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yrus\Documents\GitHub\IVEAutomationTools\"/>
    </mc:Choice>
  </mc:AlternateContent>
  <bookViews>
    <workbookView xWindow="0" yWindow="0" windowWidth="28800" windowHeight="12420"/>
  </bookViews>
  <sheets>
    <sheet name="Project Summary" sheetId="9" r:id="rId1"/>
    <sheet name="Initial Report" sheetId="5" r:id="rId2"/>
    <sheet name="Initial Report_Co" sheetId="10" r:id="rId3"/>
    <sheet name="Interim Report" sheetId="6" r:id="rId4"/>
    <sheet name="Interim Report_Co" sheetId="7" r:id="rId5"/>
    <sheet name="Final_Report" sheetId="1" r:id="rId6"/>
    <sheet name="Final_Report_Co" sheetId="4" r:id="rId7"/>
    <sheet name="Finalize" sheetId="8" r:id="rId8"/>
  </sheets>
  <calcPr calcId="162913"/>
</workbook>
</file>

<file path=xl/calcChain.xml><?xml version="1.0" encoding="utf-8"?>
<calcChain xmlns="http://schemas.openxmlformats.org/spreadsheetml/2006/main">
  <c r="E2" i="9" l="1"/>
  <c r="F17" i="10" l="1"/>
  <c r="G17" i="10"/>
  <c r="H17" i="10"/>
  <c r="I17" i="10"/>
  <c r="F18" i="10"/>
  <c r="G18" i="10"/>
  <c r="H18" i="10"/>
  <c r="I18" i="10"/>
  <c r="F19" i="10"/>
  <c r="G19" i="10"/>
  <c r="H19" i="10"/>
  <c r="I19" i="10"/>
  <c r="F20" i="10"/>
  <c r="G20" i="10"/>
  <c r="H20" i="10"/>
  <c r="I20" i="10"/>
  <c r="F21" i="10"/>
  <c r="G21" i="10"/>
  <c r="H21" i="10"/>
  <c r="I21" i="10"/>
  <c r="F22" i="10"/>
  <c r="G22" i="10"/>
  <c r="H22" i="10"/>
  <c r="I22" i="10"/>
  <c r="F23" i="10"/>
  <c r="G23" i="10"/>
  <c r="H23" i="10"/>
  <c r="I23" i="10"/>
  <c r="F24" i="10"/>
  <c r="G24" i="10"/>
  <c r="H24" i="10"/>
  <c r="I24" i="10"/>
  <c r="G16" i="10"/>
  <c r="H16" i="10"/>
  <c r="I16" i="10"/>
  <c r="F16" i="10"/>
  <c r="G26" i="10" l="1"/>
  <c r="H9" i="8" s="1"/>
  <c r="F26" i="10"/>
  <c r="G9" i="8" s="1"/>
  <c r="C11" i="10"/>
  <c r="C10" i="10"/>
  <c r="C9" i="10"/>
  <c r="C8" i="10"/>
  <c r="F7" i="10"/>
  <c r="C7" i="10"/>
  <c r="C6" i="10"/>
  <c r="F5" i="10"/>
  <c r="H26" i="10" l="1"/>
  <c r="I9" i="8" s="1"/>
  <c r="I26" i="10"/>
  <c r="J9" i="8" s="1"/>
  <c r="B1" i="9"/>
  <c r="C5" i="10" s="1"/>
  <c r="G4" i="4" l="1"/>
  <c r="G8" i="4"/>
  <c r="C9" i="4"/>
  <c r="C8" i="4"/>
  <c r="C7" i="4"/>
  <c r="C6" i="4"/>
  <c r="C5" i="4"/>
  <c r="C4" i="4"/>
  <c r="G21" i="1"/>
  <c r="H21" i="1"/>
  <c r="I21" i="1"/>
  <c r="F21" i="1"/>
  <c r="F32" i="4" l="1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G31" i="4"/>
  <c r="H31" i="4"/>
  <c r="I31" i="4"/>
  <c r="F31" i="4"/>
  <c r="G26" i="4"/>
  <c r="H26" i="4"/>
  <c r="I26" i="4"/>
  <c r="F26" i="4"/>
  <c r="G21" i="4"/>
  <c r="H21" i="4"/>
  <c r="I21" i="4"/>
  <c r="F21" i="4"/>
  <c r="F14" i="4"/>
  <c r="F15" i="4"/>
  <c r="F16" i="4"/>
  <c r="F17" i="4"/>
  <c r="F13" i="4"/>
  <c r="J115" i="9"/>
  <c r="J86" i="9"/>
  <c r="C115" i="9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G42" i="1"/>
  <c r="H42" i="1"/>
  <c r="I42" i="1"/>
  <c r="F42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G31" i="1"/>
  <c r="H31" i="1"/>
  <c r="I31" i="1"/>
  <c r="F31" i="1"/>
  <c r="G26" i="1"/>
  <c r="H26" i="1"/>
  <c r="I26" i="1"/>
  <c r="F26" i="1"/>
  <c r="F14" i="1"/>
  <c r="F15" i="1"/>
  <c r="F16" i="1"/>
  <c r="F17" i="1"/>
  <c r="F13" i="1"/>
  <c r="F7" i="5"/>
  <c r="F27" i="7"/>
  <c r="G27" i="7"/>
  <c r="H27" i="7"/>
  <c r="I27" i="7"/>
  <c r="F28" i="7"/>
  <c r="G28" i="7"/>
  <c r="H28" i="7"/>
  <c r="I28" i="7"/>
  <c r="F29" i="7"/>
  <c r="G29" i="7"/>
  <c r="H29" i="7"/>
  <c r="I29" i="7"/>
  <c r="G26" i="7"/>
  <c r="H26" i="7"/>
  <c r="I26" i="7"/>
  <c r="F26" i="7"/>
  <c r="F15" i="7"/>
  <c r="G15" i="7"/>
  <c r="H15" i="7"/>
  <c r="I15" i="7"/>
  <c r="F16" i="7"/>
  <c r="G16" i="7"/>
  <c r="H16" i="7"/>
  <c r="I16" i="7"/>
  <c r="F17" i="7"/>
  <c r="G17" i="7"/>
  <c r="H17" i="7"/>
  <c r="I17" i="7"/>
  <c r="F18" i="7"/>
  <c r="G18" i="7"/>
  <c r="H18" i="7"/>
  <c r="I18" i="7"/>
  <c r="F19" i="7"/>
  <c r="G19" i="7"/>
  <c r="H19" i="7"/>
  <c r="I19" i="7"/>
  <c r="F20" i="7"/>
  <c r="G20" i="7"/>
  <c r="H20" i="7"/>
  <c r="I20" i="7"/>
  <c r="G14" i="7"/>
  <c r="H14" i="7"/>
  <c r="I14" i="7"/>
  <c r="F14" i="7"/>
  <c r="F27" i="6"/>
  <c r="G27" i="6"/>
  <c r="H27" i="6"/>
  <c r="I27" i="6"/>
  <c r="F28" i="6"/>
  <c r="G28" i="6"/>
  <c r="H28" i="6"/>
  <c r="I28" i="6"/>
  <c r="F29" i="6"/>
  <c r="G29" i="6"/>
  <c r="H29" i="6"/>
  <c r="I29" i="6"/>
  <c r="G26" i="6"/>
  <c r="H26" i="6"/>
  <c r="I26" i="6"/>
  <c r="F26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G14" i="6"/>
  <c r="H14" i="6"/>
  <c r="I14" i="6"/>
  <c r="F14" i="6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2" i="5"/>
  <c r="G22" i="5"/>
  <c r="H22" i="5"/>
  <c r="I22" i="5"/>
  <c r="F23" i="5"/>
  <c r="G23" i="5"/>
  <c r="H23" i="5"/>
  <c r="I23" i="5"/>
  <c r="F24" i="5"/>
  <c r="G24" i="5"/>
  <c r="H24" i="5"/>
  <c r="I24" i="5"/>
  <c r="G16" i="5"/>
  <c r="H16" i="5"/>
  <c r="I16" i="5"/>
  <c r="G7" i="4"/>
  <c r="B3" i="8"/>
  <c r="B2" i="8"/>
  <c r="B1" i="8"/>
  <c r="G5" i="4"/>
  <c r="G8" i="1"/>
  <c r="C6" i="1"/>
  <c r="C7" i="1"/>
  <c r="C8" i="1"/>
  <c r="C9" i="1"/>
  <c r="C5" i="1"/>
  <c r="G4" i="1"/>
  <c r="C4" i="1"/>
  <c r="G7" i="7"/>
  <c r="G5" i="7"/>
  <c r="G7" i="6"/>
  <c r="G5" i="6"/>
  <c r="G4" i="7"/>
  <c r="C9" i="7"/>
  <c r="C8" i="7"/>
  <c r="C7" i="7"/>
  <c r="C6" i="7"/>
  <c r="C5" i="7"/>
  <c r="C4" i="7"/>
  <c r="C7" i="6"/>
  <c r="C8" i="6"/>
  <c r="C9" i="6"/>
  <c r="C6" i="6"/>
  <c r="G4" i="6"/>
  <c r="C5" i="6"/>
  <c r="C4" i="6"/>
  <c r="F5" i="5"/>
  <c r="C6" i="5"/>
  <c r="C7" i="5"/>
  <c r="C8" i="5"/>
  <c r="C9" i="5"/>
  <c r="C10" i="5"/>
  <c r="C11" i="5"/>
  <c r="C5" i="5"/>
  <c r="D86" i="9" l="1"/>
  <c r="G7" i="1"/>
  <c r="D21" i="1" s="1"/>
  <c r="B13" i="8"/>
  <c r="G26" i="5"/>
  <c r="D9" i="8" s="1"/>
  <c r="H26" i="5"/>
  <c r="E9" i="8" s="1"/>
  <c r="I26" i="5"/>
  <c r="F9" i="8" s="1"/>
  <c r="I31" i="7"/>
  <c r="H31" i="7"/>
  <c r="G31" i="7"/>
  <c r="F31" i="7"/>
  <c r="I22" i="7"/>
  <c r="H22" i="7"/>
  <c r="G22" i="7"/>
  <c r="F22" i="7"/>
  <c r="I31" i="6"/>
  <c r="H31" i="6"/>
  <c r="G31" i="6"/>
  <c r="F31" i="6"/>
  <c r="I22" i="6"/>
  <c r="H22" i="6"/>
  <c r="G22" i="6"/>
  <c r="F22" i="6"/>
  <c r="I48" i="4"/>
  <c r="H48" i="4"/>
  <c r="G48" i="4"/>
  <c r="F48" i="4"/>
  <c r="I38" i="4"/>
  <c r="H38" i="4"/>
  <c r="G38" i="4"/>
  <c r="F38" i="4"/>
  <c r="I27" i="4"/>
  <c r="H27" i="4"/>
  <c r="G27" i="4"/>
  <c r="F27" i="4"/>
  <c r="D21" i="4"/>
  <c r="C21" i="4"/>
  <c r="F18" i="4"/>
  <c r="H22" i="4" s="1"/>
  <c r="G27" i="1"/>
  <c r="H27" i="1"/>
  <c r="I27" i="1"/>
  <c r="F27" i="1"/>
  <c r="F18" i="1"/>
  <c r="I22" i="1" s="1"/>
  <c r="C21" i="1"/>
  <c r="F38" i="1"/>
  <c r="F48" i="1"/>
  <c r="C12" i="8" s="1"/>
  <c r="K12" i="8" s="1"/>
  <c r="G5" i="9" s="1"/>
  <c r="G38" i="1"/>
  <c r="G48" i="1"/>
  <c r="D12" i="8" s="1"/>
  <c r="L12" i="8" s="1"/>
  <c r="G6" i="9" s="1"/>
  <c r="H38" i="1"/>
  <c r="H48" i="1"/>
  <c r="E12" i="8" s="1"/>
  <c r="M12" i="8" s="1"/>
  <c r="G7" i="9" s="1"/>
  <c r="I38" i="1"/>
  <c r="I48" i="1"/>
  <c r="F12" i="8" s="1"/>
  <c r="N12" i="8" s="1"/>
  <c r="G8" i="9" s="1"/>
  <c r="N9" i="8" l="1"/>
  <c r="D8" i="9" s="1"/>
  <c r="M9" i="8"/>
  <c r="D7" i="9" s="1"/>
  <c r="L9" i="8"/>
  <c r="D6" i="9" s="1"/>
  <c r="F23" i="1"/>
  <c r="G23" i="4"/>
  <c r="I22" i="4"/>
  <c r="G22" i="4"/>
  <c r="I23" i="4"/>
  <c r="F23" i="4"/>
  <c r="H23" i="4"/>
  <c r="I11" i="8" s="1"/>
  <c r="F22" i="4"/>
  <c r="G23" i="1"/>
  <c r="H22" i="1"/>
  <c r="G22" i="1"/>
  <c r="I23" i="1"/>
  <c r="F11" i="8" s="1"/>
  <c r="H23" i="1"/>
  <c r="F22" i="1"/>
  <c r="G33" i="7"/>
  <c r="H10" i="8" s="1"/>
  <c r="H33" i="7"/>
  <c r="I10" i="8" s="1"/>
  <c r="I33" i="7"/>
  <c r="J10" i="8" s="1"/>
  <c r="F33" i="7"/>
  <c r="G10" i="8" s="1"/>
  <c r="I33" i="6"/>
  <c r="F10" i="8" s="1"/>
  <c r="G33" i="6"/>
  <c r="D10" i="8" s="1"/>
  <c r="H33" i="6"/>
  <c r="E10" i="8" s="1"/>
  <c r="F33" i="6"/>
  <c r="C10" i="8" s="1"/>
  <c r="H50" i="1" l="1"/>
  <c r="G11" i="8"/>
  <c r="C11" i="8"/>
  <c r="H11" i="8"/>
  <c r="G50" i="4"/>
  <c r="I50" i="4"/>
  <c r="J11" i="8"/>
  <c r="N11" i="8" s="1"/>
  <c r="H50" i="4"/>
  <c r="F50" i="4"/>
  <c r="I50" i="1"/>
  <c r="E11" i="8"/>
  <c r="M11" i="8" s="1"/>
  <c r="D11" i="8"/>
  <c r="D13" i="8" s="1"/>
  <c r="F50" i="1"/>
  <c r="G50" i="1"/>
  <c r="M10" i="8"/>
  <c r="E7" i="9" s="1"/>
  <c r="L10" i="8"/>
  <c r="E6" i="9" s="1"/>
  <c r="N10" i="8"/>
  <c r="E8" i="9" s="1"/>
  <c r="K10" i="8"/>
  <c r="E5" i="9" s="1"/>
  <c r="F13" i="8"/>
  <c r="N13" i="8" l="1"/>
  <c r="K11" i="8"/>
  <c r="F5" i="9" s="1"/>
  <c r="L11" i="8"/>
  <c r="F6" i="9" s="1"/>
  <c r="H6" i="9" s="1"/>
  <c r="I6" i="9" s="1"/>
  <c r="M13" i="8"/>
  <c r="F8" i="9"/>
  <c r="H8" i="9" s="1"/>
  <c r="I8" i="9" s="1"/>
  <c r="F7" i="9"/>
  <c r="H7" i="9" s="1"/>
  <c r="I7" i="9" s="1"/>
  <c r="E13" i="8"/>
  <c r="L13" i="8" l="1"/>
  <c r="F16" i="5"/>
  <c r="F26" i="5" s="1"/>
  <c r="C9" i="8" s="1"/>
  <c r="C13" i="8" l="1"/>
  <c r="K9" i="8"/>
  <c r="K13" i="8" l="1"/>
  <c r="D5" i="9"/>
  <c r="H5" i="9" s="1"/>
  <c r="I5" i="9" s="1"/>
</calcChain>
</file>

<file path=xl/sharedStrings.xml><?xml version="1.0" encoding="utf-8"?>
<sst xmlns="http://schemas.openxmlformats.org/spreadsheetml/2006/main" count="417" uniqueCount="123">
  <si>
    <t>Weighting</t>
  </si>
  <si>
    <t>Marks (0-10)</t>
  </si>
  <si>
    <t>Preparation of the presentation</t>
  </si>
  <si>
    <t>Question handling skill</t>
  </si>
  <si>
    <t>Project ID:</t>
  </si>
  <si>
    <t>Supervisor/Co-marker*:</t>
  </si>
  <si>
    <t>Signature:</t>
  </si>
  <si>
    <t>(2)</t>
  </si>
  <si>
    <t>No. of Students:</t>
  </si>
  <si>
    <t>Date:</t>
  </si>
  <si>
    <t>(4)</t>
  </si>
  <si>
    <t>*-  Delete where inappropriate</t>
  </si>
  <si>
    <t>Project Title:</t>
  </si>
  <si>
    <t>Students: (1)</t>
  </si>
  <si>
    <t>(3)</t>
  </si>
  <si>
    <t>Structure / document</t>
  </si>
  <si>
    <t>Problem analysis (research / literature review / background)</t>
  </si>
  <si>
    <t>Design of solution (completeness and correctness, clarity, modularity
 and flexibility, and complexity)</t>
  </si>
  <si>
    <t>Testing (test plan and test results)</t>
  </si>
  <si>
    <t>Critical evaluation of work</t>
  </si>
  <si>
    <t>(1)</t>
  </si>
  <si>
    <t>Contribution %
(0-100)</t>
  </si>
  <si>
    <t>Total (0 - 30):</t>
  </si>
  <si>
    <t>Selected material for the presentation (completeness, appropriateness/
relativeness)</t>
  </si>
  <si>
    <t>System setup for the demonstration</t>
  </si>
  <si>
    <t>Design of operation flow in the demonstration</t>
  </si>
  <si>
    <t>Presentation and demonstration skill</t>
  </si>
  <si>
    <t>Total (0 - 10):</t>
  </si>
  <si>
    <t>Project Management (10%)</t>
  </si>
  <si>
    <t>Planning skills</t>
  </si>
  <si>
    <t>Problem handling skills</t>
  </si>
  <si>
    <t>Resources allocation skills</t>
  </si>
  <si>
    <t>Communication skills</t>
  </si>
  <si>
    <t>Co-operation with team-mates</t>
  </si>
  <si>
    <t>Total (0 - 15):</t>
  </si>
  <si>
    <t>Group Mark (0-6)</t>
  </si>
  <si>
    <t>Overall (0-60):</t>
  </si>
  <si>
    <t>Total (0 - 5):</t>
  </si>
  <si>
    <t>Report and Completed Product (45%)</t>
  </si>
  <si>
    <t>Final Presentation and Demonstration (5%)</t>
  </si>
  <si>
    <t>Final Year Project (ITE4106M )</t>
  </si>
  <si>
    <t>Assessment Sheet - Final Report and Project Management (60%)</t>
  </si>
  <si>
    <t>Individual Mark (0-9)</t>
  </si>
  <si>
    <t>Programme/Class:</t>
  </si>
  <si>
    <t>Quality of implementation (completeness and correctness, 
Programming projects: user-friendliness, user-interface design              Admin Project: reliability, security, manageability)</t>
    <phoneticPr fontId="2" type="noConversion"/>
  </si>
  <si>
    <t>Final Year Project (ITE4106M)</t>
  </si>
  <si>
    <t>Assessment Sheet</t>
  </si>
  <si>
    <t>Supervisor:</t>
  </si>
  <si>
    <t>Signature:</t>
    <phoneticPr fontId="2" type="noConversion"/>
  </si>
  <si>
    <t>Project ID:</t>
    <phoneticPr fontId="2" type="noConversion"/>
  </si>
  <si>
    <t>Description</t>
    <phoneticPr fontId="2" type="noConversion"/>
  </si>
  <si>
    <r>
      <t>Marks (</t>
    </r>
    <r>
      <rPr>
        <b/>
        <u/>
        <sz val="12"/>
        <rFont val="Times New Roman"/>
        <family val="1"/>
      </rPr>
      <t>0-10</t>
    </r>
    <r>
      <rPr>
        <u/>
        <sz val="12"/>
        <rFont val="Times New Roman"/>
        <family val="1"/>
      </rPr>
      <t>)</t>
    </r>
  </si>
  <si>
    <t>(1)</t>
    <phoneticPr fontId="2" type="noConversion"/>
  </si>
  <si>
    <t>Report</t>
    <phoneticPr fontId="2" type="noConversion"/>
  </si>
  <si>
    <t>The student fully understands the problem</t>
  </si>
  <si>
    <t>Sufficient preparatory work has been done</t>
  </si>
  <si>
    <t>The report covers all the aspects of the topic</t>
  </si>
  <si>
    <t>The student demonstrates that he / she knows how to proceed</t>
  </si>
  <si>
    <t>The proposal is well-presented</t>
  </si>
  <si>
    <t>Student Performance</t>
    <phoneticPr fontId="2" type="noConversion"/>
  </si>
  <si>
    <t>Information Search</t>
    <phoneticPr fontId="2" type="noConversion"/>
  </si>
  <si>
    <t>Planning Skills</t>
    <phoneticPr fontId="2" type="noConversion"/>
  </si>
  <si>
    <t>Effort</t>
    <phoneticPr fontId="2" type="noConversion"/>
  </si>
  <si>
    <t>Total (0 - 10):</t>
    <phoneticPr fontId="2" type="noConversion"/>
  </si>
  <si>
    <t>Assessment Sheet - Interim Report (30%)</t>
  </si>
  <si>
    <t>Course/Class:</t>
  </si>
  <si>
    <t>Supervisor/Co-marker:</t>
  </si>
  <si>
    <t>Report, Implementation and Demonstration(27%)</t>
  </si>
  <si>
    <t>Description</t>
  </si>
  <si>
    <t>Analysis (creativity, clarity, conciseness, and coverage)</t>
  </si>
  <si>
    <t>Detailed design (completeness and correctness, 
clarity, modularity and flexibility, and complexity)</t>
  </si>
  <si>
    <t>Critical Evaluation and Project Plan</t>
  </si>
  <si>
    <t>The report is well-presented</t>
  </si>
  <si>
    <t>Quality of prototype implementation (Core Technogies required, critical/major functions)</t>
  </si>
  <si>
    <t>Demonstration</t>
  </si>
  <si>
    <t>Total (0 - 27):</t>
  </si>
  <si>
    <t>Presentation (3%)</t>
  </si>
  <si>
    <t>Selected material for the presentation (completeness, appropriateness / relativeness)</t>
  </si>
  <si>
    <t>Presentation skill</t>
  </si>
  <si>
    <t>Total (0 - 3):</t>
  </si>
  <si>
    <t>Overall (0-30):</t>
  </si>
  <si>
    <t>Cyrus Wong</t>
  </si>
  <si>
    <t>Supervisor:</t>
    <phoneticPr fontId="2" type="noConversion"/>
  </si>
  <si>
    <t>Co-marker:</t>
    <phoneticPr fontId="2" type="noConversion"/>
  </si>
  <si>
    <t>Students:</t>
    <phoneticPr fontId="2" type="noConversion"/>
  </si>
  <si>
    <t>Supervisor</t>
    <phoneticPr fontId="2" type="noConversion"/>
  </si>
  <si>
    <t>Co-marker</t>
    <phoneticPr fontId="2" type="noConversion"/>
  </si>
  <si>
    <t>Final</t>
    <phoneticPr fontId="2" type="noConversion"/>
  </si>
  <si>
    <t>Assessment Conponents</t>
    <phoneticPr fontId="2" type="noConversion"/>
  </si>
  <si>
    <t>Weighting</t>
    <phoneticPr fontId="2" type="noConversion"/>
  </si>
  <si>
    <t>Students</t>
    <phoneticPr fontId="2" type="noConversion"/>
  </si>
  <si>
    <t>Initial Report</t>
    <phoneticPr fontId="2" type="noConversion"/>
  </si>
  <si>
    <t>Project Management</t>
    <phoneticPr fontId="2" type="noConversion"/>
  </si>
  <si>
    <t>Total</t>
    <phoneticPr fontId="2" type="noConversion"/>
  </si>
  <si>
    <t>Interim Report
- Report and Demo (27%)
- Presentation (3%)</t>
  </si>
  <si>
    <t>Final Report
- Report and Completed Product (45%)
- Presentation and Demonstration (5%)</t>
  </si>
  <si>
    <t>Co-marker (Sem 1):</t>
  </si>
  <si>
    <t>Co-marker (Sem 2):</t>
  </si>
  <si>
    <t>Ada Yuen</t>
  </si>
  <si>
    <t>Initial Report Date:</t>
  </si>
  <si>
    <t>Interim Report Date:</t>
  </si>
  <si>
    <t>Final Report Date:</t>
  </si>
  <si>
    <t>Co-marker Assessment Sheet - Interim Report (30%)</t>
  </si>
  <si>
    <t xml:space="preserve">Students: </t>
  </si>
  <si>
    <t>Name</t>
  </si>
  <si>
    <t>ID</t>
  </si>
  <si>
    <t>Final</t>
  </si>
  <si>
    <t>Initial Report (10%)</t>
  </si>
  <si>
    <t xml:space="preserve">Interim Report
</t>
  </si>
  <si>
    <t xml:space="preserve">Final Report
</t>
  </si>
  <si>
    <t>Co-Marker Assessment Sheet - Final Report and Project Management (60%)</t>
  </si>
  <si>
    <t>No. of Student</t>
  </si>
  <si>
    <t>`</t>
  </si>
  <si>
    <t>Carmen Wong</t>
  </si>
  <si>
    <t>XXXX</t>
  </si>
  <si>
    <t>YYYY</t>
  </si>
  <si>
    <t>User-interface design / Implementation scenario design</t>
  </si>
  <si>
    <t>Co-marker Assessment Sheet - Initial Report (50%)</t>
  </si>
  <si>
    <t>Co-marker Assessment Sheet - Interim Report (50%)</t>
  </si>
  <si>
    <t>Co-Marker Assessment Sheet - Final Report and Project Management (50%)</t>
  </si>
  <si>
    <t>Final Grade</t>
  </si>
  <si>
    <t>AAAA</t>
  </si>
  <si>
    <t>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</si>
</sst>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_);[Red]\(0.0\)"/>
  </numFmts>
  <fonts count="24">
    <font>
      <sz val="10"/>
      <name val="Arial"/>
      <family val="2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b/>
      <sz val="14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color indexed="10"/>
      <name val="Times New Roman"/>
      <family val="1"/>
    </font>
    <font>
      <sz val="10"/>
      <color indexed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2"/>
      <name val="Arial"/>
      <family val="2"/>
    </font>
    <font>
      <b/>
      <sz val="22"/>
      <color rgb="FFFF0000"/>
      <name val="Arial"/>
      <family val="2"/>
    </font>
    <font>
      <b/>
      <u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2"/>
      <color rgb="FFFF0000"/>
      <name val="Arial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8">
    <xf numFmtId="0" fontId="0" fillId="0" borderId="0">
      <alignment vertical="center"/>
    </xf>
    <xf numFmtId="0" fontId="15" fillId="0" borderId="0"/>
    <xf numFmtId="0" fontId="2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</cellStyleXfs>
  <cellXfs count="17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1" xfId="0" applyFont="1" applyBorder="1" applyProtection="1">
      <alignment vertical="center"/>
      <protection locked="0"/>
    </xf>
    <xf numFmtId="0" fontId="4" fillId="0" borderId="0" xfId="0" applyFont="1" applyAlignment="1">
      <alignment horizontal="distributed" vertical="center"/>
    </xf>
    <xf numFmtId="49" fontId="4" fillId="0" borderId="0" xfId="0" applyNumberFormat="1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0" xfId="0" applyFont="1" applyBorder="1">
      <alignment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/>
    </xf>
    <xf numFmtId="164" fontId="4" fillId="0" borderId="0" xfId="0" applyNumberFormat="1" applyFont="1" applyAlignment="1">
      <alignment horizontal="right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12" fillId="0" borderId="0" xfId="0" applyFo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164" fontId="4" fillId="0" borderId="0" xfId="0" applyNumberFormat="1" applyFont="1">
      <alignment vertical="center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0" xfId="0" applyFont="1" applyAlignment="1"/>
    <xf numFmtId="0" fontId="10" fillId="0" borderId="0" xfId="0" applyFont="1" applyAlignment="1">
      <alignment horizontal="right"/>
    </xf>
    <xf numFmtId="49" fontId="4" fillId="0" borderId="0" xfId="0" applyNumberFormat="1" applyFont="1" applyAlignment="1">
      <alignment horizontal="center" vertical="center" wrapText="1"/>
    </xf>
    <xf numFmtId="0" fontId="5" fillId="0" borderId="0" xfId="0" applyFont="1">
      <alignment vertical="center"/>
    </xf>
    <xf numFmtId="10" fontId="4" fillId="0" borderId="0" xfId="0" applyNumberFormat="1" applyFont="1" applyAlignment="1">
      <alignment horizontal="right"/>
    </xf>
    <xf numFmtId="0" fontId="4" fillId="0" borderId="5" xfId="0" applyNumberFormat="1" applyFont="1" applyBorder="1" applyAlignment="1" applyProtection="1">
      <alignment horizontal="center" vertical="center" wrapText="1"/>
      <protection locked="0"/>
    </xf>
    <xf numFmtId="0" fontId="4" fillId="0" borderId="7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NumberFormat="1" applyFont="1" applyBorder="1" applyAlignment="1" applyProtection="1">
      <alignment horizontal="center" vertical="center" wrapText="1"/>
      <protection locked="0"/>
    </xf>
    <xf numFmtId="0" fontId="9" fillId="0" borderId="8" xfId="0" applyNumberFormat="1" applyFont="1" applyBorder="1" applyAlignment="1" applyProtection="1">
      <alignment horizontal="center" vertical="center" wrapText="1"/>
      <protection locked="0"/>
    </xf>
    <xf numFmtId="0" fontId="4" fillId="0" borderId="8" xfId="0" applyNumberFormat="1" applyFont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15" fillId="0" borderId="0" xfId="1" applyAlignment="1" applyProtection="1">
      <alignment vertical="center"/>
      <protection locked="0"/>
    </xf>
    <xf numFmtId="0" fontId="16" fillId="0" borderId="0" xfId="1" applyFont="1" applyAlignment="1" applyProtection="1">
      <alignment vertical="center"/>
      <protection locked="0"/>
    </xf>
    <xf numFmtId="0" fontId="4" fillId="0" borderId="0" xfId="1" applyFont="1" applyAlignment="1" applyProtection="1">
      <alignment vertic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4" fillId="0" borderId="0" xfId="1" applyFont="1" applyAlignment="1" applyProtection="1">
      <protection locked="0"/>
    </xf>
    <xf numFmtId="0" fontId="4" fillId="0" borderId="0" xfId="1" applyFont="1" applyAlignment="1" applyProtection="1">
      <alignment horizontal="distributed" vertical="center"/>
      <protection locked="0"/>
    </xf>
    <xf numFmtId="49" fontId="4" fillId="0" borderId="1" xfId="1" applyNumberFormat="1" applyFont="1" applyBorder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horizontal="right" vertical="center"/>
      <protection locked="0"/>
    </xf>
    <xf numFmtId="0" fontId="4" fillId="0" borderId="0" xfId="1" applyFont="1" applyBorder="1" applyAlignment="1" applyProtection="1">
      <alignment vertical="center"/>
      <protection locked="0"/>
    </xf>
    <xf numFmtId="49" fontId="4" fillId="0" borderId="1" xfId="1" applyNumberFormat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right" vertical="center"/>
      <protection locked="0"/>
    </xf>
    <xf numFmtId="164" fontId="4" fillId="0" borderId="0" xfId="1" applyNumberFormat="1" applyFont="1" applyAlignment="1" applyProtection="1">
      <alignment horizontal="right"/>
      <protection locked="0"/>
    </xf>
    <xf numFmtId="0" fontId="4" fillId="0" borderId="5" xfId="1" applyFont="1" applyBorder="1" applyAlignment="1" applyProtection="1">
      <alignment horizontal="center" vertical="center" wrapText="1"/>
      <protection locked="0"/>
    </xf>
    <xf numFmtId="0" fontId="4" fillId="0" borderId="6" xfId="1" applyFont="1" applyBorder="1" applyAlignment="1" applyProtection="1">
      <alignment horizontal="center" vertical="center" wrapText="1"/>
      <protection locked="0"/>
    </xf>
    <xf numFmtId="164" fontId="4" fillId="0" borderId="0" xfId="1" applyNumberFormat="1" applyFont="1" applyAlignment="1" applyProtection="1">
      <alignment horizontal="right" vertical="center"/>
      <protection locked="0"/>
    </xf>
    <xf numFmtId="0" fontId="4" fillId="0" borderId="9" xfId="1" applyFont="1" applyBorder="1" applyAlignment="1" applyProtection="1">
      <alignment horizontal="center" vertical="center" wrapText="1"/>
      <protection locked="0"/>
    </xf>
    <xf numFmtId="0" fontId="4" fillId="3" borderId="5" xfId="1" applyFont="1" applyFill="1" applyBorder="1" applyAlignment="1" applyProtection="1">
      <alignment horizontal="center" vertical="center"/>
    </xf>
    <xf numFmtId="0" fontId="4" fillId="0" borderId="0" xfId="1" applyFont="1" applyBorder="1" applyAlignment="1" applyProtection="1">
      <alignment vertical="center" wrapText="1"/>
      <protection locked="0"/>
    </xf>
    <xf numFmtId="10" fontId="4" fillId="0" borderId="0" xfId="1" applyNumberFormat="1" applyFont="1" applyAlignment="1" applyProtection="1">
      <alignment horizontal="right"/>
      <protection locked="0"/>
    </xf>
    <xf numFmtId="0" fontId="4" fillId="4" borderId="5" xfId="1" applyFont="1" applyFill="1" applyBorder="1" applyAlignment="1" applyProtection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49" fontId="7" fillId="0" borderId="0" xfId="0" applyNumberFormat="1" applyFont="1">
      <alignment vertical="center"/>
    </xf>
    <xf numFmtId="0" fontId="4" fillId="0" borderId="15" xfId="0" applyFont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Protection="1">
      <alignment vertical="center"/>
      <protection locked="0"/>
    </xf>
    <xf numFmtId="0" fontId="4" fillId="0" borderId="0" xfId="0" applyFont="1">
      <alignment vertical="center"/>
    </xf>
    <xf numFmtId="0" fontId="9" fillId="0" borderId="0" xfId="1" applyFont="1" applyAlignment="1" applyProtection="1">
      <alignment horizont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9" fillId="0" borderId="0" xfId="0" applyFont="1" applyAlignment="1">
      <alignment horizontal="center"/>
    </xf>
    <xf numFmtId="0" fontId="4" fillId="0" borderId="1" xfId="1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9" fontId="13" fillId="0" borderId="10" xfId="0" applyNumberFormat="1" applyFont="1" applyBorder="1" applyAlignment="1">
      <alignment horizontal="center" vertical="center"/>
    </xf>
    <xf numFmtId="0" fontId="14" fillId="0" borderId="0" xfId="0" applyFont="1" applyBorder="1" applyProtection="1">
      <alignment vertical="center"/>
      <protection locked="0"/>
    </xf>
    <xf numFmtId="0" fontId="14" fillId="0" borderId="0" xfId="1" applyFont="1" applyBorder="1" applyAlignment="1" applyProtection="1">
      <alignment vertical="center"/>
      <protection locked="0"/>
    </xf>
    <xf numFmtId="0" fontId="14" fillId="0" borderId="10" xfId="0" applyFont="1" applyBorder="1">
      <alignment vertical="center"/>
    </xf>
    <xf numFmtId="0" fontId="14" fillId="0" borderId="10" xfId="0" applyFont="1" applyBorder="1" applyProtection="1">
      <alignment vertical="center"/>
      <protection locked="0"/>
    </xf>
    <xf numFmtId="49" fontId="14" fillId="0" borderId="10" xfId="0" applyNumberFormat="1" applyFont="1" applyBorder="1" applyAlignment="1">
      <alignment horizontal="right" vertical="center"/>
    </xf>
    <xf numFmtId="49" fontId="14" fillId="0" borderId="10" xfId="1" applyNumberFormat="1" applyFont="1" applyBorder="1" applyAlignment="1" applyProtection="1">
      <alignment vertical="center"/>
      <protection locked="0"/>
    </xf>
    <xf numFmtId="49" fontId="14" fillId="0" borderId="0" xfId="0" applyNumberFormat="1" applyFont="1" applyAlignment="1">
      <alignment horizontal="right" vertical="center"/>
    </xf>
    <xf numFmtId="14" fontId="14" fillId="0" borderId="0" xfId="0" applyNumberFormat="1" applyFont="1" applyBorder="1">
      <alignment vertical="center"/>
    </xf>
    <xf numFmtId="0" fontId="14" fillId="0" borderId="0" xfId="0" applyFont="1" applyBorder="1">
      <alignment vertical="center"/>
    </xf>
    <xf numFmtId="9" fontId="13" fillId="0" borderId="10" xfId="0" applyNumberFormat="1" applyFont="1" applyBorder="1">
      <alignment vertical="center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vertical="top" wrapText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4" fillId="0" borderId="5" xfId="3" applyFont="1" applyBorder="1" applyAlignment="1" applyProtection="1">
      <alignment horizontal="center" vertical="center" wrapText="1"/>
      <protection locked="0"/>
    </xf>
    <xf numFmtId="0" fontId="4" fillId="0" borderId="6" xfId="3" applyFont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 applyProtection="1">
      <alignment horizontal="center" vertical="center" wrapText="1"/>
      <protection locked="0"/>
    </xf>
    <xf numFmtId="0" fontId="22" fillId="0" borderId="0" xfId="0" applyFont="1">
      <alignment vertical="center"/>
    </xf>
    <xf numFmtId="0" fontId="4" fillId="0" borderId="6" xfId="3" applyFont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Border="1" applyAlignment="1">
      <alignment horizontal="right" vertical="center"/>
    </xf>
    <xf numFmtId="49" fontId="14" fillId="0" borderId="0" xfId="1" applyNumberFormat="1" applyFont="1" applyBorder="1" applyAlignment="1" applyProtection="1">
      <alignment vertical="center"/>
      <protection locked="0"/>
    </xf>
    <xf numFmtId="0" fontId="4" fillId="0" borderId="0" xfId="0" applyFont="1" applyAlignment="1"/>
    <xf numFmtId="0" fontId="4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Protection="1">
      <alignment vertical="center"/>
      <protection locked="0"/>
    </xf>
    <xf numFmtId="0" fontId="23" fillId="0" borderId="0" xfId="0" applyFont="1" applyAlignment="1">
      <alignment horizontal="center" vertical="center"/>
    </xf>
    <xf numFmtId="0" fontId="3" fillId="8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/>
    </xf>
    <xf numFmtId="9" fontId="23" fillId="0" borderId="11" xfId="0" applyNumberFormat="1" applyFont="1" applyBorder="1" applyAlignment="1">
      <alignment horizontal="center" vertical="center"/>
    </xf>
    <xf numFmtId="165" fontId="23" fillId="5" borderId="10" xfId="0" applyNumberFormat="1" applyFont="1" applyFill="1" applyBorder="1" applyAlignment="1">
      <alignment horizontal="center" vertical="center"/>
    </xf>
    <xf numFmtId="0" fontId="23" fillId="9" borderId="10" xfId="0" applyFont="1" applyFill="1" applyBorder="1">
      <alignment vertical="center"/>
    </xf>
    <xf numFmtId="165" fontId="3" fillId="7" borderId="1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165" fontId="23" fillId="6" borderId="10" xfId="0" applyNumberFormat="1" applyFont="1" applyFill="1" applyBorder="1" applyAlignment="1">
      <alignment horizontal="center" vertical="center"/>
    </xf>
    <xf numFmtId="165" fontId="23" fillId="5" borderId="10" xfId="0" applyNumberFormat="1" applyFont="1" applyFill="1" applyBorder="1" applyAlignment="1">
      <alignment vertical="center"/>
    </xf>
    <xf numFmtId="165" fontId="23" fillId="6" borderId="10" xfId="0" applyNumberFormat="1" applyFont="1" applyFill="1" applyBorder="1" applyAlignment="1">
      <alignment vertical="center"/>
    </xf>
    <xf numFmtId="165" fontId="3" fillId="7" borderId="10" xfId="0" applyNumberFormat="1" applyFont="1" applyFill="1" applyBorder="1" applyAlignment="1">
      <alignment vertical="center"/>
    </xf>
    <xf numFmtId="165" fontId="23" fillId="6" borderId="14" xfId="0" applyNumberFormat="1" applyFont="1" applyFill="1" applyBorder="1" applyAlignment="1">
      <alignment vertical="center"/>
    </xf>
    <xf numFmtId="165" fontId="3" fillId="7" borderId="13" xfId="0" applyNumberFormat="1" applyFont="1" applyFill="1" applyBorder="1" applyAlignment="1">
      <alignment vertical="center"/>
    </xf>
    <xf numFmtId="9" fontId="3" fillId="0" borderId="12" xfId="0" applyNumberFormat="1" applyFont="1" applyBorder="1" applyAlignment="1">
      <alignment horizontal="center" vertical="center"/>
    </xf>
    <xf numFmtId="165" fontId="23" fillId="5" borderId="12" xfId="0" applyNumberFormat="1" applyFont="1" applyFill="1" applyBorder="1" applyAlignment="1">
      <alignment horizontal="center" vertical="center"/>
    </xf>
    <xf numFmtId="165" fontId="23" fillId="6" borderId="12" xfId="0" applyNumberFormat="1" applyFont="1" applyFill="1" applyBorder="1" applyAlignment="1">
      <alignment horizontal="center" vertical="center"/>
    </xf>
    <xf numFmtId="165" fontId="3" fillId="7" borderId="12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8" fillId="0" borderId="0" xfId="1" applyFont="1" applyAlignment="1" applyProtection="1">
      <alignment horizontal="left" vertical="center"/>
      <protection locked="0"/>
    </xf>
    <xf numFmtId="0" fontId="4" fillId="0" borderId="0" xfId="1" applyFont="1" applyAlignment="1" applyProtection="1">
      <alignment vertic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4" fillId="0" borderId="0" xfId="1" applyFont="1" applyAlignment="1" applyProtection="1"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4" fillId="0" borderId="0" xfId="1" applyFont="1" applyAlignment="1" applyProtection="1">
      <alignment wrapText="1"/>
      <protection locked="0"/>
    </xf>
    <xf numFmtId="0" fontId="4" fillId="0" borderId="0" xfId="1" applyFont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4" fillId="0" borderId="8" xfId="0" applyFont="1" applyBorder="1" applyProtection="1">
      <alignment vertical="center"/>
      <protection locked="0"/>
    </xf>
    <xf numFmtId="15" fontId="4" fillId="0" borderId="8" xfId="0" applyNumberFormat="1" applyFont="1" applyBorder="1" applyProtection="1">
      <alignment vertical="center"/>
      <protection locked="0"/>
    </xf>
    <xf numFmtId="0" fontId="9" fillId="0" borderId="0" xfId="0" applyFont="1" applyAlignment="1">
      <alignment horizontal="center" vertical="center" wrapText="1"/>
    </xf>
    <xf numFmtId="0" fontId="4" fillId="0" borderId="8" xfId="1" applyFont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15" fontId="4" fillId="0" borderId="8" xfId="1" applyNumberFormat="1" applyFont="1" applyBorder="1" applyAlignment="1" applyProtection="1">
      <alignment horizontal="center" vertical="center"/>
      <protection locked="0"/>
    </xf>
    <xf numFmtId="0" fontId="4" fillId="0" borderId="0" xfId="1" applyFont="1" applyAlignment="1">
      <alignment horizontal="left" vertical="center"/>
    </xf>
    <xf numFmtId="0" fontId="9" fillId="0" borderId="0" xfId="1" applyFont="1" applyAlignment="1" applyProtection="1">
      <alignment horizontal="center" vertical="center" wrapText="1"/>
      <protection locked="0"/>
    </xf>
    <xf numFmtId="0" fontId="4" fillId="0" borderId="8" xfId="1" applyFont="1" applyBorder="1" applyAlignment="1" applyProtection="1">
      <alignment vertic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5" fillId="0" borderId="8" xfId="0" applyFont="1" applyBorder="1" applyAlignment="1" applyProtection="1">
      <alignment horizontal="center" vertical="center"/>
      <protection locked="0"/>
    </xf>
    <xf numFmtId="0" fontId="4" fillId="0" borderId="8" xfId="0" applyFont="1" applyBorder="1">
      <alignment vertical="center"/>
    </xf>
    <xf numFmtId="0" fontId="3" fillId="8" borderId="10" xfId="0" applyFont="1" applyFill="1" applyBorder="1" applyAlignment="1">
      <alignment horizontal="left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top" wrapText="1"/>
    </xf>
    <xf numFmtId="0" fontId="0" fillId="0" borderId="10" xfId="0" applyBorder="1">
      <alignment vertical="center"/>
    </xf>
  </cellXfs>
  <cellStyles count="8">
    <cellStyle name="Normal" xfId="0" builtinId="0"/>
    <cellStyle name="Normal 2" xfId="1"/>
    <cellStyle name="Normal 2 2" xfId="3"/>
    <cellStyle name="Normal 3" xfId="2"/>
    <cellStyle name="Normal 4" xfId="4"/>
    <cellStyle name="Normal 5" xfId="5"/>
    <cellStyle name="Normal 6" xfId="6"/>
    <cellStyle name="Normal 7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6"/>
  <sheetViews>
    <sheetView tabSelected="1" workbookViewId="0">
      <pane ySplit="8" topLeftCell="A77" activePane="bottomLeft" state="frozen"/>
      <selection pane="bottomLeft" activeCell="F92" sqref="F92"/>
    </sheetView>
  </sheetViews>
  <sheetFormatPr defaultRowHeight="12.75"/>
  <cols>
    <col min="1" max="1" width="21.42578125" bestFit="1" customWidth="1"/>
    <col min="2" max="2" width="51.85546875" bestFit="1" customWidth="1"/>
    <col min="3" max="3" width="21.42578125" bestFit="1" customWidth="1"/>
    <col min="4" max="4" width="15.140625" bestFit="1" customWidth="1"/>
    <col min="5" max="5" width="22.85546875" customWidth="1"/>
    <col min="6" max="6" width="14.7109375" bestFit="1" customWidth="1"/>
    <col min="7" max="7" width="16.28515625" customWidth="1"/>
  </cols>
  <sheetData>
    <row r="1" spans="1:9" ht="15">
      <c r="A1" s="66" t="s">
        <v>43</v>
      </c>
      <c r="B1" s="84" t="str">
        <f>"IT114115/2"&amp;LEFT( B3, 1)</f>
        <v>IT114115/2</v>
      </c>
      <c r="C1" s="66"/>
      <c r="D1" s="66"/>
      <c r="E1" s="66"/>
      <c r="F1" s="66"/>
      <c r="G1" s="66"/>
      <c r="H1" s="66"/>
    </row>
    <row r="2" spans="1:9" ht="15">
      <c r="A2" s="66" t="s">
        <v>12</v>
      </c>
      <c r="B2" s="85"/>
      <c r="C2" s="66"/>
      <c r="D2" s="66" t="s">
        <v>111</v>
      </c>
      <c r="E2" s="66">
        <f>COUNTA(B5:B8)</f>
        <v>4</v>
      </c>
      <c r="F2" s="66"/>
      <c r="G2" s="66"/>
      <c r="H2" s="66"/>
    </row>
    <row r="3" spans="1:9" ht="31.5">
      <c r="A3" s="66" t="s">
        <v>49</v>
      </c>
      <c r="B3" s="84"/>
      <c r="C3" s="66"/>
      <c r="D3" s="94" t="s">
        <v>91</v>
      </c>
      <c r="E3" s="94" t="s">
        <v>108</v>
      </c>
      <c r="F3" s="94" t="s">
        <v>109</v>
      </c>
      <c r="G3" s="94" t="s">
        <v>92</v>
      </c>
      <c r="H3" s="95" t="s">
        <v>106</v>
      </c>
      <c r="I3" s="177" t="s">
        <v>120</v>
      </c>
    </row>
    <row r="4" spans="1:9" ht="15.75">
      <c r="A4" s="86" t="s">
        <v>103</v>
      </c>
      <c r="B4" s="87" t="s">
        <v>104</v>
      </c>
      <c r="C4" s="86" t="s">
        <v>105</v>
      </c>
      <c r="D4" s="83">
        <v>0.1</v>
      </c>
      <c r="E4" s="83">
        <v>0.3</v>
      </c>
      <c r="F4" s="83">
        <v>0.5</v>
      </c>
      <c r="G4" s="83">
        <v>0.1</v>
      </c>
      <c r="H4" s="93">
        <v>1</v>
      </c>
      <c r="I4" s="178"/>
    </row>
    <row r="5" spans="1:9" ht="15">
      <c r="A5" s="88" t="s">
        <v>20</v>
      </c>
      <c r="B5" s="89" t="s">
        <v>114</v>
      </c>
      <c r="C5" s="86">
        <v>123456688</v>
      </c>
      <c r="D5" s="86">
        <f>Finalize!K9</f>
        <v>4.6500000000000004</v>
      </c>
      <c r="E5" s="86">
        <f>Finalize!K10</f>
        <v>12.65</v>
      </c>
      <c r="F5" s="86">
        <f>Finalize!K11</f>
        <v>21.9</v>
      </c>
      <c r="G5" s="86">
        <f>Finalize!K12</f>
        <v>4.8</v>
      </c>
      <c r="H5" s="86">
        <f>SUM(D5:G5)</f>
        <v>44</v>
      </c>
      <c r="I5" s="178" t="str">
        <f>IF(H5&gt;=74.1,"A",IF(H5&gt;=69.1,"A-",IF(H5&gt;=66.1,"B+", IF(H5&gt;=62.1, "B", IF(H5&gt;=59.1, "B-", IF(H5&gt;=56.1, "C+", IF(H5&gt;=52.1, "C", IF(H5&gt;=49.1, "C-", IF(H5&gt;=45.1, "D+", IF(H5&gt;=39.1, "D", IF(H5&gt;=0, "F"))))))) ))))</f>
        <v>D</v>
      </c>
    </row>
    <row r="6" spans="1:9" ht="15">
      <c r="A6" s="88" t="s">
        <v>7</v>
      </c>
      <c r="B6" s="89" t="s">
        <v>115</v>
      </c>
      <c r="C6" s="86">
        <v>123456789</v>
      </c>
      <c r="D6" s="86">
        <f>Finalize!L9</f>
        <v>4.6500000000000004</v>
      </c>
      <c r="E6" s="86">
        <f>Finalize!L10</f>
        <v>12.65</v>
      </c>
      <c r="F6" s="86">
        <f>Finalize!L11</f>
        <v>21.9</v>
      </c>
      <c r="G6" s="86">
        <f>Finalize!L12</f>
        <v>4.8</v>
      </c>
      <c r="H6" s="86">
        <f t="shared" ref="H6:H8" si="0">SUM(D6:G6)</f>
        <v>44</v>
      </c>
      <c r="I6" s="178" t="str">
        <f t="shared" ref="I6:I8" si="1">IF(H6&gt;=74.1,"A",IF(H6&gt;=69.1,"A-",IF(H6&gt;=66.1,"B+", IF(H6&gt;=62.1, "B", IF(H6&gt;=59.1, "B-", IF(H6&gt;=56.1, "C+", IF(H6&gt;=52.1, "C", IF(H6&gt;=49.1, "C-", IF(H6&gt;=45.1, "D+", IF(H6&gt;=39.1, "D", IF(H6&gt;=0, "F"))))))) ))))</f>
        <v>D</v>
      </c>
    </row>
    <row r="7" spans="1:9" ht="15">
      <c r="A7" s="88" t="s">
        <v>14</v>
      </c>
      <c r="B7" s="89" t="s">
        <v>121</v>
      </c>
      <c r="C7" s="86">
        <v>123456780</v>
      </c>
      <c r="D7" s="86">
        <f>Finalize!M9</f>
        <v>4.25</v>
      </c>
      <c r="E7" s="86">
        <f>Finalize!M10</f>
        <v>12.65</v>
      </c>
      <c r="F7" s="86">
        <f>Finalize!M11</f>
        <v>21.9</v>
      </c>
      <c r="G7" s="86">
        <f>Finalize!M12</f>
        <v>4.8</v>
      </c>
      <c r="H7" s="86">
        <f t="shared" si="0"/>
        <v>43.599999999999994</v>
      </c>
      <c r="I7" s="178" t="str">
        <f t="shared" si="1"/>
        <v>D</v>
      </c>
    </row>
    <row r="8" spans="1:9" ht="15">
      <c r="A8" s="88" t="s">
        <v>10</v>
      </c>
      <c r="B8" s="89" t="s">
        <v>122</v>
      </c>
      <c r="C8" s="86">
        <v>123456781</v>
      </c>
      <c r="D8" s="86">
        <f>Finalize!N9</f>
        <v>4.25</v>
      </c>
      <c r="E8" s="86">
        <f>Finalize!N10</f>
        <v>12.65</v>
      </c>
      <c r="F8" s="86">
        <f>Finalize!N11</f>
        <v>21.9</v>
      </c>
      <c r="G8" s="86">
        <f>Finalize!N12</f>
        <v>4.8</v>
      </c>
      <c r="H8" s="86">
        <f t="shared" si="0"/>
        <v>43.599999999999994</v>
      </c>
      <c r="I8" s="178" t="str">
        <f t="shared" si="1"/>
        <v>D</v>
      </c>
    </row>
    <row r="9" spans="1:9" ht="15">
      <c r="A9" s="105"/>
      <c r="B9" s="106"/>
      <c r="C9" s="92"/>
      <c r="D9" s="92"/>
      <c r="E9" s="92"/>
      <c r="F9" s="92"/>
      <c r="G9" s="92"/>
      <c r="H9" s="92"/>
    </row>
    <row r="10" spans="1:9" ht="15">
      <c r="A10" s="90" t="s">
        <v>47</v>
      </c>
      <c r="B10" s="92" t="s">
        <v>81</v>
      </c>
      <c r="C10" s="66" t="s">
        <v>99</v>
      </c>
      <c r="D10" s="91">
        <v>41992</v>
      </c>
      <c r="E10" s="66"/>
      <c r="F10" s="66"/>
      <c r="G10" s="66"/>
      <c r="H10" s="66"/>
    </row>
    <row r="11" spans="1:9" ht="15">
      <c r="A11" s="90" t="s">
        <v>96</v>
      </c>
      <c r="B11" s="92" t="s">
        <v>113</v>
      </c>
      <c r="C11" s="66" t="s">
        <v>100</v>
      </c>
      <c r="D11" s="91">
        <v>42017</v>
      </c>
      <c r="E11" s="66"/>
      <c r="F11" s="66"/>
      <c r="G11" s="66"/>
      <c r="H11" s="66"/>
    </row>
    <row r="12" spans="1:9" ht="15">
      <c r="A12" s="90" t="s">
        <v>97</v>
      </c>
      <c r="B12" s="92" t="s">
        <v>98</v>
      </c>
      <c r="C12" s="66" t="s">
        <v>101</v>
      </c>
      <c r="D12" s="91">
        <v>42123</v>
      </c>
      <c r="E12" s="66"/>
      <c r="F12" s="66"/>
      <c r="G12" s="66"/>
      <c r="H12" s="66"/>
    </row>
    <row r="15" spans="1:9" ht="15.75">
      <c r="A15" s="96" t="s">
        <v>107</v>
      </c>
    </row>
    <row r="16" spans="1:9" ht="15.75">
      <c r="A16" s="131"/>
      <c r="B16" s="132" t="s">
        <v>50</v>
      </c>
      <c r="C16" s="132"/>
      <c r="D16" s="132"/>
      <c r="E16" s="80"/>
      <c r="F16" s="133" t="s">
        <v>1</v>
      </c>
      <c r="G16" s="133"/>
      <c r="H16" s="133"/>
      <c r="I16" s="133"/>
    </row>
    <row r="17" spans="1:9" ht="15.75">
      <c r="A17" s="131"/>
      <c r="B17" s="132"/>
      <c r="C17" s="132"/>
      <c r="D17" s="132"/>
      <c r="E17" s="35" t="s">
        <v>0</v>
      </c>
      <c r="F17" s="36" t="s">
        <v>52</v>
      </c>
      <c r="G17" s="36" t="s">
        <v>7</v>
      </c>
      <c r="H17" s="36" t="s">
        <v>14</v>
      </c>
      <c r="I17" s="36" t="s">
        <v>10</v>
      </c>
    </row>
    <row r="18" spans="1:9" ht="16.5" thickBot="1">
      <c r="A18" s="77"/>
      <c r="B18" s="37" t="s">
        <v>53</v>
      </c>
      <c r="C18" s="80"/>
      <c r="D18" s="80"/>
      <c r="E18" s="80"/>
      <c r="F18" s="36"/>
      <c r="G18" s="36"/>
      <c r="H18" s="36"/>
      <c r="I18" s="36"/>
    </row>
    <row r="19" spans="1:9" ht="16.5" thickBot="1">
      <c r="A19" s="17">
        <v>1</v>
      </c>
      <c r="B19" s="130" t="s">
        <v>54</v>
      </c>
      <c r="C19" s="130"/>
      <c r="D19" s="130"/>
      <c r="E19" s="38">
        <v>1.4999999999999999E-2</v>
      </c>
      <c r="F19" s="40">
        <v>4</v>
      </c>
      <c r="G19" s="40">
        <v>4</v>
      </c>
      <c r="H19" s="39">
        <v>4</v>
      </c>
      <c r="I19" s="39">
        <v>4</v>
      </c>
    </row>
    <row r="20" spans="1:9" ht="16.5" thickBot="1">
      <c r="A20" s="17">
        <v>2</v>
      </c>
      <c r="B20" s="130" t="s">
        <v>55</v>
      </c>
      <c r="C20" s="130"/>
      <c r="D20" s="130"/>
      <c r="E20" s="38">
        <v>1.4999999999999999E-2</v>
      </c>
      <c r="F20" s="40">
        <v>5</v>
      </c>
      <c r="G20" s="40">
        <v>5</v>
      </c>
      <c r="H20" s="39">
        <v>5</v>
      </c>
      <c r="I20" s="39">
        <v>5</v>
      </c>
    </row>
    <row r="21" spans="1:9" ht="16.5" thickBot="1">
      <c r="A21" s="17">
        <v>3</v>
      </c>
      <c r="B21" s="130" t="s">
        <v>56</v>
      </c>
      <c r="C21" s="130"/>
      <c r="D21" s="130"/>
      <c r="E21" s="38">
        <v>1.4999999999999999E-2</v>
      </c>
      <c r="F21" s="40">
        <v>5</v>
      </c>
      <c r="G21" s="40">
        <v>5</v>
      </c>
      <c r="H21" s="39">
        <v>0</v>
      </c>
      <c r="I21" s="39">
        <v>0</v>
      </c>
    </row>
    <row r="22" spans="1:9" ht="16.5" thickBot="1">
      <c r="A22" s="17">
        <v>4</v>
      </c>
      <c r="B22" s="130" t="s">
        <v>57</v>
      </c>
      <c r="C22" s="130"/>
      <c r="D22" s="130"/>
      <c r="E22" s="38">
        <v>1.4999999999999999E-2</v>
      </c>
      <c r="F22" s="40">
        <v>4</v>
      </c>
      <c r="G22" s="40">
        <v>4</v>
      </c>
      <c r="H22" s="39">
        <v>4</v>
      </c>
      <c r="I22" s="39">
        <v>4</v>
      </c>
    </row>
    <row r="23" spans="1:9" ht="16.5" thickBot="1">
      <c r="A23" s="17">
        <v>5</v>
      </c>
      <c r="B23" s="131" t="s">
        <v>58</v>
      </c>
      <c r="C23" s="131"/>
      <c r="D23" s="131"/>
      <c r="E23" s="38">
        <v>1.4999999999999999E-2</v>
      </c>
      <c r="F23" s="40">
        <v>4</v>
      </c>
      <c r="G23" s="40">
        <v>4</v>
      </c>
      <c r="H23" s="39">
        <v>4</v>
      </c>
      <c r="I23" s="39">
        <v>4</v>
      </c>
    </row>
    <row r="24" spans="1:9" ht="16.5" thickBot="1">
      <c r="A24" s="17"/>
      <c r="B24" s="37" t="s">
        <v>59</v>
      </c>
      <c r="C24" s="77"/>
      <c r="D24" s="77"/>
      <c r="E24" s="38"/>
      <c r="F24" s="42"/>
      <c r="G24" s="42"/>
      <c r="H24" s="41"/>
      <c r="I24" s="41"/>
    </row>
    <row r="25" spans="1:9" ht="16.5" thickBot="1">
      <c r="A25" s="77">
        <v>6</v>
      </c>
      <c r="B25" s="130" t="s">
        <v>60</v>
      </c>
      <c r="C25" s="130"/>
      <c r="D25" s="130"/>
      <c r="E25" s="38">
        <v>0.01</v>
      </c>
      <c r="F25" s="39">
        <v>6</v>
      </c>
      <c r="G25" s="39">
        <v>6</v>
      </c>
      <c r="H25" s="39">
        <v>6</v>
      </c>
      <c r="I25" s="39">
        <v>6</v>
      </c>
    </row>
    <row r="26" spans="1:9" ht="16.5" thickBot="1">
      <c r="A26" s="17">
        <v>7</v>
      </c>
      <c r="B26" s="130" t="s">
        <v>61</v>
      </c>
      <c r="C26" s="130"/>
      <c r="D26" s="130"/>
      <c r="E26" s="38">
        <v>7.4999999999999997E-3</v>
      </c>
      <c r="F26" s="39">
        <v>5</v>
      </c>
      <c r="G26" s="39">
        <v>5</v>
      </c>
      <c r="H26" s="39">
        <v>5</v>
      </c>
      <c r="I26" s="39">
        <v>5</v>
      </c>
    </row>
    <row r="27" spans="1:9" ht="16.5" thickBot="1">
      <c r="A27" s="77">
        <v>8</v>
      </c>
      <c r="B27" s="130" t="s">
        <v>62</v>
      </c>
      <c r="C27" s="130"/>
      <c r="D27" s="130"/>
      <c r="E27" s="38">
        <v>7.4999999999999997E-3</v>
      </c>
      <c r="F27" s="39">
        <v>5</v>
      </c>
      <c r="G27" s="39">
        <v>5</v>
      </c>
      <c r="H27" s="39">
        <v>5</v>
      </c>
      <c r="I27" s="39">
        <v>5</v>
      </c>
    </row>
    <row r="28" spans="1:9" ht="15.75">
      <c r="A28" s="102" t="s">
        <v>117</v>
      </c>
      <c r="B28" s="107"/>
      <c r="C28" s="107"/>
      <c r="D28" s="107"/>
      <c r="E28" s="38"/>
      <c r="F28" s="41"/>
      <c r="G28" s="41"/>
      <c r="H28" s="41"/>
      <c r="I28" s="41"/>
    </row>
    <row r="29" spans="1:9" ht="15.75">
      <c r="A29" s="131"/>
      <c r="B29" s="132" t="s">
        <v>50</v>
      </c>
      <c r="C29" s="132"/>
      <c r="D29" s="132"/>
      <c r="E29" s="109"/>
      <c r="F29" s="133" t="s">
        <v>1</v>
      </c>
      <c r="G29" s="133"/>
      <c r="H29" s="133"/>
      <c r="I29" s="133"/>
    </row>
    <row r="30" spans="1:9" ht="15.75">
      <c r="A30" s="131"/>
      <c r="B30" s="132"/>
      <c r="C30" s="132"/>
      <c r="D30" s="132"/>
      <c r="E30" s="35" t="s">
        <v>0</v>
      </c>
      <c r="F30" s="36" t="s">
        <v>52</v>
      </c>
      <c r="G30" s="36" t="s">
        <v>7</v>
      </c>
      <c r="H30" s="36" t="s">
        <v>14</v>
      </c>
      <c r="I30" s="36" t="s">
        <v>10</v>
      </c>
    </row>
    <row r="31" spans="1:9" ht="16.5" thickBot="1">
      <c r="A31" s="108"/>
      <c r="B31" s="37" t="s">
        <v>53</v>
      </c>
      <c r="C31" s="109"/>
      <c r="D31" s="109"/>
      <c r="E31" s="109"/>
      <c r="F31" s="36"/>
      <c r="G31" s="36"/>
      <c r="H31" s="36"/>
      <c r="I31" s="36"/>
    </row>
    <row r="32" spans="1:9" ht="16.5" thickBot="1">
      <c r="A32" s="17">
        <v>1</v>
      </c>
      <c r="B32" s="130" t="s">
        <v>54</v>
      </c>
      <c r="C32" s="130"/>
      <c r="D32" s="130"/>
      <c r="E32" s="38">
        <v>1.4999999999999999E-2</v>
      </c>
      <c r="F32" s="40">
        <v>4</v>
      </c>
      <c r="G32" s="40">
        <v>4</v>
      </c>
      <c r="H32" s="40">
        <v>4</v>
      </c>
      <c r="I32" s="40">
        <v>4</v>
      </c>
    </row>
    <row r="33" spans="1:9" ht="16.5" thickBot="1">
      <c r="A33" s="17">
        <v>2</v>
      </c>
      <c r="B33" s="130" t="s">
        <v>55</v>
      </c>
      <c r="C33" s="130"/>
      <c r="D33" s="130"/>
      <c r="E33" s="38">
        <v>1.4999999999999999E-2</v>
      </c>
      <c r="F33" s="40">
        <v>5</v>
      </c>
      <c r="G33" s="40">
        <v>5</v>
      </c>
      <c r="H33" s="40">
        <v>5</v>
      </c>
      <c r="I33" s="40">
        <v>5</v>
      </c>
    </row>
    <row r="34" spans="1:9" ht="16.5" thickBot="1">
      <c r="A34" s="17">
        <v>3</v>
      </c>
      <c r="B34" s="130" t="s">
        <v>56</v>
      </c>
      <c r="C34" s="130"/>
      <c r="D34" s="130"/>
      <c r="E34" s="38">
        <v>1.4999999999999999E-2</v>
      </c>
      <c r="F34" s="40">
        <v>5</v>
      </c>
      <c r="G34" s="40">
        <v>5</v>
      </c>
      <c r="H34" s="40">
        <v>5</v>
      </c>
      <c r="I34" s="40">
        <v>5</v>
      </c>
    </row>
    <row r="35" spans="1:9" ht="16.5" thickBot="1">
      <c r="A35" s="17">
        <v>4</v>
      </c>
      <c r="B35" s="130" t="s">
        <v>57</v>
      </c>
      <c r="C35" s="130"/>
      <c r="D35" s="130"/>
      <c r="E35" s="38">
        <v>1.4999999999999999E-2</v>
      </c>
      <c r="F35" s="40">
        <v>4</v>
      </c>
      <c r="G35" s="40">
        <v>4</v>
      </c>
      <c r="H35" s="40">
        <v>4</v>
      </c>
      <c r="I35" s="40">
        <v>4</v>
      </c>
    </row>
    <row r="36" spans="1:9" ht="16.5" thickBot="1">
      <c r="A36" s="17">
        <v>5</v>
      </c>
      <c r="B36" s="131" t="s">
        <v>58</v>
      </c>
      <c r="C36" s="131"/>
      <c r="D36" s="131"/>
      <c r="E36" s="38">
        <v>1.4999999999999999E-2</v>
      </c>
      <c r="F36" s="40">
        <v>4</v>
      </c>
      <c r="G36" s="40">
        <v>4</v>
      </c>
      <c r="H36" s="40">
        <v>4</v>
      </c>
      <c r="I36" s="40">
        <v>4</v>
      </c>
    </row>
    <row r="37" spans="1:9" ht="16.5" thickBot="1">
      <c r="A37" s="17"/>
      <c r="B37" s="37" t="s">
        <v>59</v>
      </c>
      <c r="C37" s="108"/>
      <c r="D37" s="108"/>
      <c r="E37" s="38"/>
      <c r="F37" s="42"/>
      <c r="G37" s="42"/>
      <c r="H37" s="42"/>
      <c r="I37" s="42"/>
    </row>
    <row r="38" spans="1:9" ht="16.5" thickBot="1">
      <c r="A38" s="108">
        <v>6</v>
      </c>
      <c r="B38" s="130" t="s">
        <v>60</v>
      </c>
      <c r="C38" s="130"/>
      <c r="D38" s="130"/>
      <c r="E38" s="38">
        <v>0.01</v>
      </c>
      <c r="F38" s="39">
        <v>5</v>
      </c>
      <c r="G38" s="39">
        <v>5</v>
      </c>
      <c r="H38" s="39">
        <v>5</v>
      </c>
      <c r="I38" s="39">
        <v>5</v>
      </c>
    </row>
    <row r="39" spans="1:9" ht="16.5" thickBot="1">
      <c r="A39" s="17">
        <v>7</v>
      </c>
      <c r="B39" s="130" t="s">
        <v>61</v>
      </c>
      <c r="C39" s="130"/>
      <c r="D39" s="130"/>
      <c r="E39" s="38">
        <v>7.4999999999999997E-3</v>
      </c>
      <c r="F39" s="39">
        <v>5</v>
      </c>
      <c r="G39" s="39">
        <v>5</v>
      </c>
      <c r="H39" s="39">
        <v>5</v>
      </c>
      <c r="I39" s="39">
        <v>5</v>
      </c>
    </row>
    <row r="40" spans="1:9" ht="16.5" thickBot="1">
      <c r="A40" s="108">
        <v>8</v>
      </c>
      <c r="B40" s="130" t="s">
        <v>62</v>
      </c>
      <c r="C40" s="130"/>
      <c r="D40" s="130"/>
      <c r="E40" s="38">
        <v>7.4999999999999997E-3</v>
      </c>
      <c r="F40" s="39">
        <v>5</v>
      </c>
      <c r="G40" s="39">
        <v>5</v>
      </c>
      <c r="H40" s="39">
        <v>5</v>
      </c>
      <c r="I40" s="39">
        <v>5</v>
      </c>
    </row>
    <row r="41" spans="1:9" ht="15.75">
      <c r="A41" s="96" t="s">
        <v>64</v>
      </c>
    </row>
    <row r="42" spans="1:9" ht="18.75">
      <c r="A42" s="139" t="s">
        <v>67</v>
      </c>
      <c r="B42" s="139"/>
      <c r="C42" s="139"/>
      <c r="D42" s="139"/>
      <c r="E42" s="139"/>
      <c r="F42" s="139"/>
      <c r="G42" s="139"/>
      <c r="H42" s="139"/>
      <c r="I42" s="139"/>
    </row>
    <row r="43" spans="1:9" ht="15.75">
      <c r="A43" s="140"/>
      <c r="B43" s="141" t="s">
        <v>68</v>
      </c>
      <c r="C43" s="141"/>
      <c r="D43" s="141"/>
      <c r="E43" s="78"/>
      <c r="F43" s="133" t="s">
        <v>1</v>
      </c>
      <c r="G43" s="133"/>
      <c r="H43" s="133"/>
      <c r="I43" s="133"/>
    </row>
    <row r="44" spans="1:9" ht="16.5" thickBot="1">
      <c r="A44" s="140"/>
      <c r="B44" s="141"/>
      <c r="C44" s="141"/>
      <c r="D44" s="141"/>
      <c r="E44" s="78" t="s">
        <v>0</v>
      </c>
      <c r="F44" s="54" t="s">
        <v>20</v>
      </c>
      <c r="G44" s="54" t="s">
        <v>7</v>
      </c>
      <c r="H44" s="54" t="s">
        <v>14</v>
      </c>
      <c r="I44" s="54" t="s">
        <v>10</v>
      </c>
    </row>
    <row r="45" spans="1:9" ht="16.5" thickBot="1">
      <c r="A45" s="55">
        <v>1</v>
      </c>
      <c r="B45" s="142" t="s">
        <v>69</v>
      </c>
      <c r="C45" s="142"/>
      <c r="D45" s="142"/>
      <c r="E45" s="56">
        <v>0.03</v>
      </c>
      <c r="F45" s="57">
        <v>4</v>
      </c>
      <c r="G45" s="57">
        <v>4</v>
      </c>
      <c r="H45" s="57">
        <v>4</v>
      </c>
      <c r="I45" s="57">
        <v>4</v>
      </c>
    </row>
    <row r="46" spans="1:9" ht="16.5" thickBot="1">
      <c r="A46" s="55">
        <v>2</v>
      </c>
      <c r="B46" s="144" t="s">
        <v>70</v>
      </c>
      <c r="C46" s="144"/>
      <c r="D46" s="144"/>
      <c r="E46" s="56">
        <v>0.06</v>
      </c>
      <c r="F46" s="58">
        <v>4</v>
      </c>
      <c r="G46" s="58">
        <v>4</v>
      </c>
      <c r="H46" s="58">
        <v>4</v>
      </c>
      <c r="I46" s="58">
        <v>4</v>
      </c>
    </row>
    <row r="47" spans="1:9" ht="16.5" thickBot="1">
      <c r="A47" s="55">
        <v>3</v>
      </c>
      <c r="B47" s="142" t="s">
        <v>116</v>
      </c>
      <c r="C47" s="142"/>
      <c r="D47" s="142"/>
      <c r="E47" s="56">
        <v>0.02</v>
      </c>
      <c r="F47" s="58">
        <v>4</v>
      </c>
      <c r="G47" s="58">
        <v>4</v>
      </c>
      <c r="H47" s="58">
        <v>4</v>
      </c>
      <c r="I47" s="58">
        <v>4</v>
      </c>
    </row>
    <row r="48" spans="1:9" ht="16.5" thickBot="1">
      <c r="A48" s="55">
        <v>4</v>
      </c>
      <c r="B48" s="144" t="s">
        <v>71</v>
      </c>
      <c r="C48" s="144"/>
      <c r="D48" s="144"/>
      <c r="E48" s="59">
        <v>0.02</v>
      </c>
      <c r="F48" s="58">
        <v>5</v>
      </c>
      <c r="G48" s="58">
        <v>5</v>
      </c>
      <c r="H48" s="58">
        <v>5</v>
      </c>
      <c r="I48" s="58">
        <v>5</v>
      </c>
    </row>
    <row r="49" spans="1:9" ht="16.5" thickBot="1">
      <c r="A49" s="55">
        <v>5</v>
      </c>
      <c r="B49" s="140" t="s">
        <v>72</v>
      </c>
      <c r="C49" s="140"/>
      <c r="D49" s="140"/>
      <c r="E49" s="59">
        <v>0.02</v>
      </c>
      <c r="F49" s="60">
        <v>4</v>
      </c>
      <c r="G49" s="60">
        <v>4</v>
      </c>
      <c r="H49" s="60">
        <v>4</v>
      </c>
      <c r="I49" s="60">
        <v>4</v>
      </c>
    </row>
    <row r="50" spans="1:9" ht="16.5" thickBot="1">
      <c r="A50" s="55">
        <v>6</v>
      </c>
      <c r="B50" s="145" t="s">
        <v>73</v>
      </c>
      <c r="C50" s="145"/>
      <c r="D50" s="145"/>
      <c r="E50" s="59">
        <v>0.1</v>
      </c>
      <c r="F50" s="57">
        <v>4</v>
      </c>
      <c r="G50" s="57">
        <v>4</v>
      </c>
      <c r="H50" s="57">
        <v>4</v>
      </c>
      <c r="I50" s="57">
        <v>4</v>
      </c>
    </row>
    <row r="51" spans="1:9" ht="16.5" thickBot="1">
      <c r="A51" s="55">
        <v>7</v>
      </c>
      <c r="B51" s="143" t="s">
        <v>74</v>
      </c>
      <c r="C51" s="143"/>
      <c r="D51" s="143"/>
      <c r="E51" s="59">
        <v>0.02</v>
      </c>
      <c r="F51" s="57">
        <v>4</v>
      </c>
      <c r="G51" s="57">
        <v>4</v>
      </c>
      <c r="H51" s="57">
        <v>4</v>
      </c>
      <c r="I51" s="57">
        <v>4</v>
      </c>
    </row>
    <row r="53" spans="1:9" ht="18.75">
      <c r="A53" s="139" t="s">
        <v>76</v>
      </c>
      <c r="B53" s="139"/>
      <c r="C53" s="139"/>
      <c r="D53" s="139"/>
      <c r="E53" s="139"/>
      <c r="F53" s="139"/>
      <c r="G53" s="139"/>
      <c r="H53" s="139"/>
      <c r="I53" s="139"/>
    </row>
    <row r="54" spans="1:9" ht="16.5" thickBot="1">
      <c r="A54" s="46"/>
      <c r="B54" s="46"/>
      <c r="C54" s="46"/>
      <c r="D54" s="46"/>
      <c r="E54" s="46"/>
      <c r="F54" s="133" t="s">
        <v>1</v>
      </c>
      <c r="G54" s="133"/>
      <c r="H54" s="133"/>
      <c r="I54" s="133"/>
    </row>
    <row r="55" spans="1:9" ht="16.5" thickBot="1">
      <c r="A55" s="55">
        <v>1</v>
      </c>
      <c r="B55" s="142" t="s">
        <v>77</v>
      </c>
      <c r="C55" s="142"/>
      <c r="D55" s="142"/>
      <c r="E55" s="63">
        <v>7.4999999999999997E-3</v>
      </c>
      <c r="F55" s="57">
        <v>6</v>
      </c>
      <c r="G55" s="57">
        <v>6</v>
      </c>
      <c r="H55" s="57">
        <v>6</v>
      </c>
      <c r="I55" s="57">
        <v>6</v>
      </c>
    </row>
    <row r="56" spans="1:9" ht="16.5" thickBot="1">
      <c r="A56" s="55">
        <v>2</v>
      </c>
      <c r="B56" s="142" t="s">
        <v>2</v>
      </c>
      <c r="C56" s="142"/>
      <c r="D56" s="142"/>
      <c r="E56" s="63">
        <v>7.4999999999999997E-3</v>
      </c>
      <c r="F56" s="58">
        <v>5</v>
      </c>
      <c r="G56" s="58">
        <v>5</v>
      </c>
      <c r="H56" s="58">
        <v>5</v>
      </c>
      <c r="I56" s="58">
        <v>5</v>
      </c>
    </row>
    <row r="57" spans="1:9" ht="16.5" thickBot="1">
      <c r="A57" s="55">
        <v>3</v>
      </c>
      <c r="B57" s="142" t="s">
        <v>78</v>
      </c>
      <c r="C57" s="142"/>
      <c r="D57" s="142"/>
      <c r="E57" s="63">
        <v>7.4999999999999997E-3</v>
      </c>
      <c r="F57" s="58">
        <v>5</v>
      </c>
      <c r="G57" s="58">
        <v>5</v>
      </c>
      <c r="H57" s="58">
        <v>5</v>
      </c>
      <c r="I57" s="58">
        <v>5</v>
      </c>
    </row>
    <row r="58" spans="1:9" ht="16.5" thickBot="1">
      <c r="A58" s="55">
        <v>3</v>
      </c>
      <c r="B58" s="142" t="s">
        <v>3</v>
      </c>
      <c r="C58" s="142"/>
      <c r="D58" s="142"/>
      <c r="E58" s="63">
        <v>7.4999999999999997E-3</v>
      </c>
      <c r="F58" s="58">
        <v>6</v>
      </c>
      <c r="G58" s="58">
        <v>6</v>
      </c>
      <c r="H58" s="58">
        <v>6</v>
      </c>
      <c r="I58" s="58">
        <v>6</v>
      </c>
    </row>
    <row r="59" spans="1:9" ht="15.75">
      <c r="A59" s="102" t="s">
        <v>118</v>
      </c>
    </row>
    <row r="60" spans="1:9" ht="18.75">
      <c r="A60" s="139" t="s">
        <v>67</v>
      </c>
      <c r="B60" s="139"/>
      <c r="C60" s="139"/>
      <c r="D60" s="139"/>
      <c r="E60" s="139"/>
      <c r="F60" s="139"/>
      <c r="G60" s="139"/>
      <c r="H60" s="139"/>
      <c r="I60" s="139"/>
    </row>
    <row r="61" spans="1:9" ht="15.75">
      <c r="A61" s="140"/>
      <c r="B61" s="141" t="s">
        <v>68</v>
      </c>
      <c r="C61" s="141"/>
      <c r="D61" s="141"/>
      <c r="E61" s="78"/>
      <c r="F61" s="133" t="s">
        <v>1</v>
      </c>
      <c r="G61" s="133"/>
      <c r="H61" s="133"/>
      <c r="I61" s="133"/>
    </row>
    <row r="62" spans="1:9" ht="16.5" thickBot="1">
      <c r="A62" s="140"/>
      <c r="B62" s="141"/>
      <c r="C62" s="141"/>
      <c r="D62" s="141"/>
      <c r="E62" s="78" t="s">
        <v>0</v>
      </c>
      <c r="F62" s="54" t="s">
        <v>20</v>
      </c>
      <c r="G62" s="54" t="s">
        <v>7</v>
      </c>
      <c r="H62" s="54" t="s">
        <v>14</v>
      </c>
      <c r="I62" s="54" t="s">
        <v>10</v>
      </c>
    </row>
    <row r="63" spans="1:9" ht="16.5" thickBot="1">
      <c r="A63" s="55">
        <v>1</v>
      </c>
      <c r="B63" s="142" t="s">
        <v>69</v>
      </c>
      <c r="C63" s="142"/>
      <c r="D63" s="142"/>
      <c r="E63" s="56">
        <v>0.03</v>
      </c>
      <c r="F63" s="57">
        <v>4</v>
      </c>
      <c r="G63" s="57">
        <v>4</v>
      </c>
      <c r="H63" s="57">
        <v>4</v>
      </c>
      <c r="I63" s="57">
        <v>4</v>
      </c>
    </row>
    <row r="64" spans="1:9" ht="16.5" thickBot="1">
      <c r="A64" s="55">
        <v>2</v>
      </c>
      <c r="B64" s="144" t="s">
        <v>70</v>
      </c>
      <c r="C64" s="144"/>
      <c r="D64" s="144"/>
      <c r="E64" s="56">
        <v>0.06</v>
      </c>
      <c r="F64" s="58">
        <v>4</v>
      </c>
      <c r="G64" s="58">
        <v>4</v>
      </c>
      <c r="H64" s="58">
        <v>4</v>
      </c>
      <c r="I64" s="58">
        <v>4</v>
      </c>
    </row>
    <row r="65" spans="1:9" ht="16.5" thickBot="1">
      <c r="A65" s="55">
        <v>3</v>
      </c>
      <c r="B65" s="142" t="s">
        <v>116</v>
      </c>
      <c r="C65" s="142"/>
      <c r="D65" s="142"/>
      <c r="E65" s="56">
        <v>0.02</v>
      </c>
      <c r="F65" s="58">
        <v>4</v>
      </c>
      <c r="G65" s="58">
        <v>4</v>
      </c>
      <c r="H65" s="58">
        <v>4</v>
      </c>
      <c r="I65" s="58">
        <v>4</v>
      </c>
    </row>
    <row r="66" spans="1:9" ht="16.5" thickBot="1">
      <c r="A66" s="55">
        <v>4</v>
      </c>
      <c r="B66" s="144" t="s">
        <v>71</v>
      </c>
      <c r="C66" s="144"/>
      <c r="D66" s="144"/>
      <c r="E66" s="59">
        <v>0.02</v>
      </c>
      <c r="F66" s="58">
        <v>5</v>
      </c>
      <c r="G66" s="58">
        <v>5</v>
      </c>
      <c r="H66" s="58">
        <v>5</v>
      </c>
      <c r="I66" s="58">
        <v>5</v>
      </c>
    </row>
    <row r="67" spans="1:9" ht="16.5" thickBot="1">
      <c r="A67" s="55">
        <v>5</v>
      </c>
      <c r="B67" s="140" t="s">
        <v>72</v>
      </c>
      <c r="C67" s="140"/>
      <c r="D67" s="140"/>
      <c r="E67" s="59">
        <v>0.02</v>
      </c>
      <c r="F67" s="60">
        <v>4</v>
      </c>
      <c r="G67" s="60">
        <v>4</v>
      </c>
      <c r="H67" s="60">
        <v>4</v>
      </c>
      <c r="I67" s="60">
        <v>4</v>
      </c>
    </row>
    <row r="68" spans="1:9" ht="16.5" thickBot="1">
      <c r="A68" s="55">
        <v>6</v>
      </c>
      <c r="B68" s="145" t="s">
        <v>73</v>
      </c>
      <c r="C68" s="145"/>
      <c r="D68" s="145"/>
      <c r="E68" s="59">
        <v>0.1</v>
      </c>
      <c r="F68" s="57">
        <v>4</v>
      </c>
      <c r="G68" s="57">
        <v>4</v>
      </c>
      <c r="H68" s="57">
        <v>4</v>
      </c>
      <c r="I68" s="57">
        <v>4</v>
      </c>
    </row>
    <row r="69" spans="1:9" ht="16.5" thickBot="1">
      <c r="A69" s="55">
        <v>7</v>
      </c>
      <c r="B69" s="143" t="s">
        <v>74</v>
      </c>
      <c r="C69" s="143"/>
      <c r="D69" s="143"/>
      <c r="E69" s="59">
        <v>0.02</v>
      </c>
      <c r="F69" s="57">
        <v>4</v>
      </c>
      <c r="G69" s="57">
        <v>4</v>
      </c>
      <c r="H69" s="57">
        <v>4</v>
      </c>
      <c r="I69" s="57">
        <v>4</v>
      </c>
    </row>
    <row r="70" spans="1:9" ht="18.75">
      <c r="A70" s="139" t="s">
        <v>76</v>
      </c>
      <c r="B70" s="139"/>
      <c r="C70" s="139"/>
      <c r="D70" s="139"/>
      <c r="E70" s="139"/>
      <c r="F70" s="139"/>
      <c r="G70" s="139"/>
      <c r="H70" s="139"/>
      <c r="I70" s="139"/>
    </row>
    <row r="71" spans="1:9" ht="16.5" thickBot="1">
      <c r="A71" s="46"/>
      <c r="B71" s="46"/>
      <c r="C71" s="46"/>
      <c r="D71" s="46"/>
      <c r="E71" s="46"/>
      <c r="F71" s="133" t="s">
        <v>1</v>
      </c>
      <c r="G71" s="133"/>
      <c r="H71" s="133"/>
      <c r="I71" s="133"/>
    </row>
    <row r="72" spans="1:9" ht="16.5" thickBot="1">
      <c r="A72" s="55">
        <v>1</v>
      </c>
      <c r="B72" s="142" t="s">
        <v>77</v>
      </c>
      <c r="C72" s="142"/>
      <c r="D72" s="142"/>
      <c r="E72" s="63">
        <v>7.4999999999999997E-3</v>
      </c>
      <c r="F72" s="57">
        <v>6</v>
      </c>
      <c r="G72" s="57">
        <v>6</v>
      </c>
      <c r="H72" s="57">
        <v>6</v>
      </c>
      <c r="I72" s="57">
        <v>6</v>
      </c>
    </row>
    <row r="73" spans="1:9" ht="16.5" thickBot="1">
      <c r="A73" s="55">
        <v>2</v>
      </c>
      <c r="B73" s="142" t="s">
        <v>2</v>
      </c>
      <c r="C73" s="142"/>
      <c r="D73" s="142"/>
      <c r="E73" s="63">
        <v>7.4999999999999997E-3</v>
      </c>
      <c r="F73" s="58">
        <v>5</v>
      </c>
      <c r="G73" s="58">
        <v>5</v>
      </c>
      <c r="H73" s="58">
        <v>5</v>
      </c>
      <c r="I73" s="58">
        <v>5</v>
      </c>
    </row>
    <row r="74" spans="1:9" ht="16.5" thickBot="1">
      <c r="A74" s="55">
        <v>3</v>
      </c>
      <c r="B74" s="142" t="s">
        <v>78</v>
      </c>
      <c r="C74" s="142"/>
      <c r="D74" s="142"/>
      <c r="E74" s="63">
        <v>7.4999999999999997E-3</v>
      </c>
      <c r="F74" s="58">
        <v>5</v>
      </c>
      <c r="G74" s="58">
        <v>5</v>
      </c>
      <c r="H74" s="58">
        <v>5</v>
      </c>
      <c r="I74" s="58">
        <v>5</v>
      </c>
    </row>
    <row r="75" spans="1:9" ht="16.5" thickBot="1">
      <c r="A75" s="55">
        <v>3</v>
      </c>
      <c r="B75" s="142" t="s">
        <v>3</v>
      </c>
      <c r="C75" s="142"/>
      <c r="D75" s="142"/>
      <c r="E75" s="63">
        <v>7.4999999999999997E-3</v>
      </c>
      <c r="F75" s="58">
        <v>6</v>
      </c>
      <c r="G75" s="58">
        <v>6</v>
      </c>
      <c r="H75" s="58">
        <v>6</v>
      </c>
      <c r="I75" s="58">
        <v>6</v>
      </c>
    </row>
    <row r="76" spans="1:9" ht="18">
      <c r="A76" s="98" t="s">
        <v>41</v>
      </c>
    </row>
    <row r="77" spans="1:9" ht="18.75">
      <c r="A77" s="136" t="s">
        <v>38</v>
      </c>
      <c r="B77" s="136"/>
      <c r="C77" s="136"/>
      <c r="D77" s="136"/>
      <c r="E77" s="136"/>
      <c r="F77" s="136"/>
      <c r="G77" s="136"/>
      <c r="H77" s="136"/>
      <c r="I77" s="136"/>
    </row>
    <row r="78" spans="1:9" ht="16.5" thickBot="1">
      <c r="A78" s="77"/>
      <c r="B78" s="138"/>
      <c r="C78" s="138"/>
      <c r="D78" s="138"/>
      <c r="E78" s="80" t="s">
        <v>0</v>
      </c>
      <c r="F78" s="10" t="s">
        <v>1</v>
      </c>
      <c r="G78" s="7"/>
      <c r="H78" s="7"/>
      <c r="I78" s="7"/>
    </row>
    <row r="79" spans="1:9" ht="15.75">
      <c r="A79" s="11">
        <v>1</v>
      </c>
      <c r="B79" s="130" t="s">
        <v>15</v>
      </c>
      <c r="C79" s="130"/>
      <c r="D79" s="130"/>
      <c r="E79" s="12">
        <v>1.4999999999999999E-2</v>
      </c>
      <c r="F79" s="13">
        <v>4</v>
      </c>
      <c r="G79" s="14"/>
      <c r="H79" s="14"/>
      <c r="I79" s="14"/>
    </row>
    <row r="80" spans="1:9" ht="15.75">
      <c r="A80" s="11">
        <v>2</v>
      </c>
      <c r="B80" s="137" t="s">
        <v>16</v>
      </c>
      <c r="C80" s="130"/>
      <c r="D80" s="130"/>
      <c r="E80" s="12">
        <v>0.03</v>
      </c>
      <c r="F80" s="15">
        <v>4</v>
      </c>
      <c r="G80" s="14"/>
      <c r="H80" s="14"/>
      <c r="I80" s="14"/>
    </row>
    <row r="81" spans="1:10" ht="15.75">
      <c r="A81" s="11">
        <v>3</v>
      </c>
      <c r="B81" s="137" t="s">
        <v>17</v>
      </c>
      <c r="C81" s="130"/>
      <c r="D81" s="130"/>
      <c r="E81" s="12">
        <v>4.4999999999999998E-2</v>
      </c>
      <c r="F81" s="15">
        <v>4</v>
      </c>
      <c r="G81" s="14"/>
      <c r="H81" s="14"/>
      <c r="I81" s="14"/>
    </row>
    <row r="82" spans="1:10" ht="15.75">
      <c r="A82" s="11">
        <v>4</v>
      </c>
      <c r="B82" s="131" t="s">
        <v>18</v>
      </c>
      <c r="C82" s="131"/>
      <c r="D82" s="131"/>
      <c r="E82" s="12">
        <v>0.03</v>
      </c>
      <c r="F82" s="15">
        <v>4</v>
      </c>
      <c r="G82" s="14"/>
      <c r="H82" s="14"/>
      <c r="I82" s="14"/>
    </row>
    <row r="83" spans="1:10" ht="15.75">
      <c r="A83" s="11">
        <v>5</v>
      </c>
      <c r="B83" s="131" t="s">
        <v>19</v>
      </c>
      <c r="C83" s="131"/>
      <c r="D83" s="131"/>
      <c r="E83" s="12">
        <v>0.03</v>
      </c>
      <c r="F83" s="15">
        <v>4</v>
      </c>
      <c r="G83" s="14"/>
      <c r="H83" s="14"/>
      <c r="I83" s="14"/>
    </row>
    <row r="85" spans="1:10" ht="16.5" thickBot="1">
      <c r="E85" s="17"/>
      <c r="F85" s="20" t="s">
        <v>20</v>
      </c>
      <c r="G85" s="20" t="s">
        <v>7</v>
      </c>
      <c r="H85" s="20" t="s">
        <v>14</v>
      </c>
      <c r="I85" s="20" t="s">
        <v>10</v>
      </c>
    </row>
    <row r="86" spans="1:10" ht="32.25" thickBot="1">
      <c r="D86" t="str">
        <f>IF(ISBLANK(F115),"", IF(COUNTA(F86:I86)&lt;&gt;E2,"Incorrect No.of Students",""))</f>
        <v/>
      </c>
      <c r="E86" s="23" t="s">
        <v>21</v>
      </c>
      <c r="F86" s="24">
        <v>25</v>
      </c>
      <c r="G86" s="24">
        <v>25</v>
      </c>
      <c r="H86" s="24">
        <v>25</v>
      </c>
      <c r="I86" s="24">
        <v>25</v>
      </c>
      <c r="J86" s="97" t="str">
        <f>IF(SUM(F86:I86)&lt;&gt;100,"Sum must be 100","")</f>
        <v/>
      </c>
    </row>
    <row r="87" spans="1:10" ht="16.5" thickBot="1">
      <c r="A87" s="16"/>
      <c r="B87" s="77"/>
      <c r="C87" s="77"/>
      <c r="D87" s="77"/>
      <c r="E87" s="17"/>
      <c r="F87" s="133" t="s">
        <v>1</v>
      </c>
      <c r="G87" s="133"/>
      <c r="H87" s="133"/>
      <c r="I87" s="133"/>
    </row>
    <row r="88" spans="1:10" ht="16.5" thickBot="1">
      <c r="A88" s="11">
        <v>6</v>
      </c>
      <c r="B88" s="134" t="s">
        <v>44</v>
      </c>
      <c r="C88" s="135"/>
      <c r="D88" s="135"/>
      <c r="E88" s="27">
        <v>0.3</v>
      </c>
      <c r="F88" s="99">
        <v>5</v>
      </c>
      <c r="G88" s="99">
        <v>5</v>
      </c>
      <c r="H88" s="24">
        <v>5</v>
      </c>
      <c r="I88" s="24">
        <v>5</v>
      </c>
    </row>
    <row r="90" spans="1:10" ht="18.75">
      <c r="A90" s="136" t="s">
        <v>39</v>
      </c>
      <c r="B90" s="136"/>
      <c r="C90" s="136"/>
      <c r="D90" s="136"/>
      <c r="E90" s="136"/>
      <c r="F90" s="136"/>
      <c r="G90" s="136"/>
      <c r="H90" s="136"/>
      <c r="I90" s="136"/>
    </row>
    <row r="91" spans="1:10" ht="16.5" thickBot="1">
      <c r="A91" s="7"/>
      <c r="B91" s="7"/>
      <c r="C91" s="7"/>
      <c r="D91" s="7"/>
      <c r="E91" s="7"/>
      <c r="F91" s="133" t="s">
        <v>1</v>
      </c>
      <c r="G91" s="133"/>
      <c r="H91" s="133"/>
      <c r="I91" s="133"/>
    </row>
    <row r="92" spans="1:10" ht="16.5" thickBot="1">
      <c r="A92" s="11">
        <v>1</v>
      </c>
      <c r="B92" s="137" t="s">
        <v>23</v>
      </c>
      <c r="C92" s="130"/>
      <c r="D92" s="130"/>
      <c r="E92" s="30">
        <v>0.01</v>
      </c>
      <c r="F92" s="101">
        <v>5</v>
      </c>
      <c r="G92" s="104">
        <v>5</v>
      </c>
      <c r="H92" s="104">
        <v>5</v>
      </c>
      <c r="I92" s="104">
        <v>5</v>
      </c>
    </row>
    <row r="93" spans="1:10" ht="16.5" thickBot="1">
      <c r="A93" s="11">
        <v>2</v>
      </c>
      <c r="B93" s="130" t="s">
        <v>2</v>
      </c>
      <c r="C93" s="130"/>
      <c r="D93" s="130"/>
      <c r="E93" s="30">
        <v>0.01</v>
      </c>
      <c r="F93" s="100">
        <v>5</v>
      </c>
      <c r="G93" s="103">
        <v>5</v>
      </c>
      <c r="H93" s="103">
        <v>5</v>
      </c>
      <c r="I93" s="103">
        <v>5</v>
      </c>
    </row>
    <row r="94" spans="1:10" ht="16.5" thickBot="1">
      <c r="A94" s="11">
        <v>3</v>
      </c>
      <c r="B94" s="130" t="s">
        <v>24</v>
      </c>
      <c r="C94" s="130"/>
      <c r="D94" s="130"/>
      <c r="E94" s="30">
        <v>5.0000000000000001E-3</v>
      </c>
      <c r="F94" s="100">
        <v>6</v>
      </c>
      <c r="G94" s="103">
        <v>6</v>
      </c>
      <c r="H94" s="103">
        <v>6</v>
      </c>
      <c r="I94" s="103">
        <v>6</v>
      </c>
    </row>
    <row r="95" spans="1:10" ht="16.5" thickBot="1">
      <c r="A95" s="11">
        <v>4</v>
      </c>
      <c r="B95" s="130" t="s">
        <v>25</v>
      </c>
      <c r="C95" s="130"/>
      <c r="D95" s="130"/>
      <c r="E95" s="30">
        <v>5.0000000000000001E-3</v>
      </c>
      <c r="F95" s="100">
        <v>3</v>
      </c>
      <c r="G95" s="103">
        <v>3</v>
      </c>
      <c r="H95" s="103">
        <v>3</v>
      </c>
      <c r="I95" s="103">
        <v>3</v>
      </c>
    </row>
    <row r="96" spans="1:10" ht="16.5" thickBot="1">
      <c r="A96" s="11">
        <v>5</v>
      </c>
      <c r="B96" s="130" t="s">
        <v>26</v>
      </c>
      <c r="C96" s="130"/>
      <c r="D96" s="130"/>
      <c r="E96" s="30">
        <v>0.01</v>
      </c>
      <c r="F96" s="100">
        <v>4</v>
      </c>
      <c r="G96" s="103">
        <v>4</v>
      </c>
      <c r="H96" s="103">
        <v>4</v>
      </c>
      <c r="I96" s="103">
        <v>4</v>
      </c>
    </row>
    <row r="97" spans="1:9" ht="16.5" thickBot="1">
      <c r="A97" s="11">
        <v>6</v>
      </c>
      <c r="B97" s="130" t="s">
        <v>3</v>
      </c>
      <c r="C97" s="130"/>
      <c r="D97" s="130"/>
      <c r="E97" s="30">
        <v>0.01</v>
      </c>
      <c r="F97" s="100">
        <v>4</v>
      </c>
      <c r="G97" s="103">
        <v>4</v>
      </c>
      <c r="H97" s="103">
        <v>4</v>
      </c>
      <c r="I97" s="103">
        <v>4</v>
      </c>
    </row>
    <row r="99" spans="1:9" ht="18.75">
      <c r="A99" s="136" t="s">
        <v>28</v>
      </c>
      <c r="B99" s="136"/>
      <c r="C99" s="136"/>
      <c r="D99" s="136"/>
      <c r="E99" s="136"/>
      <c r="F99" s="136"/>
      <c r="G99" s="136"/>
      <c r="H99" s="136"/>
      <c r="I99" s="136"/>
    </row>
    <row r="100" spans="1:9" ht="16.5" thickBot="1">
      <c r="A100" s="7"/>
      <c r="B100" s="7"/>
      <c r="C100" s="7"/>
      <c r="D100" s="7"/>
      <c r="E100" s="7"/>
      <c r="F100" s="133" t="s">
        <v>1</v>
      </c>
      <c r="G100" s="133"/>
      <c r="H100" s="133"/>
      <c r="I100" s="133"/>
    </row>
    <row r="101" spans="1:9" ht="16.5" thickBot="1">
      <c r="A101" s="17">
        <v>1</v>
      </c>
      <c r="B101" s="130" t="s">
        <v>29</v>
      </c>
      <c r="C101" s="130"/>
      <c r="D101" s="130"/>
      <c r="E101" s="12">
        <v>0.02</v>
      </c>
      <c r="F101" s="104">
        <v>5</v>
      </c>
      <c r="G101" s="104">
        <v>5</v>
      </c>
      <c r="H101" s="104">
        <v>5</v>
      </c>
      <c r="I101" s="104">
        <v>5</v>
      </c>
    </row>
    <row r="102" spans="1:9" ht="16.5" thickBot="1">
      <c r="A102" s="17">
        <v>2</v>
      </c>
      <c r="B102" s="130" t="s">
        <v>30</v>
      </c>
      <c r="C102" s="130"/>
      <c r="D102" s="130"/>
      <c r="E102" s="12">
        <v>0.02</v>
      </c>
      <c r="F102" s="103">
        <v>5</v>
      </c>
      <c r="G102" s="103">
        <v>5</v>
      </c>
      <c r="H102" s="103">
        <v>5</v>
      </c>
      <c r="I102" s="103">
        <v>5</v>
      </c>
    </row>
    <row r="103" spans="1:9" ht="16.5" thickBot="1">
      <c r="A103" s="17">
        <v>3</v>
      </c>
      <c r="B103" s="130" t="s">
        <v>31</v>
      </c>
      <c r="C103" s="130"/>
      <c r="D103" s="130"/>
      <c r="E103" s="12">
        <v>0.02</v>
      </c>
      <c r="F103" s="103">
        <v>4</v>
      </c>
      <c r="G103" s="103">
        <v>4</v>
      </c>
      <c r="H103" s="103">
        <v>4</v>
      </c>
      <c r="I103" s="103">
        <v>4</v>
      </c>
    </row>
    <row r="104" spans="1:9" ht="16.5" thickBot="1">
      <c r="A104" s="17">
        <v>4</v>
      </c>
      <c r="B104" s="130" t="s">
        <v>32</v>
      </c>
      <c r="C104" s="130"/>
      <c r="D104" s="130"/>
      <c r="E104" s="12">
        <v>0.02</v>
      </c>
      <c r="F104" s="103">
        <v>5</v>
      </c>
      <c r="G104" s="103">
        <v>5</v>
      </c>
      <c r="H104" s="103">
        <v>5</v>
      </c>
      <c r="I104" s="103">
        <v>5</v>
      </c>
    </row>
    <row r="105" spans="1:9" ht="16.5" thickBot="1">
      <c r="A105" s="17">
        <v>5</v>
      </c>
      <c r="B105" s="130" t="s">
        <v>33</v>
      </c>
      <c r="C105" s="130"/>
      <c r="D105" s="130"/>
      <c r="E105" s="12">
        <v>0.02</v>
      </c>
      <c r="F105" s="103">
        <v>5</v>
      </c>
      <c r="G105" s="103">
        <v>5</v>
      </c>
      <c r="H105" s="103">
        <v>5</v>
      </c>
      <c r="I105" s="103">
        <v>5</v>
      </c>
    </row>
    <row r="106" spans="1:9" ht="15.75">
      <c r="A106" s="102" t="s">
        <v>119</v>
      </c>
    </row>
    <row r="107" spans="1:9" ht="18.75">
      <c r="A107" s="136" t="s">
        <v>38</v>
      </c>
      <c r="B107" s="136"/>
      <c r="C107" s="136"/>
      <c r="D107" s="136"/>
      <c r="E107" s="136"/>
      <c r="F107" s="136"/>
      <c r="G107" s="136"/>
      <c r="H107" s="136"/>
      <c r="I107" s="136"/>
    </row>
    <row r="108" spans="1:9" ht="16.5" thickBot="1">
      <c r="A108" s="77"/>
      <c r="B108" s="138"/>
      <c r="C108" s="138"/>
      <c r="D108" s="138"/>
      <c r="E108" s="80" t="s">
        <v>0</v>
      </c>
      <c r="F108" s="10" t="s">
        <v>1</v>
      </c>
      <c r="G108" s="7"/>
      <c r="H108" s="7"/>
      <c r="I108" s="7"/>
    </row>
    <row r="109" spans="1:9" ht="15.75">
      <c r="A109" s="11">
        <v>1</v>
      </c>
      <c r="B109" s="130" t="s">
        <v>15</v>
      </c>
      <c r="C109" s="130"/>
      <c r="D109" s="130"/>
      <c r="E109" s="12">
        <v>1.4999999999999999E-2</v>
      </c>
      <c r="F109" s="13">
        <v>4</v>
      </c>
      <c r="G109" s="14"/>
      <c r="H109" s="14"/>
      <c r="I109" s="14"/>
    </row>
    <row r="110" spans="1:9" ht="15.75">
      <c r="A110" s="11">
        <v>2</v>
      </c>
      <c r="B110" s="137" t="s">
        <v>16</v>
      </c>
      <c r="C110" s="130"/>
      <c r="D110" s="130"/>
      <c r="E110" s="12">
        <v>0.03</v>
      </c>
      <c r="F110" s="15">
        <v>4</v>
      </c>
      <c r="G110" s="14"/>
      <c r="H110" s="14"/>
      <c r="I110" s="14"/>
    </row>
    <row r="111" spans="1:9" ht="15.75">
      <c r="A111" s="11">
        <v>3</v>
      </c>
      <c r="B111" s="137" t="s">
        <v>17</v>
      </c>
      <c r="C111" s="130"/>
      <c r="D111" s="130"/>
      <c r="E111" s="12">
        <v>4.4999999999999998E-2</v>
      </c>
      <c r="F111" s="15">
        <v>4</v>
      </c>
      <c r="G111" s="14"/>
      <c r="H111" s="14"/>
      <c r="I111" s="14"/>
    </row>
    <row r="112" spans="1:9" ht="15.75">
      <c r="A112" s="11">
        <v>4</v>
      </c>
      <c r="B112" s="131" t="s">
        <v>18</v>
      </c>
      <c r="C112" s="131"/>
      <c r="D112" s="131"/>
      <c r="E112" s="12">
        <v>0.03</v>
      </c>
      <c r="F112" s="15">
        <v>4</v>
      </c>
      <c r="G112" s="14"/>
      <c r="H112" s="14"/>
      <c r="I112" s="14"/>
    </row>
    <row r="113" spans="1:10" ht="15.75">
      <c r="A113" s="11">
        <v>5</v>
      </c>
      <c r="B113" s="131" t="s">
        <v>19</v>
      </c>
      <c r="C113" s="131"/>
      <c r="D113" s="131"/>
      <c r="E113" s="12">
        <v>0.03</v>
      </c>
      <c r="F113" s="15">
        <v>4</v>
      </c>
      <c r="G113" s="14"/>
      <c r="H113" s="14"/>
      <c r="I113" s="14"/>
    </row>
    <row r="114" spans="1:10" ht="13.5" thickBot="1"/>
    <row r="115" spans="1:10" ht="32.25" thickBot="1">
      <c r="A115" s="16"/>
      <c r="B115" s="77"/>
      <c r="C115" s="21" t="str">
        <f>IF(ISBLANK(F115),"", IF(OR(SUM(F115:I115)&lt;99.9,SUM(F115:I115)&gt;100.1),"Sum != 100",""))</f>
        <v/>
      </c>
      <c r="D115" s="22" t="s">
        <v>112</v>
      </c>
      <c r="E115" s="23" t="s">
        <v>21</v>
      </c>
      <c r="F115" s="24">
        <v>25</v>
      </c>
      <c r="G115" s="24">
        <v>25</v>
      </c>
      <c r="H115" s="24">
        <v>25</v>
      </c>
      <c r="I115" s="24">
        <v>25</v>
      </c>
      <c r="J115" t="str">
        <f>IF(SUM(F115:I115)&lt;&gt;100,"Sum must be 100","")</f>
        <v/>
      </c>
    </row>
    <row r="116" spans="1:10" ht="16.5" thickBot="1">
      <c r="A116" s="16"/>
      <c r="B116" s="77"/>
      <c r="C116" s="21"/>
      <c r="D116" s="22"/>
      <c r="E116" s="23"/>
      <c r="F116" s="133" t="s">
        <v>1</v>
      </c>
      <c r="G116" s="133"/>
      <c r="H116" s="133"/>
      <c r="I116" s="133"/>
    </row>
    <row r="117" spans="1:10" ht="16.5" thickBot="1">
      <c r="A117" s="11">
        <v>6</v>
      </c>
      <c r="B117" s="134" t="s">
        <v>44</v>
      </c>
      <c r="C117" s="135"/>
      <c r="D117" s="135"/>
      <c r="E117" s="27">
        <v>0.3</v>
      </c>
      <c r="F117" s="24">
        <v>4</v>
      </c>
      <c r="G117" s="24">
        <v>4</v>
      </c>
      <c r="H117" s="24">
        <v>4</v>
      </c>
      <c r="I117" s="24">
        <v>4</v>
      </c>
    </row>
    <row r="119" spans="1:10" ht="18.75">
      <c r="A119" s="136" t="s">
        <v>39</v>
      </c>
      <c r="B119" s="136"/>
      <c r="C119" s="136"/>
      <c r="D119" s="136"/>
      <c r="E119" s="136"/>
      <c r="F119" s="136"/>
      <c r="G119" s="136"/>
      <c r="H119" s="136"/>
      <c r="I119" s="136"/>
    </row>
    <row r="120" spans="1:10" ht="16.5" thickBot="1">
      <c r="A120" s="7"/>
      <c r="B120" s="7"/>
      <c r="C120" s="7"/>
      <c r="D120" s="7"/>
      <c r="E120" s="7"/>
      <c r="F120" s="133" t="s">
        <v>1</v>
      </c>
      <c r="G120" s="133"/>
      <c r="H120" s="133"/>
      <c r="I120" s="133"/>
    </row>
    <row r="121" spans="1:10" ht="16.5" thickBot="1">
      <c r="A121" s="11">
        <v>1</v>
      </c>
      <c r="B121" s="137" t="s">
        <v>23</v>
      </c>
      <c r="C121" s="130"/>
      <c r="D121" s="130"/>
      <c r="E121" s="30">
        <v>0.01</v>
      </c>
      <c r="F121" s="104">
        <v>5</v>
      </c>
      <c r="G121" s="104">
        <v>5</v>
      </c>
      <c r="H121" s="104">
        <v>5</v>
      </c>
      <c r="I121" s="104">
        <v>5</v>
      </c>
    </row>
    <row r="122" spans="1:10" ht="16.5" thickBot="1">
      <c r="A122" s="11">
        <v>2</v>
      </c>
      <c r="B122" s="130" t="s">
        <v>2</v>
      </c>
      <c r="C122" s="130"/>
      <c r="D122" s="130"/>
      <c r="E122" s="30">
        <v>0.01</v>
      </c>
      <c r="F122" s="103">
        <v>5</v>
      </c>
      <c r="G122" s="103">
        <v>5</v>
      </c>
      <c r="H122" s="103">
        <v>5</v>
      </c>
      <c r="I122" s="103">
        <v>5</v>
      </c>
    </row>
    <row r="123" spans="1:10" ht="16.5" thickBot="1">
      <c r="A123" s="11">
        <v>3</v>
      </c>
      <c r="B123" s="130" t="s">
        <v>24</v>
      </c>
      <c r="C123" s="130"/>
      <c r="D123" s="130"/>
      <c r="E123" s="30">
        <v>5.0000000000000001E-3</v>
      </c>
      <c r="F123" s="103">
        <v>4</v>
      </c>
      <c r="G123" s="103">
        <v>4</v>
      </c>
      <c r="H123" s="103">
        <v>4</v>
      </c>
      <c r="I123" s="103">
        <v>4</v>
      </c>
    </row>
    <row r="124" spans="1:10" ht="16.5" thickBot="1">
      <c r="A124" s="11">
        <v>4</v>
      </c>
      <c r="B124" s="130" t="s">
        <v>25</v>
      </c>
      <c r="C124" s="130"/>
      <c r="D124" s="130"/>
      <c r="E124" s="30">
        <v>5.0000000000000001E-3</v>
      </c>
      <c r="F124" s="103">
        <v>5</v>
      </c>
      <c r="G124" s="103">
        <v>5</v>
      </c>
      <c r="H124" s="103">
        <v>5</v>
      </c>
      <c r="I124" s="103">
        <v>5</v>
      </c>
    </row>
    <row r="125" spans="1:10" ht="16.5" thickBot="1">
      <c r="A125" s="11">
        <v>5</v>
      </c>
      <c r="B125" s="130" t="s">
        <v>26</v>
      </c>
      <c r="C125" s="130"/>
      <c r="D125" s="130"/>
      <c r="E125" s="30">
        <v>0.01</v>
      </c>
      <c r="F125" s="103">
        <v>5</v>
      </c>
      <c r="G125" s="103">
        <v>5</v>
      </c>
      <c r="H125" s="103">
        <v>5</v>
      </c>
      <c r="I125" s="103">
        <v>5</v>
      </c>
    </row>
    <row r="126" spans="1:10" ht="16.5" thickBot="1">
      <c r="A126" s="11">
        <v>6</v>
      </c>
      <c r="B126" s="130" t="s">
        <v>3</v>
      </c>
      <c r="C126" s="130"/>
      <c r="D126" s="130"/>
      <c r="E126" s="30">
        <v>0.01</v>
      </c>
      <c r="F126" s="31">
        <v>5</v>
      </c>
      <c r="G126" s="31">
        <v>5</v>
      </c>
      <c r="H126" s="31">
        <v>5</v>
      </c>
      <c r="I126" s="31">
        <v>5</v>
      </c>
    </row>
  </sheetData>
  <protectedRanges>
    <protectedRange password="DB87" sqref="B5:B9" name="Range1"/>
    <protectedRange password="DB87" sqref="B2" name="Range1_1"/>
    <protectedRange password="DB87" sqref="A42:I42 A43:E43 A44:I45 F63:I63" name="Range1_3"/>
    <protectedRange password="DB87" sqref="A46:A49 B49:D49 A50:F51 B46:D47 E46:F49 G46:I51 F64:I69" name="Range1_7"/>
    <protectedRange password="DB87" sqref="A53:I53 A54:E54 A55:I58 F72:I75" name="Range1_8"/>
    <protectedRange password="DB87" sqref="A60:A67 B67:D67 A68:E69 E60:I60 B60:D65 E62:I62 E61 E63:E67" name="Range1_10"/>
    <protectedRange password="DB87" sqref="A70:I70 A71:E75" name="Range1_11"/>
  </protectedRanges>
  <mergeCells count="97">
    <mergeCell ref="A16:A17"/>
    <mergeCell ref="B16:D17"/>
    <mergeCell ref="F16:I16"/>
    <mergeCell ref="B19:D19"/>
    <mergeCell ref="B45:D45"/>
    <mergeCell ref="B20:D20"/>
    <mergeCell ref="B21:D21"/>
    <mergeCell ref="B22:D22"/>
    <mergeCell ref="B23:D23"/>
    <mergeCell ref="B25:D25"/>
    <mergeCell ref="B26:D26"/>
    <mergeCell ref="B27:D27"/>
    <mergeCell ref="A42:I42"/>
    <mergeCell ref="A43:A44"/>
    <mergeCell ref="B43:D44"/>
    <mergeCell ref="F43:I43"/>
    <mergeCell ref="B57:D57"/>
    <mergeCell ref="B58:D58"/>
    <mergeCell ref="B46:D46"/>
    <mergeCell ref="B47:D47"/>
    <mergeCell ref="B48:D48"/>
    <mergeCell ref="B49:D49"/>
    <mergeCell ref="B50:D50"/>
    <mergeCell ref="B51:D51"/>
    <mergeCell ref="A53:I53"/>
    <mergeCell ref="F54:I54"/>
    <mergeCell ref="B55:D55"/>
    <mergeCell ref="B56:D56"/>
    <mergeCell ref="B69:D69"/>
    <mergeCell ref="B63:D63"/>
    <mergeCell ref="B64:D64"/>
    <mergeCell ref="B65:D65"/>
    <mergeCell ref="B66:D66"/>
    <mergeCell ref="B67:D67"/>
    <mergeCell ref="B68:D68"/>
    <mergeCell ref="A60:I60"/>
    <mergeCell ref="A61:A62"/>
    <mergeCell ref="B61:D62"/>
    <mergeCell ref="F61:I61"/>
    <mergeCell ref="B82:D82"/>
    <mergeCell ref="A70:I70"/>
    <mergeCell ref="F71:I71"/>
    <mergeCell ref="B72:D72"/>
    <mergeCell ref="B73:D73"/>
    <mergeCell ref="B74:D74"/>
    <mergeCell ref="B75:D75"/>
    <mergeCell ref="A77:I77"/>
    <mergeCell ref="B78:D78"/>
    <mergeCell ref="B79:D79"/>
    <mergeCell ref="B80:D80"/>
    <mergeCell ref="B81:D81"/>
    <mergeCell ref="A99:I99"/>
    <mergeCell ref="B83:D83"/>
    <mergeCell ref="F87:I87"/>
    <mergeCell ref="B88:D88"/>
    <mergeCell ref="A90:I90"/>
    <mergeCell ref="F91:I91"/>
    <mergeCell ref="B92:D92"/>
    <mergeCell ref="B93:D93"/>
    <mergeCell ref="B94:D94"/>
    <mergeCell ref="B95:D95"/>
    <mergeCell ref="B96:D96"/>
    <mergeCell ref="B97:D97"/>
    <mergeCell ref="B112:D112"/>
    <mergeCell ref="F100:I100"/>
    <mergeCell ref="B101:D101"/>
    <mergeCell ref="B102:D102"/>
    <mergeCell ref="B103:D103"/>
    <mergeCell ref="B104:D104"/>
    <mergeCell ref="B105:D105"/>
    <mergeCell ref="A107:I107"/>
    <mergeCell ref="B108:D108"/>
    <mergeCell ref="B109:D109"/>
    <mergeCell ref="B110:D110"/>
    <mergeCell ref="B111:D111"/>
    <mergeCell ref="B113:D113"/>
    <mergeCell ref="B117:D117"/>
    <mergeCell ref="A119:I119"/>
    <mergeCell ref="F120:I120"/>
    <mergeCell ref="B121:D121"/>
    <mergeCell ref="B123:D123"/>
    <mergeCell ref="B124:D124"/>
    <mergeCell ref="B125:D125"/>
    <mergeCell ref="B126:D126"/>
    <mergeCell ref="F116:I116"/>
    <mergeCell ref="B122:D122"/>
    <mergeCell ref="A29:A30"/>
    <mergeCell ref="B29:D30"/>
    <mergeCell ref="F29:I29"/>
    <mergeCell ref="B32:D32"/>
    <mergeCell ref="B33:D33"/>
    <mergeCell ref="B40:D40"/>
    <mergeCell ref="B34:D34"/>
    <mergeCell ref="B35:D35"/>
    <mergeCell ref="B36:D36"/>
    <mergeCell ref="B38:D38"/>
    <mergeCell ref="B39:D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7"/>
  <sheetViews>
    <sheetView zoomScaleNormal="100" workbookViewId="0">
      <selection activeCell="H16" sqref="H16"/>
    </sheetView>
  </sheetViews>
  <sheetFormatPr defaultRowHeight="12.75"/>
  <cols>
    <col min="2" max="2" width="17.28515625" customWidth="1"/>
    <col min="3" max="3" width="45.140625" bestFit="1" customWidth="1"/>
    <col min="4" max="4" width="13.85546875" customWidth="1"/>
    <col min="5" max="5" width="22.140625" customWidth="1"/>
    <col min="6" max="9" width="8.28515625" customWidth="1"/>
  </cols>
  <sheetData>
    <row r="1" spans="1:10" ht="24" customHeight="1">
      <c r="A1" s="146" t="s">
        <v>45</v>
      </c>
      <c r="B1" s="147"/>
      <c r="C1" s="147"/>
      <c r="D1" s="147"/>
      <c r="E1" s="147"/>
      <c r="F1" s="147"/>
      <c r="G1" s="147"/>
      <c r="H1" s="147"/>
      <c r="I1" s="147"/>
      <c r="J1" s="3"/>
    </row>
    <row r="2" spans="1:10" ht="15.75">
      <c r="A2" s="3"/>
      <c r="B2" s="148" t="s">
        <v>46</v>
      </c>
      <c r="C2" s="148"/>
      <c r="D2" s="148"/>
      <c r="E2" s="148"/>
      <c r="F2" s="148"/>
      <c r="G2" s="148"/>
      <c r="H2" s="148"/>
      <c r="I2" s="148"/>
      <c r="J2" s="3"/>
    </row>
    <row r="3" spans="1:10" ht="15.75">
      <c r="A3" s="3"/>
      <c r="B3" s="148" t="s">
        <v>107</v>
      </c>
      <c r="C3" s="148"/>
      <c r="D3" s="148"/>
      <c r="E3" s="148"/>
      <c r="F3" s="148"/>
      <c r="G3" s="148"/>
      <c r="H3" s="148"/>
      <c r="I3" s="148"/>
      <c r="J3" s="3"/>
    </row>
    <row r="4" spans="1:10" ht="15.75">
      <c r="A4" s="3"/>
      <c r="B4" s="3"/>
      <c r="C4" s="3"/>
      <c r="D4" s="3"/>
      <c r="E4" s="3"/>
      <c r="F4" s="149"/>
      <c r="G4" s="149"/>
      <c r="H4" s="149"/>
      <c r="I4" s="149"/>
      <c r="J4" s="3"/>
    </row>
    <row r="5" spans="1:10" ht="18.75" customHeight="1" thickBot="1">
      <c r="A5" s="3"/>
      <c r="B5" s="3" t="s">
        <v>43</v>
      </c>
      <c r="C5" s="4" t="str">
        <f>'Project Summary'!B1</f>
        <v>IT114115/2</v>
      </c>
      <c r="D5" s="3"/>
      <c r="E5" s="3" t="s">
        <v>47</v>
      </c>
      <c r="F5" s="150" t="str">
        <f>'Project Summary'!B10</f>
        <v>Cyrus Wong</v>
      </c>
      <c r="G5" s="150"/>
      <c r="H5" s="150"/>
      <c r="I5" s="150"/>
      <c r="J5" s="3"/>
    </row>
    <row r="6" spans="1:10" ht="18.75" customHeight="1" thickBot="1">
      <c r="A6" s="3"/>
      <c r="B6" s="3" t="s">
        <v>12</v>
      </c>
      <c r="C6" s="76">
        <f>'Project Summary'!B2</f>
        <v>0</v>
      </c>
      <c r="D6" s="3"/>
      <c r="E6" s="3" t="s">
        <v>48</v>
      </c>
      <c r="F6" s="151"/>
      <c r="G6" s="151"/>
      <c r="H6" s="151"/>
      <c r="I6" s="151"/>
      <c r="J6" s="3"/>
    </row>
    <row r="7" spans="1:10" ht="18.75" customHeight="1" thickBot="1">
      <c r="A7" s="3"/>
      <c r="B7" s="3" t="s">
        <v>49</v>
      </c>
      <c r="C7" s="76">
        <f>'Project Summary'!B3</f>
        <v>0</v>
      </c>
      <c r="D7" s="3"/>
      <c r="E7" s="3" t="s">
        <v>9</v>
      </c>
      <c r="F7" s="152">
        <f>'Project Summary'!D10</f>
        <v>41992</v>
      </c>
      <c r="G7" s="151"/>
      <c r="H7" s="151"/>
      <c r="I7" s="151"/>
      <c r="J7" s="3"/>
    </row>
    <row r="8" spans="1:10" ht="18.75" customHeight="1" thickBot="1">
      <c r="A8" s="3"/>
      <c r="B8" s="5" t="s">
        <v>13</v>
      </c>
      <c r="C8" s="76" t="str">
        <f>'Project Summary'!B5</f>
        <v>XXXX</v>
      </c>
      <c r="D8" s="3"/>
      <c r="E8" s="135"/>
      <c r="F8" s="135"/>
      <c r="G8" s="135"/>
      <c r="H8" s="135"/>
      <c r="I8" s="135"/>
      <c r="J8" s="3"/>
    </row>
    <row r="9" spans="1:10" ht="18.75" customHeight="1" thickBot="1">
      <c r="A9" s="3"/>
      <c r="B9" s="6" t="s">
        <v>7</v>
      </c>
      <c r="C9" s="76" t="str">
        <f>'Project Summary'!B6</f>
        <v>YYYY</v>
      </c>
      <c r="D9" s="3"/>
      <c r="E9" s="3"/>
      <c r="F9" s="131"/>
      <c r="G9" s="131"/>
      <c r="H9" s="131"/>
      <c r="I9" s="131"/>
      <c r="J9" s="3"/>
    </row>
    <row r="10" spans="1:10" ht="18.75" customHeight="1" thickBot="1">
      <c r="A10" s="3"/>
      <c r="B10" s="6" t="s">
        <v>14</v>
      </c>
      <c r="C10" s="76" t="str">
        <f>'Project Summary'!B7</f>
        <v>AAAA</v>
      </c>
      <c r="D10" s="3"/>
      <c r="E10" s="3"/>
      <c r="F10" s="131"/>
      <c r="G10" s="131"/>
      <c r="H10" s="131"/>
      <c r="I10" s="131"/>
      <c r="J10" s="3"/>
    </row>
    <row r="11" spans="1:10" ht="18.75" customHeight="1" thickBot="1">
      <c r="A11" s="3"/>
      <c r="B11" s="6" t="s">
        <v>10</v>
      </c>
      <c r="C11" s="76" t="str">
        <f>'Project Summary'!B8</f>
        <v>BBBB</v>
      </c>
      <c r="D11" s="3"/>
      <c r="E11" s="3"/>
      <c r="F11" s="131"/>
      <c r="G11" s="131"/>
      <c r="H11" s="131"/>
      <c r="I11" s="131"/>
      <c r="J11" s="3"/>
    </row>
    <row r="12" spans="1:10" ht="15.75">
      <c r="A12" s="3"/>
      <c r="B12" s="3"/>
      <c r="C12" s="3"/>
      <c r="D12" s="3"/>
      <c r="E12" s="3"/>
      <c r="F12" s="131"/>
      <c r="G12" s="131"/>
      <c r="H12" s="131"/>
      <c r="I12" s="131"/>
      <c r="J12" s="3"/>
    </row>
    <row r="13" spans="1:10" ht="16.5" customHeight="1">
      <c r="A13" s="131"/>
      <c r="B13" s="132" t="s">
        <v>50</v>
      </c>
      <c r="C13" s="132"/>
      <c r="D13" s="132"/>
      <c r="E13" s="9"/>
      <c r="F13" s="153" t="s">
        <v>51</v>
      </c>
      <c r="G13" s="153"/>
      <c r="H13" s="153"/>
      <c r="I13" s="153"/>
      <c r="J13" s="3"/>
    </row>
    <row r="14" spans="1:10" ht="15.75">
      <c r="A14" s="131"/>
      <c r="B14" s="132"/>
      <c r="C14" s="132"/>
      <c r="D14" s="132"/>
      <c r="E14" s="35" t="s">
        <v>0</v>
      </c>
      <c r="F14" s="36" t="s">
        <v>52</v>
      </c>
      <c r="G14" s="36" t="s">
        <v>7</v>
      </c>
      <c r="H14" s="36" t="s">
        <v>14</v>
      </c>
      <c r="I14" s="36" t="s">
        <v>10</v>
      </c>
      <c r="J14" s="3"/>
    </row>
    <row r="15" spans="1:10" ht="16.5" thickBot="1">
      <c r="A15" s="3"/>
      <c r="B15" s="37" t="s">
        <v>53</v>
      </c>
      <c r="C15" s="9"/>
      <c r="D15" s="9"/>
      <c r="E15" s="9"/>
      <c r="F15" s="36"/>
      <c r="G15" s="36"/>
      <c r="H15" s="36"/>
      <c r="I15" s="36"/>
      <c r="J15" s="3"/>
    </row>
    <row r="16" spans="1:10" ht="16.5" thickBot="1">
      <c r="A16" s="17">
        <v>1</v>
      </c>
      <c r="B16" s="130" t="s">
        <v>54</v>
      </c>
      <c r="C16" s="130"/>
      <c r="D16" s="130"/>
      <c r="E16" s="38">
        <v>1.4999999999999999E-2</v>
      </c>
      <c r="F16" s="39">
        <f>'Project Summary'!F19</f>
        <v>4</v>
      </c>
      <c r="G16" s="39">
        <f>'Project Summary'!G19</f>
        <v>4</v>
      </c>
      <c r="H16" s="39">
        <f>'Project Summary'!H19</f>
        <v>4</v>
      </c>
      <c r="I16" s="39">
        <f>'Project Summary'!I19</f>
        <v>4</v>
      </c>
      <c r="J16" s="3"/>
    </row>
    <row r="17" spans="1:10" ht="16.5" thickBot="1">
      <c r="A17" s="17">
        <v>2</v>
      </c>
      <c r="B17" s="130" t="s">
        <v>55</v>
      </c>
      <c r="C17" s="130"/>
      <c r="D17" s="130"/>
      <c r="E17" s="38">
        <v>1.4999999999999999E-2</v>
      </c>
      <c r="F17" s="39">
        <f>'Project Summary'!F20</f>
        <v>5</v>
      </c>
      <c r="G17" s="39">
        <f>'Project Summary'!G20</f>
        <v>5</v>
      </c>
      <c r="H17" s="39">
        <f>'Project Summary'!H20</f>
        <v>5</v>
      </c>
      <c r="I17" s="39">
        <f>'Project Summary'!I20</f>
        <v>5</v>
      </c>
      <c r="J17" s="3"/>
    </row>
    <row r="18" spans="1:10" ht="16.5" thickBot="1">
      <c r="A18" s="17">
        <v>3</v>
      </c>
      <c r="B18" s="130" t="s">
        <v>56</v>
      </c>
      <c r="C18" s="130"/>
      <c r="D18" s="130"/>
      <c r="E18" s="38">
        <v>1.4999999999999999E-2</v>
      </c>
      <c r="F18" s="39">
        <f>'Project Summary'!F21</f>
        <v>5</v>
      </c>
      <c r="G18" s="39">
        <f>'Project Summary'!G21</f>
        <v>5</v>
      </c>
      <c r="H18" s="39">
        <f>'Project Summary'!H21</f>
        <v>0</v>
      </c>
      <c r="I18" s="39">
        <f>'Project Summary'!I21</f>
        <v>0</v>
      </c>
      <c r="J18" s="3"/>
    </row>
    <row r="19" spans="1:10" ht="16.5" thickBot="1">
      <c r="A19" s="17">
        <v>4</v>
      </c>
      <c r="B19" s="130" t="s">
        <v>57</v>
      </c>
      <c r="C19" s="130"/>
      <c r="D19" s="130"/>
      <c r="E19" s="38">
        <v>1.4999999999999999E-2</v>
      </c>
      <c r="F19" s="39">
        <f>'Project Summary'!F22</f>
        <v>4</v>
      </c>
      <c r="G19" s="39">
        <f>'Project Summary'!G22</f>
        <v>4</v>
      </c>
      <c r="H19" s="39">
        <f>'Project Summary'!H22</f>
        <v>4</v>
      </c>
      <c r="I19" s="39">
        <f>'Project Summary'!I22</f>
        <v>4</v>
      </c>
      <c r="J19" s="3"/>
    </row>
    <row r="20" spans="1:10" ht="16.5" thickBot="1">
      <c r="A20" s="17">
        <v>5</v>
      </c>
      <c r="B20" s="131" t="s">
        <v>58</v>
      </c>
      <c r="C20" s="131"/>
      <c r="D20" s="131"/>
      <c r="E20" s="38">
        <v>1.4999999999999999E-2</v>
      </c>
      <c r="F20" s="39">
        <f>'Project Summary'!F23</f>
        <v>4</v>
      </c>
      <c r="G20" s="39">
        <f>'Project Summary'!G23</f>
        <v>4</v>
      </c>
      <c r="H20" s="39">
        <f>'Project Summary'!H23</f>
        <v>4</v>
      </c>
      <c r="I20" s="39">
        <f>'Project Summary'!I23</f>
        <v>4</v>
      </c>
      <c r="J20" s="3"/>
    </row>
    <row r="21" spans="1:10" ht="16.5" thickBot="1">
      <c r="A21" s="17"/>
      <c r="B21" s="37" t="s">
        <v>59</v>
      </c>
      <c r="C21" s="3"/>
      <c r="D21" s="3"/>
      <c r="E21" s="38"/>
      <c r="F21" s="39"/>
      <c r="G21" s="39"/>
      <c r="H21" s="39"/>
      <c r="I21" s="39"/>
      <c r="J21" s="3"/>
    </row>
    <row r="22" spans="1:10" ht="16.5" thickBot="1">
      <c r="A22" s="3">
        <v>6</v>
      </c>
      <c r="B22" s="130" t="s">
        <v>60</v>
      </c>
      <c r="C22" s="130"/>
      <c r="D22" s="130"/>
      <c r="E22" s="38">
        <v>0.01</v>
      </c>
      <c r="F22" s="39">
        <f>'Project Summary'!F25</f>
        <v>6</v>
      </c>
      <c r="G22" s="39">
        <f>'Project Summary'!G25</f>
        <v>6</v>
      </c>
      <c r="H22" s="39">
        <f>'Project Summary'!H25</f>
        <v>6</v>
      </c>
      <c r="I22" s="39">
        <f>'Project Summary'!I25</f>
        <v>6</v>
      </c>
      <c r="J22" s="3"/>
    </row>
    <row r="23" spans="1:10" ht="16.5" thickBot="1">
      <c r="A23" s="17">
        <v>7</v>
      </c>
      <c r="B23" s="130" t="s">
        <v>61</v>
      </c>
      <c r="C23" s="130"/>
      <c r="D23" s="130"/>
      <c r="E23" s="38">
        <v>7.4999999999999997E-3</v>
      </c>
      <c r="F23" s="39">
        <f>'Project Summary'!F26</f>
        <v>5</v>
      </c>
      <c r="G23" s="39">
        <f>'Project Summary'!G26</f>
        <v>5</v>
      </c>
      <c r="H23" s="39">
        <f>'Project Summary'!H26</f>
        <v>5</v>
      </c>
      <c r="I23" s="39">
        <f>'Project Summary'!I26</f>
        <v>5</v>
      </c>
      <c r="J23" s="3"/>
    </row>
    <row r="24" spans="1:10" ht="16.5" thickBot="1">
      <c r="A24" s="3">
        <v>8</v>
      </c>
      <c r="B24" s="130" t="s">
        <v>62</v>
      </c>
      <c r="C24" s="130"/>
      <c r="D24" s="130"/>
      <c r="E24" s="38">
        <v>7.4999999999999997E-3</v>
      </c>
      <c r="F24" s="39">
        <f>'Project Summary'!F27</f>
        <v>5</v>
      </c>
      <c r="G24" s="39">
        <f>'Project Summary'!G27</f>
        <v>5</v>
      </c>
      <c r="H24" s="39">
        <f>'Project Summary'!H27</f>
        <v>5</v>
      </c>
      <c r="I24" s="39">
        <f>'Project Summary'!I27</f>
        <v>5</v>
      </c>
      <c r="J24" s="3"/>
    </row>
    <row r="25" spans="1:10" ht="16.5" thickBot="1">
      <c r="A25" s="3"/>
      <c r="B25" s="34"/>
      <c r="C25" s="34"/>
      <c r="D25" s="34"/>
      <c r="E25" s="12"/>
      <c r="F25" s="43"/>
      <c r="G25" s="43"/>
      <c r="H25" s="43"/>
      <c r="I25" s="43"/>
      <c r="J25" s="3"/>
    </row>
    <row r="26" spans="1:10" ht="16.5" thickBot="1">
      <c r="A26" s="3"/>
      <c r="B26" s="131"/>
      <c r="C26" s="131"/>
      <c r="D26" s="131"/>
      <c r="E26" s="17" t="s">
        <v>63</v>
      </c>
      <c r="F26" s="44">
        <f>IF(SUM(F16:F24)=0,"", ROUND( (SUMPRODUCT(($E16:$E20)*(F16:F20))+SUMPRODUCT(($E22:$E24)*(F22:F24)))*10,1))</f>
        <v>4.7</v>
      </c>
      <c r="G26" s="44">
        <f>IF(SUM(G16:G24)=0,"", ROUND( (SUMPRODUCT(($E16:$E20)*(G16:G20))+SUMPRODUCT(($E22:$E24)*(G22:G24)))*10,1))</f>
        <v>4.7</v>
      </c>
      <c r="H26" s="44">
        <f>IF(SUM(H16:H24)=0,"", ROUND( (SUMPRODUCT(($E16:$E20)*(H16:H20))+SUMPRODUCT(($E22:$E24)*(H22:H24)))*10,1))</f>
        <v>3.9</v>
      </c>
      <c r="I26" s="44">
        <f>IF(SUM(I16:I24)=0,"", ROUND( (SUMPRODUCT(($E16:$E20)*(I16:I20))+SUMPRODUCT(($E22:$E24)*(I22:I24)))*10,1))</f>
        <v>3.9</v>
      </c>
      <c r="J26" s="3"/>
    </row>
    <row r="27" spans="1:10" ht="15.75">
      <c r="A27" s="3"/>
      <c r="B27" s="3"/>
      <c r="C27" s="3"/>
      <c r="D27" s="3"/>
      <c r="E27" s="3"/>
      <c r="F27" s="3"/>
      <c r="G27" s="3"/>
      <c r="H27" s="3"/>
      <c r="I27" s="3"/>
      <c r="J27" s="3"/>
    </row>
  </sheetData>
  <mergeCells count="24">
    <mergeCell ref="B26:D26"/>
    <mergeCell ref="A13:A14"/>
    <mergeCell ref="B13:D14"/>
    <mergeCell ref="F13:I13"/>
    <mergeCell ref="B16:D16"/>
    <mergeCell ref="B17:D17"/>
    <mergeCell ref="B18:D18"/>
    <mergeCell ref="B19:D19"/>
    <mergeCell ref="B20:D20"/>
    <mergeCell ref="B22:D22"/>
    <mergeCell ref="B23:D23"/>
    <mergeCell ref="B24:D24"/>
    <mergeCell ref="F12:I12"/>
    <mergeCell ref="A1:I1"/>
    <mergeCell ref="B2:I2"/>
    <mergeCell ref="B3:I3"/>
    <mergeCell ref="F4:I4"/>
    <mergeCell ref="F5:I5"/>
    <mergeCell ref="F6:I6"/>
    <mergeCell ref="F7:I7"/>
    <mergeCell ref="E8:I8"/>
    <mergeCell ref="F9:I9"/>
    <mergeCell ref="F10:I10"/>
    <mergeCell ref="F11:I11"/>
  </mergeCells>
  <pageMargins left="0.75" right="0.35" top="0.72" bottom="0.75" header="0.5" footer="0.5"/>
  <pageSetup paperSize="9" scale="1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G27" sqref="G27"/>
    </sheetView>
  </sheetViews>
  <sheetFormatPr defaultRowHeight="12.75"/>
  <cols>
    <col min="2" max="2" width="17.28515625" customWidth="1"/>
    <col min="3" max="3" width="45.140625" bestFit="1" customWidth="1"/>
    <col min="4" max="4" width="13.85546875" customWidth="1"/>
    <col min="5" max="5" width="22.140625" customWidth="1"/>
    <col min="6" max="9" width="8.28515625" customWidth="1"/>
  </cols>
  <sheetData>
    <row r="1" spans="1:10" ht="24" customHeight="1">
      <c r="A1" s="146" t="s">
        <v>45</v>
      </c>
      <c r="B1" s="147"/>
      <c r="C1" s="147"/>
      <c r="D1" s="147"/>
      <c r="E1" s="147"/>
      <c r="F1" s="147"/>
      <c r="G1" s="147"/>
      <c r="H1" s="147"/>
      <c r="I1" s="147"/>
      <c r="J1" s="108"/>
    </row>
    <row r="2" spans="1:10" ht="15.75">
      <c r="A2" s="108"/>
      <c r="B2" s="148" t="s">
        <v>46</v>
      </c>
      <c r="C2" s="148"/>
      <c r="D2" s="148"/>
      <c r="E2" s="148"/>
      <c r="F2" s="148"/>
      <c r="G2" s="148"/>
      <c r="H2" s="148"/>
      <c r="I2" s="148"/>
      <c r="J2" s="108"/>
    </row>
    <row r="3" spans="1:10" ht="15.75">
      <c r="A3" s="108"/>
      <c r="B3" s="148" t="s">
        <v>107</v>
      </c>
      <c r="C3" s="148"/>
      <c r="D3" s="148"/>
      <c r="E3" s="148"/>
      <c r="F3" s="148"/>
      <c r="G3" s="148"/>
      <c r="H3" s="148"/>
      <c r="I3" s="148"/>
      <c r="J3" s="108"/>
    </row>
    <row r="4" spans="1:10" ht="15.75">
      <c r="A4" s="108"/>
      <c r="B4" s="108"/>
      <c r="C4" s="108"/>
      <c r="D4" s="108"/>
      <c r="E4" s="108"/>
      <c r="F4" s="149"/>
      <c r="G4" s="149"/>
      <c r="H4" s="149"/>
      <c r="I4" s="149"/>
      <c r="J4" s="108"/>
    </row>
    <row r="5" spans="1:10" ht="18.75" customHeight="1" thickBot="1">
      <c r="A5" s="108"/>
      <c r="B5" s="108" t="s">
        <v>43</v>
      </c>
      <c r="C5" s="111" t="str">
        <f>'Project Summary'!B1</f>
        <v>IT114115/2</v>
      </c>
      <c r="D5" s="108"/>
      <c r="E5" s="108" t="s">
        <v>47</v>
      </c>
      <c r="F5" s="150" t="str">
        <f>'Project Summary'!B10</f>
        <v>Cyrus Wong</v>
      </c>
      <c r="G5" s="150"/>
      <c r="H5" s="150"/>
      <c r="I5" s="150"/>
      <c r="J5" s="108"/>
    </row>
    <row r="6" spans="1:10" ht="18.75" customHeight="1" thickBot="1">
      <c r="A6" s="108"/>
      <c r="B6" s="108" t="s">
        <v>12</v>
      </c>
      <c r="C6" s="111">
        <f>'Project Summary'!B2</f>
        <v>0</v>
      </c>
      <c r="D6" s="108"/>
      <c r="E6" s="108" t="s">
        <v>48</v>
      </c>
      <c r="F6" s="151"/>
      <c r="G6" s="151"/>
      <c r="H6" s="151"/>
      <c r="I6" s="151"/>
      <c r="J6" s="108"/>
    </row>
    <row r="7" spans="1:10" ht="18.75" customHeight="1" thickBot="1">
      <c r="A7" s="108"/>
      <c r="B7" s="108" t="s">
        <v>49</v>
      </c>
      <c r="C7" s="111">
        <f>'Project Summary'!B3</f>
        <v>0</v>
      </c>
      <c r="D7" s="108"/>
      <c r="E7" s="108" t="s">
        <v>9</v>
      </c>
      <c r="F7" s="152">
        <f>'Project Summary'!D10</f>
        <v>41992</v>
      </c>
      <c r="G7" s="151"/>
      <c r="H7" s="151"/>
      <c r="I7" s="151"/>
      <c r="J7" s="108"/>
    </row>
    <row r="8" spans="1:10" ht="18.75" customHeight="1" thickBot="1">
      <c r="A8" s="108"/>
      <c r="B8" s="5" t="s">
        <v>13</v>
      </c>
      <c r="C8" s="111" t="str">
        <f>'Project Summary'!B5</f>
        <v>XXXX</v>
      </c>
      <c r="D8" s="108"/>
      <c r="E8" s="135"/>
      <c r="F8" s="135"/>
      <c r="G8" s="135"/>
      <c r="H8" s="135"/>
      <c r="I8" s="135"/>
      <c r="J8" s="108"/>
    </row>
    <row r="9" spans="1:10" ht="18.75" customHeight="1" thickBot="1">
      <c r="A9" s="108"/>
      <c r="B9" s="6" t="s">
        <v>7</v>
      </c>
      <c r="C9" s="111" t="str">
        <f>'Project Summary'!B6</f>
        <v>YYYY</v>
      </c>
      <c r="D9" s="108"/>
      <c r="E9" s="108"/>
      <c r="F9" s="131"/>
      <c r="G9" s="131"/>
      <c r="H9" s="131"/>
      <c r="I9" s="131"/>
      <c r="J9" s="108"/>
    </row>
    <row r="10" spans="1:10" ht="18.75" customHeight="1" thickBot="1">
      <c r="A10" s="108"/>
      <c r="B10" s="6" t="s">
        <v>14</v>
      </c>
      <c r="C10" s="111" t="str">
        <f>'Project Summary'!B7</f>
        <v>AAAA</v>
      </c>
      <c r="D10" s="108"/>
      <c r="E10" s="108"/>
      <c r="F10" s="131"/>
      <c r="G10" s="131"/>
      <c r="H10" s="131"/>
      <c r="I10" s="131"/>
      <c r="J10" s="108"/>
    </row>
    <row r="11" spans="1:10" ht="18.75" customHeight="1" thickBot="1">
      <c r="A11" s="108"/>
      <c r="B11" s="6" t="s">
        <v>10</v>
      </c>
      <c r="C11" s="111" t="str">
        <f>'Project Summary'!B8</f>
        <v>BBBB</v>
      </c>
      <c r="D11" s="108"/>
      <c r="E11" s="108"/>
      <c r="F11" s="131"/>
      <c r="G11" s="131"/>
      <c r="H11" s="131"/>
      <c r="I11" s="131"/>
      <c r="J11" s="108"/>
    </row>
    <row r="12" spans="1:10" ht="15.75">
      <c r="A12" s="108"/>
      <c r="B12" s="108"/>
      <c r="C12" s="108"/>
      <c r="D12" s="108"/>
      <c r="E12" s="108"/>
      <c r="F12" s="131"/>
      <c r="G12" s="131"/>
      <c r="H12" s="131"/>
      <c r="I12" s="131"/>
      <c r="J12" s="108"/>
    </row>
    <row r="13" spans="1:10" ht="16.5" customHeight="1">
      <c r="A13" s="131"/>
      <c r="B13" s="132" t="s">
        <v>50</v>
      </c>
      <c r="C13" s="132"/>
      <c r="D13" s="132"/>
      <c r="E13" s="109"/>
      <c r="F13" s="153" t="s">
        <v>51</v>
      </c>
      <c r="G13" s="153"/>
      <c r="H13" s="153"/>
      <c r="I13" s="153"/>
      <c r="J13" s="108"/>
    </row>
    <row r="14" spans="1:10" ht="15.75">
      <c r="A14" s="131"/>
      <c r="B14" s="132"/>
      <c r="C14" s="132"/>
      <c r="D14" s="132"/>
      <c r="E14" s="35" t="s">
        <v>0</v>
      </c>
      <c r="F14" s="36" t="s">
        <v>52</v>
      </c>
      <c r="G14" s="36" t="s">
        <v>7</v>
      </c>
      <c r="H14" s="36" t="s">
        <v>14</v>
      </c>
      <c r="I14" s="36" t="s">
        <v>10</v>
      </c>
      <c r="J14" s="108"/>
    </row>
    <row r="15" spans="1:10" ht="16.5" thickBot="1">
      <c r="A15" s="108"/>
      <c r="B15" s="37" t="s">
        <v>53</v>
      </c>
      <c r="C15" s="109"/>
      <c r="D15" s="109"/>
      <c r="E15" s="109"/>
      <c r="F15" s="36"/>
      <c r="G15" s="36"/>
      <c r="H15" s="36"/>
      <c r="I15" s="36"/>
      <c r="J15" s="108"/>
    </row>
    <row r="16" spans="1:10" ht="16.5" thickBot="1">
      <c r="A16" s="17">
        <v>1</v>
      </c>
      <c r="B16" s="130" t="s">
        <v>54</v>
      </c>
      <c r="C16" s="130"/>
      <c r="D16" s="130"/>
      <c r="E16" s="38">
        <v>1.4999999999999999E-2</v>
      </c>
      <c r="F16" s="39">
        <f>'Project Summary'!F32</f>
        <v>4</v>
      </c>
      <c r="G16" s="39">
        <f>'Project Summary'!G32</f>
        <v>4</v>
      </c>
      <c r="H16" s="39">
        <f>'Project Summary'!H32</f>
        <v>4</v>
      </c>
      <c r="I16" s="39">
        <f>'Project Summary'!I32</f>
        <v>4</v>
      </c>
      <c r="J16" s="108"/>
    </row>
    <row r="17" spans="1:10" ht="16.5" thickBot="1">
      <c r="A17" s="17">
        <v>2</v>
      </c>
      <c r="B17" s="130" t="s">
        <v>55</v>
      </c>
      <c r="C17" s="130"/>
      <c r="D17" s="130"/>
      <c r="E17" s="38">
        <v>1.4999999999999999E-2</v>
      </c>
      <c r="F17" s="39">
        <f>'Project Summary'!F33</f>
        <v>5</v>
      </c>
      <c r="G17" s="39">
        <f>'Project Summary'!G33</f>
        <v>5</v>
      </c>
      <c r="H17" s="39">
        <f>'Project Summary'!H33</f>
        <v>5</v>
      </c>
      <c r="I17" s="39">
        <f>'Project Summary'!I33</f>
        <v>5</v>
      </c>
      <c r="J17" s="108"/>
    </row>
    <row r="18" spans="1:10" ht="16.5" thickBot="1">
      <c r="A18" s="17">
        <v>3</v>
      </c>
      <c r="B18" s="130" t="s">
        <v>56</v>
      </c>
      <c r="C18" s="130"/>
      <c r="D18" s="130"/>
      <c r="E18" s="38">
        <v>1.4999999999999999E-2</v>
      </c>
      <c r="F18" s="39">
        <f>'Project Summary'!F34</f>
        <v>5</v>
      </c>
      <c r="G18" s="39">
        <f>'Project Summary'!G34</f>
        <v>5</v>
      </c>
      <c r="H18" s="39">
        <f>'Project Summary'!H34</f>
        <v>5</v>
      </c>
      <c r="I18" s="39">
        <f>'Project Summary'!I34</f>
        <v>5</v>
      </c>
      <c r="J18" s="108"/>
    </row>
    <row r="19" spans="1:10" ht="16.5" thickBot="1">
      <c r="A19" s="17">
        <v>4</v>
      </c>
      <c r="B19" s="130" t="s">
        <v>57</v>
      </c>
      <c r="C19" s="130"/>
      <c r="D19" s="130"/>
      <c r="E19" s="38">
        <v>1.4999999999999999E-2</v>
      </c>
      <c r="F19" s="39">
        <f>'Project Summary'!F35</f>
        <v>4</v>
      </c>
      <c r="G19" s="39">
        <f>'Project Summary'!G35</f>
        <v>4</v>
      </c>
      <c r="H19" s="39">
        <f>'Project Summary'!H35</f>
        <v>4</v>
      </c>
      <c r="I19" s="39">
        <f>'Project Summary'!I35</f>
        <v>4</v>
      </c>
      <c r="J19" s="108"/>
    </row>
    <row r="20" spans="1:10" ht="16.5" thickBot="1">
      <c r="A20" s="17">
        <v>5</v>
      </c>
      <c r="B20" s="131" t="s">
        <v>58</v>
      </c>
      <c r="C20" s="131"/>
      <c r="D20" s="131"/>
      <c r="E20" s="38">
        <v>1.4999999999999999E-2</v>
      </c>
      <c r="F20" s="39">
        <f>'Project Summary'!F36</f>
        <v>4</v>
      </c>
      <c r="G20" s="39">
        <f>'Project Summary'!G36</f>
        <v>4</v>
      </c>
      <c r="H20" s="39">
        <f>'Project Summary'!H36</f>
        <v>4</v>
      </c>
      <c r="I20" s="39">
        <f>'Project Summary'!I36</f>
        <v>4</v>
      </c>
      <c r="J20" s="108"/>
    </row>
    <row r="21" spans="1:10" ht="16.5" thickBot="1">
      <c r="A21" s="17"/>
      <c r="B21" s="37" t="s">
        <v>59</v>
      </c>
      <c r="C21" s="108"/>
      <c r="D21" s="108"/>
      <c r="E21" s="38"/>
      <c r="F21" s="39">
        <f>'Project Summary'!F37</f>
        <v>0</v>
      </c>
      <c r="G21" s="39">
        <f>'Project Summary'!G37</f>
        <v>0</v>
      </c>
      <c r="H21" s="39">
        <f>'Project Summary'!H37</f>
        <v>0</v>
      </c>
      <c r="I21" s="39">
        <f>'Project Summary'!I37</f>
        <v>0</v>
      </c>
      <c r="J21" s="108"/>
    </row>
    <row r="22" spans="1:10" ht="16.5" thickBot="1">
      <c r="A22" s="108">
        <v>6</v>
      </c>
      <c r="B22" s="130" t="s">
        <v>60</v>
      </c>
      <c r="C22" s="130"/>
      <c r="D22" s="130"/>
      <c r="E22" s="38">
        <v>0.01</v>
      </c>
      <c r="F22" s="39">
        <f>'Project Summary'!F38</f>
        <v>5</v>
      </c>
      <c r="G22" s="39">
        <f>'Project Summary'!G38</f>
        <v>5</v>
      </c>
      <c r="H22" s="39">
        <f>'Project Summary'!H38</f>
        <v>5</v>
      </c>
      <c r="I22" s="39">
        <f>'Project Summary'!I38</f>
        <v>5</v>
      </c>
      <c r="J22" s="108"/>
    </row>
    <row r="23" spans="1:10" ht="16.5" thickBot="1">
      <c r="A23" s="17">
        <v>7</v>
      </c>
      <c r="B23" s="130" t="s">
        <v>61</v>
      </c>
      <c r="C23" s="130"/>
      <c r="D23" s="130"/>
      <c r="E23" s="38">
        <v>7.4999999999999997E-3</v>
      </c>
      <c r="F23" s="39">
        <f>'Project Summary'!F39</f>
        <v>5</v>
      </c>
      <c r="G23" s="39">
        <f>'Project Summary'!G39</f>
        <v>5</v>
      </c>
      <c r="H23" s="39">
        <f>'Project Summary'!H39</f>
        <v>5</v>
      </c>
      <c r="I23" s="39">
        <f>'Project Summary'!I39</f>
        <v>5</v>
      </c>
      <c r="J23" s="108"/>
    </row>
    <row r="24" spans="1:10" ht="16.5" thickBot="1">
      <c r="A24" s="108">
        <v>8</v>
      </c>
      <c r="B24" s="130" t="s">
        <v>62</v>
      </c>
      <c r="C24" s="130"/>
      <c r="D24" s="130"/>
      <c r="E24" s="38">
        <v>7.4999999999999997E-3</v>
      </c>
      <c r="F24" s="39">
        <f>'Project Summary'!F40</f>
        <v>5</v>
      </c>
      <c r="G24" s="39">
        <f>'Project Summary'!G40</f>
        <v>5</v>
      </c>
      <c r="H24" s="39">
        <f>'Project Summary'!H40</f>
        <v>5</v>
      </c>
      <c r="I24" s="39">
        <f>'Project Summary'!I40</f>
        <v>5</v>
      </c>
      <c r="J24" s="108"/>
    </row>
    <row r="25" spans="1:10" ht="16.5" thickBot="1">
      <c r="A25" s="108"/>
      <c r="B25" s="107"/>
      <c r="C25" s="107"/>
      <c r="D25" s="107"/>
      <c r="E25" s="12"/>
      <c r="F25" s="43"/>
      <c r="G25" s="43"/>
      <c r="H25" s="43"/>
      <c r="I25" s="43"/>
      <c r="J25" s="108"/>
    </row>
    <row r="26" spans="1:10" ht="16.5" thickBot="1">
      <c r="A26" s="108"/>
      <c r="B26" s="131"/>
      <c r="C26" s="131"/>
      <c r="D26" s="131"/>
      <c r="E26" s="17" t="s">
        <v>63</v>
      </c>
      <c r="F26" s="44">
        <f>IF(SUM(F16:F24)=0,"", ROUND( (SUMPRODUCT(($E16:$E20)*(F16:F20))+SUMPRODUCT(($E22:$E24)*(F22:F24)))*10,1))</f>
        <v>4.5999999999999996</v>
      </c>
      <c r="G26" s="44">
        <f>IF(SUM(G16:G24)=0,"", ROUND( (SUMPRODUCT(($E16:$E20)*(G16:G20))+SUMPRODUCT(($E22:$E24)*(G22:G24)))*10,1))</f>
        <v>4.5999999999999996</v>
      </c>
      <c r="H26" s="44">
        <f>IF(SUM(H16:H24)=0,"", ROUND( (SUMPRODUCT(($E16:$E20)*(H16:H20))+SUMPRODUCT(($E22:$E24)*(H22:H24)))*10,1))</f>
        <v>4.5999999999999996</v>
      </c>
      <c r="I26" s="44">
        <f>IF(SUM(I16:I24)=0,"", ROUND( (SUMPRODUCT(($E16:$E20)*(I16:I20))+SUMPRODUCT(($E22:$E24)*(I22:I24)))*10,1))</f>
        <v>4.5999999999999996</v>
      </c>
      <c r="J26" s="108"/>
    </row>
    <row r="27" spans="1:10" ht="15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</row>
  </sheetData>
  <mergeCells count="24">
    <mergeCell ref="F12:I12"/>
    <mergeCell ref="A1:I1"/>
    <mergeCell ref="B2:I2"/>
    <mergeCell ref="B3:I3"/>
    <mergeCell ref="F4:I4"/>
    <mergeCell ref="F5:I5"/>
    <mergeCell ref="F6:I6"/>
    <mergeCell ref="F7:I7"/>
    <mergeCell ref="E8:I8"/>
    <mergeCell ref="F9:I9"/>
    <mergeCell ref="F10:I10"/>
    <mergeCell ref="F11:I11"/>
    <mergeCell ref="B26:D26"/>
    <mergeCell ref="A13:A14"/>
    <mergeCell ref="B13:D14"/>
    <mergeCell ref="F13:I13"/>
    <mergeCell ref="B16:D16"/>
    <mergeCell ref="B17:D17"/>
    <mergeCell ref="B18:D18"/>
    <mergeCell ref="B19:D19"/>
    <mergeCell ref="B20:D20"/>
    <mergeCell ref="B22:D22"/>
    <mergeCell ref="B23:D23"/>
    <mergeCell ref="B24:D24"/>
  </mergeCells>
  <pageMargins left="0.75" right="0.35" top="0.72" bottom="0.75" header="0.5" footer="0.5"/>
  <pageSetup paperSize="9" scale="11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33"/>
  <sheetViews>
    <sheetView zoomScale="80" zoomScaleNormal="80" workbookViewId="0">
      <selection activeCell="B16" sqref="B16:D16"/>
    </sheetView>
  </sheetViews>
  <sheetFormatPr defaultRowHeight="15"/>
  <cols>
    <col min="1" max="1" width="9.140625" style="45"/>
    <col min="2" max="2" width="14.7109375" style="45" customWidth="1"/>
    <col min="3" max="3" width="51.140625" style="45" customWidth="1"/>
    <col min="4" max="4" width="14.85546875" style="45" customWidth="1"/>
    <col min="5" max="5" width="14" style="45" customWidth="1"/>
    <col min="6" max="6" width="8.7109375" style="45" customWidth="1"/>
    <col min="7" max="16384" width="9.140625" style="45"/>
  </cols>
  <sheetData>
    <row r="1" spans="1:9" ht="18">
      <c r="A1" s="155" t="s">
        <v>45</v>
      </c>
      <c r="B1" s="155"/>
      <c r="C1" s="155"/>
      <c r="D1" s="155"/>
      <c r="E1" s="155"/>
      <c r="F1" s="155"/>
      <c r="G1" s="155"/>
      <c r="H1" s="155"/>
      <c r="I1" s="155"/>
    </row>
    <row r="2" spans="1:9" s="46" customFormat="1" ht="20.25">
      <c r="A2" s="156" t="s">
        <v>64</v>
      </c>
      <c r="B2" s="156"/>
      <c r="C2" s="156"/>
      <c r="D2" s="156"/>
      <c r="E2" s="156"/>
      <c r="F2" s="156"/>
      <c r="G2" s="156"/>
      <c r="H2" s="156"/>
      <c r="I2" s="156"/>
    </row>
    <row r="3" spans="1:9" s="46" customFormat="1" ht="15.75">
      <c r="A3" s="47"/>
      <c r="B3" s="47"/>
      <c r="C3" s="47"/>
      <c r="D3" s="47"/>
      <c r="E3" s="47"/>
      <c r="F3" s="140"/>
      <c r="G3" s="140"/>
      <c r="H3" s="140"/>
      <c r="I3" s="140"/>
    </row>
    <row r="4" spans="1:9" s="46" customFormat="1" ht="16.5" thickBot="1">
      <c r="A4" s="47"/>
      <c r="B4" s="47" t="s">
        <v>65</v>
      </c>
      <c r="C4" s="48" t="str">
        <f>'Project Summary'!B1</f>
        <v>IT114115/2</v>
      </c>
      <c r="D4" s="47"/>
      <c r="E4" s="49" t="s">
        <v>4</v>
      </c>
      <c r="F4" s="47"/>
      <c r="G4" s="157">
        <f>'Project Summary'!B3</f>
        <v>0</v>
      </c>
      <c r="H4" s="157"/>
      <c r="I4" s="157"/>
    </row>
    <row r="5" spans="1:9" s="46" customFormat="1" ht="16.5" thickBot="1">
      <c r="A5" s="47"/>
      <c r="B5" s="47" t="s">
        <v>12</v>
      </c>
      <c r="C5" s="79">
        <f>'Project Summary'!B2</f>
        <v>0</v>
      </c>
      <c r="D5" s="47"/>
      <c r="E5" s="49" t="s">
        <v>66</v>
      </c>
      <c r="F5" s="47"/>
      <c r="G5" s="154" t="str">
        <f>'Project Summary'!B10&amp;"/"&amp;'Project Summary'!B11</f>
        <v>Cyrus Wong/Carmen Wong</v>
      </c>
      <c r="H5" s="154"/>
      <c r="I5" s="154"/>
    </row>
    <row r="6" spans="1:9" s="46" customFormat="1" ht="16.5" thickBot="1">
      <c r="A6" s="47"/>
      <c r="B6" s="50" t="s">
        <v>13</v>
      </c>
      <c r="C6" s="51" t="str">
        <f>'Project Summary'!B5</f>
        <v>XXXX</v>
      </c>
      <c r="D6" s="47"/>
      <c r="E6" s="49" t="s">
        <v>6</v>
      </c>
      <c r="F6" s="47"/>
      <c r="G6" s="154"/>
      <c r="H6" s="154"/>
      <c r="I6" s="154"/>
    </row>
    <row r="7" spans="1:9" s="46" customFormat="1" ht="16.5" thickBot="1">
      <c r="A7" s="47"/>
      <c r="B7" s="52" t="s">
        <v>7</v>
      </c>
      <c r="C7" s="51" t="str">
        <f>'Project Summary'!B6</f>
        <v>YYYY</v>
      </c>
      <c r="D7" s="47"/>
      <c r="E7" s="49" t="s">
        <v>9</v>
      </c>
      <c r="F7" s="47"/>
      <c r="G7" s="158">
        <f>'Project Summary'!D11</f>
        <v>42017</v>
      </c>
      <c r="H7" s="154"/>
      <c r="I7" s="154"/>
    </row>
    <row r="8" spans="1:9" s="46" customFormat="1" ht="16.5" thickBot="1">
      <c r="A8" s="47"/>
      <c r="B8" s="52" t="s">
        <v>14</v>
      </c>
      <c r="C8" s="51" t="str">
        <f>'Project Summary'!B7</f>
        <v>AAAA</v>
      </c>
      <c r="D8" s="47"/>
      <c r="E8" s="159" t="s">
        <v>11</v>
      </c>
      <c r="F8" s="159"/>
      <c r="G8" s="159"/>
      <c r="H8" s="159"/>
      <c r="I8" s="159"/>
    </row>
    <row r="9" spans="1:9" s="46" customFormat="1" ht="16.5" thickBot="1">
      <c r="A9" s="47"/>
      <c r="B9" s="52" t="s">
        <v>10</v>
      </c>
      <c r="C9" s="51" t="str">
        <f>'Project Summary'!B8</f>
        <v>BBBB</v>
      </c>
      <c r="D9" s="47"/>
      <c r="E9" s="47"/>
      <c r="F9" s="140"/>
      <c r="G9" s="140"/>
      <c r="H9" s="140"/>
      <c r="I9" s="140"/>
    </row>
    <row r="10" spans="1:9" s="46" customFormat="1" ht="15.75">
      <c r="A10" s="47"/>
      <c r="B10" s="47"/>
      <c r="C10" s="53"/>
      <c r="D10" s="47"/>
      <c r="E10" s="47"/>
      <c r="F10" s="47"/>
      <c r="G10" s="47"/>
      <c r="H10" s="47"/>
      <c r="I10" s="47"/>
    </row>
    <row r="11" spans="1:9" s="46" customFormat="1" ht="18.75">
      <c r="A11" s="139" t="s">
        <v>67</v>
      </c>
      <c r="B11" s="139"/>
      <c r="C11" s="139"/>
      <c r="D11" s="139"/>
      <c r="E11" s="139"/>
      <c r="F11" s="139"/>
      <c r="G11" s="139"/>
      <c r="H11" s="139"/>
      <c r="I11" s="139"/>
    </row>
    <row r="12" spans="1:9" s="46" customFormat="1" ht="16.5" customHeight="1">
      <c r="A12" s="140"/>
      <c r="B12" s="141" t="s">
        <v>68</v>
      </c>
      <c r="C12" s="141"/>
      <c r="D12" s="141"/>
      <c r="E12" s="78"/>
      <c r="F12" s="160" t="s">
        <v>51</v>
      </c>
      <c r="G12" s="160"/>
      <c r="H12" s="160"/>
      <c r="I12" s="160"/>
    </row>
    <row r="13" spans="1:9" s="46" customFormat="1" ht="16.5" thickBot="1">
      <c r="A13" s="140"/>
      <c r="B13" s="141"/>
      <c r="C13" s="141"/>
      <c r="D13" s="141"/>
      <c r="E13" s="78" t="s">
        <v>0</v>
      </c>
      <c r="F13" s="54" t="s">
        <v>20</v>
      </c>
      <c r="G13" s="54" t="s">
        <v>7</v>
      </c>
      <c r="H13" s="54" t="s">
        <v>14</v>
      </c>
      <c r="I13" s="54" t="s">
        <v>10</v>
      </c>
    </row>
    <row r="14" spans="1:9" s="46" customFormat="1" ht="16.5" thickBot="1">
      <c r="A14" s="55">
        <v>1</v>
      </c>
      <c r="B14" s="142" t="s">
        <v>69</v>
      </c>
      <c r="C14" s="142"/>
      <c r="D14" s="142"/>
      <c r="E14" s="56">
        <v>0.03</v>
      </c>
      <c r="F14" s="57">
        <f>'Project Summary'!F45</f>
        <v>4</v>
      </c>
      <c r="G14" s="57">
        <f>'Project Summary'!G45</f>
        <v>4</v>
      </c>
      <c r="H14" s="57">
        <f>'Project Summary'!H45</f>
        <v>4</v>
      </c>
      <c r="I14" s="57">
        <f>'Project Summary'!I45</f>
        <v>4</v>
      </c>
    </row>
    <row r="15" spans="1:9" s="46" customFormat="1" ht="33" customHeight="1" thickBot="1">
      <c r="A15" s="55">
        <v>2</v>
      </c>
      <c r="B15" s="144" t="s">
        <v>70</v>
      </c>
      <c r="C15" s="144"/>
      <c r="D15" s="144"/>
      <c r="E15" s="56">
        <v>0.06</v>
      </c>
      <c r="F15" s="57">
        <f>'Project Summary'!F46</f>
        <v>4</v>
      </c>
      <c r="G15" s="57">
        <f>'Project Summary'!G46</f>
        <v>4</v>
      </c>
      <c r="H15" s="57">
        <f>'Project Summary'!H46</f>
        <v>4</v>
      </c>
      <c r="I15" s="57">
        <f>'Project Summary'!I46</f>
        <v>4</v>
      </c>
    </row>
    <row r="16" spans="1:9" s="46" customFormat="1" ht="16.5" thickBot="1">
      <c r="A16" s="55">
        <v>3</v>
      </c>
      <c r="B16" s="142" t="s">
        <v>116</v>
      </c>
      <c r="C16" s="142"/>
      <c r="D16" s="142"/>
      <c r="E16" s="56">
        <v>0.02</v>
      </c>
      <c r="F16" s="57">
        <f>'Project Summary'!F47</f>
        <v>4</v>
      </c>
      <c r="G16" s="57">
        <f>'Project Summary'!G47</f>
        <v>4</v>
      </c>
      <c r="H16" s="57">
        <f>'Project Summary'!H47</f>
        <v>4</v>
      </c>
      <c r="I16" s="57">
        <f>'Project Summary'!I47</f>
        <v>4</v>
      </c>
    </row>
    <row r="17" spans="1:9" s="46" customFormat="1" ht="16.5" customHeight="1" thickBot="1">
      <c r="A17" s="55">
        <v>4</v>
      </c>
      <c r="B17" s="144" t="s">
        <v>71</v>
      </c>
      <c r="C17" s="144"/>
      <c r="D17" s="144"/>
      <c r="E17" s="59">
        <v>0.02</v>
      </c>
      <c r="F17" s="57">
        <f>'Project Summary'!F48</f>
        <v>5</v>
      </c>
      <c r="G17" s="57">
        <f>'Project Summary'!G48</f>
        <v>5</v>
      </c>
      <c r="H17" s="57">
        <f>'Project Summary'!H48</f>
        <v>5</v>
      </c>
      <c r="I17" s="57">
        <f>'Project Summary'!I48</f>
        <v>5</v>
      </c>
    </row>
    <row r="18" spans="1:9" s="46" customFormat="1" ht="16.5" thickBot="1">
      <c r="A18" s="55">
        <v>5</v>
      </c>
      <c r="B18" s="140" t="s">
        <v>72</v>
      </c>
      <c r="C18" s="140"/>
      <c r="D18" s="140"/>
      <c r="E18" s="59">
        <v>0.02</v>
      </c>
      <c r="F18" s="57">
        <f>'Project Summary'!F49</f>
        <v>4</v>
      </c>
      <c r="G18" s="57">
        <f>'Project Summary'!G49</f>
        <v>4</v>
      </c>
      <c r="H18" s="57">
        <f>'Project Summary'!H49</f>
        <v>4</v>
      </c>
      <c r="I18" s="57">
        <f>'Project Summary'!I49</f>
        <v>4</v>
      </c>
    </row>
    <row r="19" spans="1:9" s="46" customFormat="1" ht="16.149999999999999" customHeight="1" thickBot="1">
      <c r="A19" s="55">
        <v>6</v>
      </c>
      <c r="B19" s="145" t="s">
        <v>73</v>
      </c>
      <c r="C19" s="145"/>
      <c r="D19" s="145"/>
      <c r="E19" s="59">
        <v>0.1</v>
      </c>
      <c r="F19" s="57">
        <f>'Project Summary'!F50</f>
        <v>4</v>
      </c>
      <c r="G19" s="57">
        <f>'Project Summary'!G50</f>
        <v>4</v>
      </c>
      <c r="H19" s="57">
        <f>'Project Summary'!H50</f>
        <v>4</v>
      </c>
      <c r="I19" s="57">
        <f>'Project Summary'!I50</f>
        <v>4</v>
      </c>
    </row>
    <row r="20" spans="1:9" s="46" customFormat="1" ht="16.5" thickBot="1">
      <c r="A20" s="55">
        <v>7</v>
      </c>
      <c r="B20" s="143" t="s">
        <v>74</v>
      </c>
      <c r="C20" s="143"/>
      <c r="D20" s="143"/>
      <c r="E20" s="59">
        <v>0.02</v>
      </c>
      <c r="F20" s="57">
        <f>'Project Summary'!F51</f>
        <v>4</v>
      </c>
      <c r="G20" s="57">
        <f>'Project Summary'!G51</f>
        <v>4</v>
      </c>
      <c r="H20" s="57">
        <f>'Project Summary'!H51</f>
        <v>4</v>
      </c>
      <c r="I20" s="57">
        <f>'Project Summary'!I51</f>
        <v>4</v>
      </c>
    </row>
    <row r="21" spans="1:9" s="46" customFormat="1" ht="16.5" thickBot="1">
      <c r="A21" s="47"/>
      <c r="B21" s="140"/>
      <c r="C21" s="140"/>
      <c r="D21" s="140"/>
      <c r="E21" s="47"/>
      <c r="F21" s="162"/>
      <c r="G21" s="162"/>
      <c r="H21" s="162"/>
      <c r="I21" s="162"/>
    </row>
    <row r="22" spans="1:9" s="46" customFormat="1" ht="16.5" thickBot="1">
      <c r="A22" s="47"/>
      <c r="B22" s="140"/>
      <c r="C22" s="140"/>
      <c r="D22" s="140"/>
      <c r="E22" s="55" t="s">
        <v>75</v>
      </c>
      <c r="F22" s="61">
        <f>IF(ISBLANK(F14),"",(SUMPRODUCT(($E14:$E20)*(F14:F20)))*10)</f>
        <v>11</v>
      </c>
      <c r="G22" s="61">
        <f>IF(ISBLANK(G14),"",(SUMPRODUCT(($E14:$E20)*(G14:G20)))*10)</f>
        <v>11</v>
      </c>
      <c r="H22" s="61">
        <f>IF(ISBLANK(H14),"",(SUMPRODUCT(($E14:$E20)*(H14:H20)))*10)</f>
        <v>11</v>
      </c>
      <c r="I22" s="61">
        <f>IF(ISBLANK(I14),"",(SUMPRODUCT(($E14:$E20)*(I14:I20)))*10)</f>
        <v>11</v>
      </c>
    </row>
    <row r="23" spans="1:9" s="46" customFormat="1" ht="15.75">
      <c r="A23" s="47"/>
      <c r="B23" s="47"/>
      <c r="C23" s="47"/>
      <c r="D23" s="47"/>
      <c r="E23" s="55"/>
      <c r="F23" s="53"/>
      <c r="G23" s="62"/>
      <c r="H23" s="62"/>
      <c r="I23" s="62"/>
    </row>
    <row r="24" spans="1:9" s="46" customFormat="1" ht="18.75">
      <c r="A24" s="139" t="s">
        <v>76</v>
      </c>
      <c r="B24" s="139"/>
      <c r="C24" s="139"/>
      <c r="D24" s="139"/>
      <c r="E24" s="139"/>
      <c r="F24" s="139"/>
      <c r="G24" s="139"/>
      <c r="H24" s="139"/>
      <c r="I24" s="139"/>
    </row>
    <row r="25" spans="1:9" s="46" customFormat="1" ht="16.5" thickBot="1">
      <c r="F25" s="160" t="s">
        <v>51</v>
      </c>
      <c r="G25" s="160"/>
      <c r="H25" s="160"/>
      <c r="I25" s="160"/>
    </row>
    <row r="26" spans="1:9" s="46" customFormat="1" ht="16.5" thickBot="1">
      <c r="A26" s="55">
        <v>1</v>
      </c>
      <c r="B26" s="142" t="s">
        <v>77</v>
      </c>
      <c r="C26" s="142"/>
      <c r="D26" s="142"/>
      <c r="E26" s="63">
        <v>7.4999999999999997E-3</v>
      </c>
      <c r="F26" s="57">
        <f>'Project Summary'!F55</f>
        <v>6</v>
      </c>
      <c r="G26" s="57">
        <f>'Project Summary'!G55</f>
        <v>6</v>
      </c>
      <c r="H26" s="57">
        <f>'Project Summary'!H55</f>
        <v>6</v>
      </c>
      <c r="I26" s="57">
        <f>'Project Summary'!I55</f>
        <v>6</v>
      </c>
    </row>
    <row r="27" spans="1:9" s="46" customFormat="1" ht="16.5" thickBot="1">
      <c r="A27" s="55">
        <v>2</v>
      </c>
      <c r="B27" s="142" t="s">
        <v>2</v>
      </c>
      <c r="C27" s="142"/>
      <c r="D27" s="142"/>
      <c r="E27" s="63">
        <v>7.4999999999999997E-3</v>
      </c>
      <c r="F27" s="57">
        <f>'Project Summary'!F56</f>
        <v>5</v>
      </c>
      <c r="G27" s="57">
        <f>'Project Summary'!G56</f>
        <v>5</v>
      </c>
      <c r="H27" s="57">
        <f>'Project Summary'!H56</f>
        <v>5</v>
      </c>
      <c r="I27" s="57">
        <f>'Project Summary'!I56</f>
        <v>5</v>
      </c>
    </row>
    <row r="28" spans="1:9" s="46" customFormat="1" ht="16.5" thickBot="1">
      <c r="A28" s="55">
        <v>3</v>
      </c>
      <c r="B28" s="142" t="s">
        <v>78</v>
      </c>
      <c r="C28" s="142"/>
      <c r="D28" s="142"/>
      <c r="E28" s="63">
        <v>7.4999999999999997E-3</v>
      </c>
      <c r="F28" s="57">
        <f>'Project Summary'!F57</f>
        <v>5</v>
      </c>
      <c r="G28" s="57">
        <f>'Project Summary'!G57</f>
        <v>5</v>
      </c>
      <c r="H28" s="57">
        <f>'Project Summary'!H57</f>
        <v>5</v>
      </c>
      <c r="I28" s="57">
        <f>'Project Summary'!I57</f>
        <v>5</v>
      </c>
    </row>
    <row r="29" spans="1:9" s="46" customFormat="1" ht="16.5" thickBot="1">
      <c r="A29" s="55">
        <v>3</v>
      </c>
      <c r="B29" s="142" t="s">
        <v>3</v>
      </c>
      <c r="C29" s="142"/>
      <c r="D29" s="142"/>
      <c r="E29" s="63">
        <v>7.4999999999999997E-3</v>
      </c>
      <c r="F29" s="57">
        <f>'Project Summary'!F58</f>
        <v>6</v>
      </c>
      <c r="G29" s="57">
        <f>'Project Summary'!G58</f>
        <v>6</v>
      </c>
      <c r="H29" s="57">
        <f>'Project Summary'!H58</f>
        <v>6</v>
      </c>
      <c r="I29" s="57">
        <f>'Project Summary'!I58</f>
        <v>6</v>
      </c>
    </row>
    <row r="30" spans="1:9" s="46" customFormat="1" ht="16.5" thickBot="1">
      <c r="A30" s="47"/>
      <c r="B30" s="140"/>
      <c r="C30" s="140"/>
      <c r="D30" s="140"/>
      <c r="E30" s="47"/>
      <c r="F30" s="161"/>
      <c r="G30" s="161"/>
      <c r="H30" s="161"/>
      <c r="I30" s="161"/>
    </row>
    <row r="31" spans="1:9" s="46" customFormat="1" ht="16.5" thickBot="1">
      <c r="A31" s="47"/>
      <c r="B31" s="140"/>
      <c r="C31" s="140"/>
      <c r="D31" s="140"/>
      <c r="E31" s="55" t="s">
        <v>79</v>
      </c>
      <c r="F31" s="61">
        <f>IF(ISBLANK(F26),"",(SUMPRODUCT(($E26:$E29)*(F26:F29)))*10)</f>
        <v>1.65</v>
      </c>
      <c r="G31" s="61">
        <f>IF(ISBLANK(G26),"",(SUMPRODUCT(($E26:$E29)*(G26:G29)))*10)</f>
        <v>1.65</v>
      </c>
      <c r="H31" s="61">
        <f>IF(ISBLANK(H26),"",(SUMPRODUCT(($E26:$E29)*(H26:H29)))*10)</f>
        <v>1.65</v>
      </c>
      <c r="I31" s="61">
        <f>IF(ISBLANK(I26),"",(SUMPRODUCT(($E26:$E29)*(I26:I29)))*10)</f>
        <v>1.65</v>
      </c>
    </row>
    <row r="32" spans="1:9" s="46" customFormat="1" ht="15.75" thickBot="1"/>
    <row r="33" spans="5:9" s="46" customFormat="1" ht="16.5" thickBot="1">
      <c r="E33" s="55" t="s">
        <v>80</v>
      </c>
      <c r="F33" s="64">
        <f>IF(OR(ISBLANK(F26),ISBLANK(F14)),"",F22+F31)</f>
        <v>12.65</v>
      </c>
      <c r="G33" s="64">
        <f>IF(OR(ISBLANK(G26),ISBLANK(G14)),"",G22+G31)</f>
        <v>12.65</v>
      </c>
      <c r="H33" s="64">
        <f>IF(OR(ISBLANK(H26),ISBLANK(H14)),"",H22+H31)</f>
        <v>12.65</v>
      </c>
      <c r="I33" s="64">
        <f>IF(OR(ISBLANK(I26),ISBLANK(I14)),"",I22+I31)</f>
        <v>12.65</v>
      </c>
    </row>
  </sheetData>
  <protectedRanges>
    <protectedRange password="DB87" sqref="A1:A18 B18:D18 B1:D16 E1:IV14 A19:E20 E15:E18 F15:IV20 A21:IV65536" name="Range1"/>
  </protectedRanges>
  <mergeCells count="32">
    <mergeCell ref="B31:D31"/>
    <mergeCell ref="B26:D26"/>
    <mergeCell ref="B27:D27"/>
    <mergeCell ref="B28:D28"/>
    <mergeCell ref="B29:D29"/>
    <mergeCell ref="B30:D30"/>
    <mergeCell ref="F30:I30"/>
    <mergeCell ref="B20:D20"/>
    <mergeCell ref="B21:D21"/>
    <mergeCell ref="F21:I21"/>
    <mergeCell ref="B22:D22"/>
    <mergeCell ref="A24:I24"/>
    <mergeCell ref="F25:I25"/>
    <mergeCell ref="B19:D19"/>
    <mergeCell ref="G7:I7"/>
    <mergeCell ref="E8:I8"/>
    <mergeCell ref="F9:I9"/>
    <mergeCell ref="A11:I11"/>
    <mergeCell ref="A12:A13"/>
    <mergeCell ref="B12:D13"/>
    <mergeCell ref="F12:I12"/>
    <mergeCell ref="B14:D14"/>
    <mergeCell ref="B15:D15"/>
    <mergeCell ref="B16:D16"/>
    <mergeCell ref="B17:D17"/>
    <mergeCell ref="B18:D18"/>
    <mergeCell ref="G6:I6"/>
    <mergeCell ref="A1:I1"/>
    <mergeCell ref="A2:I2"/>
    <mergeCell ref="F3:I3"/>
    <mergeCell ref="G4:I4"/>
    <mergeCell ref="G5:I5"/>
  </mergeCells>
  <pageMargins left="0.7" right="0.41" top="0.44" bottom="0.35" header="0.3" footer="0.48"/>
  <pageSetup paperSize="9" scale="9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33"/>
  <sheetViews>
    <sheetView zoomScale="80" zoomScaleNormal="80" workbookViewId="0">
      <selection activeCell="B16" sqref="B16:D16"/>
    </sheetView>
  </sheetViews>
  <sheetFormatPr defaultRowHeight="15"/>
  <cols>
    <col min="1" max="1" width="9.140625" style="45"/>
    <col min="2" max="2" width="14.7109375" style="45" customWidth="1"/>
    <col min="3" max="3" width="51.140625" style="45" customWidth="1"/>
    <col min="4" max="4" width="14.85546875" style="45" customWidth="1"/>
    <col min="5" max="5" width="14" style="45" customWidth="1"/>
    <col min="6" max="6" width="8.7109375" style="45" customWidth="1"/>
    <col min="7" max="16384" width="9.140625" style="45"/>
  </cols>
  <sheetData>
    <row r="1" spans="1:9" ht="18">
      <c r="A1" s="155" t="s">
        <v>45</v>
      </c>
      <c r="B1" s="155"/>
      <c r="C1" s="155"/>
      <c r="D1" s="155"/>
      <c r="E1" s="155"/>
      <c r="F1" s="155"/>
      <c r="G1" s="155"/>
      <c r="H1" s="155"/>
      <c r="I1" s="155"/>
    </row>
    <row r="2" spans="1:9" s="46" customFormat="1" ht="20.25">
      <c r="A2" s="156" t="s">
        <v>102</v>
      </c>
      <c r="B2" s="156"/>
      <c r="C2" s="156"/>
      <c r="D2" s="156"/>
      <c r="E2" s="156"/>
      <c r="F2" s="156"/>
      <c r="G2" s="156"/>
      <c r="H2" s="156"/>
      <c r="I2" s="156"/>
    </row>
    <row r="3" spans="1:9" s="46" customFormat="1" ht="15.75">
      <c r="A3" s="47"/>
      <c r="B3" s="47"/>
      <c r="C3" s="47"/>
      <c r="D3" s="47"/>
      <c r="E3" s="47"/>
      <c r="F3" s="140"/>
      <c r="G3" s="140"/>
      <c r="H3" s="140"/>
      <c r="I3" s="140"/>
    </row>
    <row r="4" spans="1:9" s="46" customFormat="1" ht="16.5" thickBot="1">
      <c r="A4" s="47"/>
      <c r="B4" s="47" t="s">
        <v>65</v>
      </c>
      <c r="C4" s="79" t="str">
        <f>'Project Summary'!B1</f>
        <v>IT114115/2</v>
      </c>
      <c r="D4" s="47"/>
      <c r="E4" s="49" t="s">
        <v>4</v>
      </c>
      <c r="F4" s="47"/>
      <c r="G4" s="157">
        <f>'Project Summary'!B3</f>
        <v>0</v>
      </c>
      <c r="H4" s="157"/>
      <c r="I4" s="157"/>
    </row>
    <row r="5" spans="1:9" s="46" customFormat="1" ht="16.5" thickBot="1">
      <c r="A5" s="47"/>
      <c r="B5" s="47" t="s">
        <v>12</v>
      </c>
      <c r="C5" s="79">
        <f>'Project Summary'!B2</f>
        <v>0</v>
      </c>
      <c r="D5" s="47"/>
      <c r="E5" s="49" t="s">
        <v>66</v>
      </c>
      <c r="F5" s="47"/>
      <c r="G5" s="154" t="str">
        <f>'Project Summary'!B11</f>
        <v>Carmen Wong</v>
      </c>
      <c r="H5" s="154"/>
      <c r="I5" s="154"/>
    </row>
    <row r="6" spans="1:9" s="46" customFormat="1" ht="16.5" thickBot="1">
      <c r="A6" s="47"/>
      <c r="B6" s="50" t="s">
        <v>13</v>
      </c>
      <c r="C6" s="51" t="str">
        <f>'Project Summary'!B5</f>
        <v>XXXX</v>
      </c>
      <c r="D6" s="47"/>
      <c r="E6" s="49" t="s">
        <v>6</v>
      </c>
      <c r="F6" s="47"/>
      <c r="G6" s="154"/>
      <c r="H6" s="154"/>
      <c r="I6" s="154"/>
    </row>
    <row r="7" spans="1:9" s="46" customFormat="1" ht="16.5" thickBot="1">
      <c r="A7" s="47"/>
      <c r="B7" s="52" t="s">
        <v>7</v>
      </c>
      <c r="C7" s="51" t="str">
        <f>'Project Summary'!B6</f>
        <v>YYYY</v>
      </c>
      <c r="D7" s="47"/>
      <c r="E7" s="49" t="s">
        <v>9</v>
      </c>
      <c r="F7" s="47"/>
      <c r="G7" s="158">
        <f>'Project Summary'!D11</f>
        <v>42017</v>
      </c>
      <c r="H7" s="154"/>
      <c r="I7" s="154"/>
    </row>
    <row r="8" spans="1:9" s="46" customFormat="1" ht="16.5" thickBot="1">
      <c r="A8" s="47"/>
      <c r="B8" s="52" t="s">
        <v>14</v>
      </c>
      <c r="C8" s="51" t="str">
        <f>'Project Summary'!B7</f>
        <v>AAAA</v>
      </c>
      <c r="D8" s="47"/>
      <c r="E8" s="159" t="s">
        <v>11</v>
      </c>
      <c r="F8" s="159"/>
      <c r="G8" s="159"/>
      <c r="H8" s="159"/>
      <c r="I8" s="159"/>
    </row>
    <row r="9" spans="1:9" s="46" customFormat="1" ht="16.5" thickBot="1">
      <c r="A9" s="47"/>
      <c r="B9" s="52" t="s">
        <v>10</v>
      </c>
      <c r="C9" s="51" t="str">
        <f>'Project Summary'!B8</f>
        <v>BBBB</v>
      </c>
      <c r="D9" s="47"/>
      <c r="E9" s="47"/>
      <c r="F9" s="140"/>
      <c r="G9" s="140"/>
      <c r="H9" s="140"/>
      <c r="I9" s="140"/>
    </row>
    <row r="10" spans="1:9" s="46" customFormat="1" ht="15.75">
      <c r="A10" s="47"/>
      <c r="B10" s="47"/>
      <c r="C10" s="53"/>
      <c r="D10" s="47"/>
      <c r="E10" s="47"/>
      <c r="F10" s="47"/>
      <c r="G10" s="47"/>
      <c r="H10" s="47"/>
      <c r="I10" s="47"/>
    </row>
    <row r="11" spans="1:9" s="46" customFormat="1" ht="18.75">
      <c r="A11" s="139" t="s">
        <v>67</v>
      </c>
      <c r="B11" s="139"/>
      <c r="C11" s="139"/>
      <c r="D11" s="139"/>
      <c r="E11" s="139"/>
      <c r="F11" s="139"/>
      <c r="G11" s="139"/>
      <c r="H11" s="139"/>
      <c r="I11" s="139"/>
    </row>
    <row r="12" spans="1:9" s="46" customFormat="1" ht="16.5" customHeight="1">
      <c r="A12" s="140"/>
      <c r="B12" s="141" t="s">
        <v>68</v>
      </c>
      <c r="C12" s="141"/>
      <c r="D12" s="141"/>
      <c r="E12" s="78"/>
      <c r="F12" s="160" t="s">
        <v>51</v>
      </c>
      <c r="G12" s="160"/>
      <c r="H12" s="160"/>
      <c r="I12" s="160"/>
    </row>
    <row r="13" spans="1:9" s="46" customFormat="1" ht="16.5" thickBot="1">
      <c r="A13" s="140"/>
      <c r="B13" s="141"/>
      <c r="C13" s="141"/>
      <c r="D13" s="141"/>
      <c r="E13" s="78" t="s">
        <v>0</v>
      </c>
      <c r="F13" s="54" t="s">
        <v>20</v>
      </c>
      <c r="G13" s="54" t="s">
        <v>7</v>
      </c>
      <c r="H13" s="54" t="s">
        <v>14</v>
      </c>
      <c r="I13" s="54" t="s">
        <v>10</v>
      </c>
    </row>
    <row r="14" spans="1:9" s="46" customFormat="1" ht="16.5" thickBot="1">
      <c r="A14" s="55">
        <v>1</v>
      </c>
      <c r="B14" s="142" t="s">
        <v>69</v>
      </c>
      <c r="C14" s="142"/>
      <c r="D14" s="142"/>
      <c r="E14" s="56">
        <v>0.03</v>
      </c>
      <c r="F14" s="57">
        <f>'Project Summary'!F63</f>
        <v>4</v>
      </c>
      <c r="G14" s="57">
        <f>'Project Summary'!G63</f>
        <v>4</v>
      </c>
      <c r="H14" s="57">
        <f>'Project Summary'!H63</f>
        <v>4</v>
      </c>
      <c r="I14" s="57">
        <f>'Project Summary'!I63</f>
        <v>4</v>
      </c>
    </row>
    <row r="15" spans="1:9" s="46" customFormat="1" ht="33" customHeight="1" thickBot="1">
      <c r="A15" s="55">
        <v>2</v>
      </c>
      <c r="B15" s="144" t="s">
        <v>70</v>
      </c>
      <c r="C15" s="144"/>
      <c r="D15" s="144"/>
      <c r="E15" s="56">
        <v>0.06</v>
      </c>
      <c r="F15" s="57">
        <f>'Project Summary'!F64</f>
        <v>4</v>
      </c>
      <c r="G15" s="57">
        <f>'Project Summary'!G64</f>
        <v>4</v>
      </c>
      <c r="H15" s="57">
        <f>'Project Summary'!H64</f>
        <v>4</v>
      </c>
      <c r="I15" s="57">
        <f>'Project Summary'!I64</f>
        <v>4</v>
      </c>
    </row>
    <row r="16" spans="1:9" s="46" customFormat="1" ht="16.5" thickBot="1">
      <c r="A16" s="55">
        <v>3</v>
      </c>
      <c r="B16" s="142" t="s">
        <v>116</v>
      </c>
      <c r="C16" s="142"/>
      <c r="D16" s="142"/>
      <c r="E16" s="56">
        <v>0.02</v>
      </c>
      <c r="F16" s="57">
        <f>'Project Summary'!F65</f>
        <v>4</v>
      </c>
      <c r="G16" s="57">
        <f>'Project Summary'!G65</f>
        <v>4</v>
      </c>
      <c r="H16" s="57">
        <f>'Project Summary'!H65</f>
        <v>4</v>
      </c>
      <c r="I16" s="57">
        <f>'Project Summary'!I65</f>
        <v>4</v>
      </c>
    </row>
    <row r="17" spans="1:9" s="46" customFormat="1" ht="16.5" customHeight="1" thickBot="1">
      <c r="A17" s="55">
        <v>4</v>
      </c>
      <c r="B17" s="144" t="s">
        <v>71</v>
      </c>
      <c r="C17" s="144"/>
      <c r="D17" s="144"/>
      <c r="E17" s="59">
        <v>0.02</v>
      </c>
      <c r="F17" s="57">
        <f>'Project Summary'!F66</f>
        <v>5</v>
      </c>
      <c r="G17" s="57">
        <f>'Project Summary'!G66</f>
        <v>5</v>
      </c>
      <c r="H17" s="57">
        <f>'Project Summary'!H66</f>
        <v>5</v>
      </c>
      <c r="I17" s="57">
        <f>'Project Summary'!I66</f>
        <v>5</v>
      </c>
    </row>
    <row r="18" spans="1:9" s="46" customFormat="1" ht="16.5" thickBot="1">
      <c r="A18" s="55">
        <v>5</v>
      </c>
      <c r="B18" s="140" t="s">
        <v>72</v>
      </c>
      <c r="C18" s="140"/>
      <c r="D18" s="140"/>
      <c r="E18" s="59">
        <v>0.02</v>
      </c>
      <c r="F18" s="57">
        <f>'Project Summary'!F67</f>
        <v>4</v>
      </c>
      <c r="G18" s="57">
        <f>'Project Summary'!G67</f>
        <v>4</v>
      </c>
      <c r="H18" s="57">
        <f>'Project Summary'!H67</f>
        <v>4</v>
      </c>
      <c r="I18" s="57">
        <f>'Project Summary'!I67</f>
        <v>4</v>
      </c>
    </row>
    <row r="19" spans="1:9" s="46" customFormat="1" ht="16.149999999999999" customHeight="1" thickBot="1">
      <c r="A19" s="55">
        <v>6</v>
      </c>
      <c r="B19" s="145" t="s">
        <v>73</v>
      </c>
      <c r="C19" s="145"/>
      <c r="D19" s="145"/>
      <c r="E19" s="59">
        <v>0.1</v>
      </c>
      <c r="F19" s="57">
        <f>'Project Summary'!F68</f>
        <v>4</v>
      </c>
      <c r="G19" s="57">
        <f>'Project Summary'!G68</f>
        <v>4</v>
      </c>
      <c r="H19" s="57">
        <f>'Project Summary'!H68</f>
        <v>4</v>
      </c>
      <c r="I19" s="57">
        <f>'Project Summary'!I68</f>
        <v>4</v>
      </c>
    </row>
    <row r="20" spans="1:9" s="46" customFormat="1" ht="16.5" thickBot="1">
      <c r="A20" s="55">
        <v>7</v>
      </c>
      <c r="B20" s="143" t="s">
        <v>74</v>
      </c>
      <c r="C20" s="143"/>
      <c r="D20" s="143"/>
      <c r="E20" s="59">
        <v>0.02</v>
      </c>
      <c r="F20" s="57">
        <f>'Project Summary'!F69</f>
        <v>4</v>
      </c>
      <c r="G20" s="57">
        <f>'Project Summary'!G69</f>
        <v>4</v>
      </c>
      <c r="H20" s="57">
        <f>'Project Summary'!H69</f>
        <v>4</v>
      </c>
      <c r="I20" s="57">
        <f>'Project Summary'!I69</f>
        <v>4</v>
      </c>
    </row>
    <row r="21" spans="1:9" s="46" customFormat="1" ht="16.5" thickBot="1">
      <c r="A21" s="47"/>
      <c r="B21" s="140"/>
      <c r="C21" s="140"/>
      <c r="D21" s="140"/>
      <c r="E21" s="47"/>
      <c r="F21" s="162"/>
      <c r="G21" s="162"/>
      <c r="H21" s="162"/>
      <c r="I21" s="162"/>
    </row>
    <row r="22" spans="1:9" s="46" customFormat="1" ht="16.5" thickBot="1">
      <c r="A22" s="47"/>
      <c r="B22" s="140"/>
      <c r="C22" s="140"/>
      <c r="D22" s="140"/>
      <c r="E22" s="55" t="s">
        <v>75</v>
      </c>
      <c r="F22" s="61">
        <f>IF(ISBLANK(F14),"",(SUMPRODUCT(($E14:$E20)*(F14:F20)))*10)</f>
        <v>11</v>
      </c>
      <c r="G22" s="61">
        <f>IF(ISBLANK(G14),"",(SUMPRODUCT(($E14:$E20)*(G14:G20)))*10)</f>
        <v>11</v>
      </c>
      <c r="H22" s="61">
        <f>IF(ISBLANK(H14),"",(SUMPRODUCT(($E14:$E20)*(H14:H20)))*10)</f>
        <v>11</v>
      </c>
      <c r="I22" s="61">
        <f>IF(ISBLANK(I14),"",(SUMPRODUCT(($E14:$E20)*(I14:I20)))*10)</f>
        <v>11</v>
      </c>
    </row>
    <row r="23" spans="1:9" s="46" customFormat="1" ht="15.75">
      <c r="A23" s="47"/>
      <c r="B23" s="47"/>
      <c r="C23" s="47"/>
      <c r="D23" s="47"/>
      <c r="E23" s="55"/>
      <c r="F23" s="53"/>
      <c r="G23" s="62"/>
      <c r="H23" s="62"/>
      <c r="I23" s="62"/>
    </row>
    <row r="24" spans="1:9" s="46" customFormat="1" ht="18.75">
      <c r="A24" s="139" t="s">
        <v>76</v>
      </c>
      <c r="B24" s="139"/>
      <c r="C24" s="139"/>
      <c r="D24" s="139"/>
      <c r="E24" s="139"/>
      <c r="F24" s="139"/>
      <c r="G24" s="139"/>
      <c r="H24" s="139"/>
      <c r="I24" s="139"/>
    </row>
    <row r="25" spans="1:9" s="46" customFormat="1" ht="16.5" thickBot="1">
      <c r="F25" s="160" t="s">
        <v>51</v>
      </c>
      <c r="G25" s="160"/>
      <c r="H25" s="160"/>
      <c r="I25" s="160"/>
    </row>
    <row r="26" spans="1:9" s="46" customFormat="1" ht="16.5" thickBot="1">
      <c r="A26" s="55">
        <v>1</v>
      </c>
      <c r="B26" s="142" t="s">
        <v>77</v>
      </c>
      <c r="C26" s="142"/>
      <c r="D26" s="142"/>
      <c r="E26" s="63">
        <v>7.4999999999999997E-3</v>
      </c>
      <c r="F26" s="57">
        <f>'Project Summary'!F72</f>
        <v>6</v>
      </c>
      <c r="G26" s="57">
        <f>'Project Summary'!G72</f>
        <v>6</v>
      </c>
      <c r="H26" s="57">
        <f>'Project Summary'!H72</f>
        <v>6</v>
      </c>
      <c r="I26" s="57">
        <f>'Project Summary'!I72</f>
        <v>6</v>
      </c>
    </row>
    <row r="27" spans="1:9" s="46" customFormat="1" ht="16.5" thickBot="1">
      <c r="A27" s="55">
        <v>2</v>
      </c>
      <c r="B27" s="142" t="s">
        <v>2</v>
      </c>
      <c r="C27" s="142"/>
      <c r="D27" s="142"/>
      <c r="E27" s="63">
        <v>7.4999999999999997E-3</v>
      </c>
      <c r="F27" s="57">
        <f>'Project Summary'!F73</f>
        <v>5</v>
      </c>
      <c r="G27" s="57">
        <f>'Project Summary'!G73</f>
        <v>5</v>
      </c>
      <c r="H27" s="57">
        <f>'Project Summary'!H73</f>
        <v>5</v>
      </c>
      <c r="I27" s="57">
        <f>'Project Summary'!I73</f>
        <v>5</v>
      </c>
    </row>
    <row r="28" spans="1:9" s="46" customFormat="1" ht="16.5" thickBot="1">
      <c r="A28" s="55">
        <v>3</v>
      </c>
      <c r="B28" s="142" t="s">
        <v>78</v>
      </c>
      <c r="C28" s="142"/>
      <c r="D28" s="142"/>
      <c r="E28" s="63">
        <v>7.4999999999999997E-3</v>
      </c>
      <c r="F28" s="57">
        <f>'Project Summary'!F74</f>
        <v>5</v>
      </c>
      <c r="G28" s="57">
        <f>'Project Summary'!G74</f>
        <v>5</v>
      </c>
      <c r="H28" s="57">
        <f>'Project Summary'!H74</f>
        <v>5</v>
      </c>
      <c r="I28" s="57">
        <f>'Project Summary'!I74</f>
        <v>5</v>
      </c>
    </row>
    <row r="29" spans="1:9" s="46" customFormat="1" ht="16.5" thickBot="1">
      <c r="A29" s="55">
        <v>3</v>
      </c>
      <c r="B29" s="142" t="s">
        <v>3</v>
      </c>
      <c r="C29" s="142"/>
      <c r="D29" s="142"/>
      <c r="E29" s="63">
        <v>7.4999999999999997E-3</v>
      </c>
      <c r="F29" s="57">
        <f>'Project Summary'!F75</f>
        <v>6</v>
      </c>
      <c r="G29" s="57">
        <f>'Project Summary'!G75</f>
        <v>6</v>
      </c>
      <c r="H29" s="57">
        <f>'Project Summary'!H75</f>
        <v>6</v>
      </c>
      <c r="I29" s="57">
        <f>'Project Summary'!I75</f>
        <v>6</v>
      </c>
    </row>
    <row r="30" spans="1:9" s="46" customFormat="1" ht="16.5" thickBot="1">
      <c r="A30" s="47"/>
      <c r="B30" s="140"/>
      <c r="C30" s="140"/>
      <c r="D30" s="140"/>
      <c r="E30" s="47"/>
      <c r="F30" s="161"/>
      <c r="G30" s="161"/>
      <c r="H30" s="161"/>
      <c r="I30" s="161"/>
    </row>
    <row r="31" spans="1:9" s="46" customFormat="1" ht="16.5" thickBot="1">
      <c r="A31" s="47"/>
      <c r="B31" s="140"/>
      <c r="C31" s="140"/>
      <c r="D31" s="140"/>
      <c r="E31" s="55" t="s">
        <v>79</v>
      </c>
      <c r="F31" s="61">
        <f>IF(ISBLANK(F26),"",(SUMPRODUCT(($E26:$E29)*(F26:F29)))*10)</f>
        <v>1.65</v>
      </c>
      <c r="G31" s="61">
        <f>IF(ISBLANK(G26),"",(SUMPRODUCT(($E26:$E29)*(G26:G29)))*10)</f>
        <v>1.65</v>
      </c>
      <c r="H31" s="61">
        <f>IF(ISBLANK(H26),"",(SUMPRODUCT(($E26:$E29)*(H26:H29)))*10)</f>
        <v>1.65</v>
      </c>
      <c r="I31" s="61">
        <f>IF(ISBLANK(I26),"",(SUMPRODUCT(($E26:$E29)*(I26:I29)))*10)</f>
        <v>1.65</v>
      </c>
    </row>
    <row r="32" spans="1:9" s="46" customFormat="1" ht="15.75" thickBot="1"/>
    <row r="33" spans="5:9" s="46" customFormat="1" ht="16.5" thickBot="1">
      <c r="E33" s="55" t="s">
        <v>80</v>
      </c>
      <c r="F33" s="64">
        <f>IF(OR(ISBLANK(F26),ISBLANK(F14)),"",F22+F31)</f>
        <v>12.65</v>
      </c>
      <c r="G33" s="64">
        <f>IF(OR(ISBLANK(G26),ISBLANK(G14)),"",G22+G31)</f>
        <v>12.65</v>
      </c>
      <c r="H33" s="64">
        <f>IF(OR(ISBLANK(H26),ISBLANK(H14)),"",H22+H31)</f>
        <v>12.65</v>
      </c>
      <c r="I33" s="64">
        <f>IF(OR(ISBLANK(I26),ISBLANK(I14)),"",I22+I31)</f>
        <v>12.65</v>
      </c>
    </row>
  </sheetData>
  <protectedRanges>
    <protectedRange password="DB87" sqref="A1:A18 B18:D18 B1:IV3 E7:F7 J7:IV7 B10:D16 B4:B9 D4:D9 E5:IV6 E4:F4 J4:IV4 E8:IV14 A19:E20 E15:E18 F15:IV20 A21:IV65536" name="Range1"/>
    <protectedRange password="DB87" sqref="G7:I7" name="Range1_1"/>
    <protectedRange password="DB87" sqref="C4:C9" name="Range1_2"/>
    <protectedRange password="DB87" sqref="G4:I4" name="Range1_3"/>
  </protectedRanges>
  <mergeCells count="32">
    <mergeCell ref="B31:D31"/>
    <mergeCell ref="B26:D26"/>
    <mergeCell ref="B27:D27"/>
    <mergeCell ref="B28:D28"/>
    <mergeCell ref="B29:D29"/>
    <mergeCell ref="B30:D30"/>
    <mergeCell ref="F30:I30"/>
    <mergeCell ref="B20:D20"/>
    <mergeCell ref="B21:D21"/>
    <mergeCell ref="F21:I21"/>
    <mergeCell ref="B22:D22"/>
    <mergeCell ref="A24:I24"/>
    <mergeCell ref="F25:I25"/>
    <mergeCell ref="B19:D19"/>
    <mergeCell ref="G7:I7"/>
    <mergeCell ref="E8:I8"/>
    <mergeCell ref="F9:I9"/>
    <mergeCell ref="A11:I11"/>
    <mergeCell ref="A12:A13"/>
    <mergeCell ref="B12:D13"/>
    <mergeCell ref="F12:I12"/>
    <mergeCell ref="B14:D14"/>
    <mergeCell ref="B15:D15"/>
    <mergeCell ref="B16:D16"/>
    <mergeCell ref="B17:D17"/>
    <mergeCell ref="B18:D18"/>
    <mergeCell ref="G6:I6"/>
    <mergeCell ref="A1:I1"/>
    <mergeCell ref="A2:I2"/>
    <mergeCell ref="F3:I3"/>
    <mergeCell ref="G4:I4"/>
    <mergeCell ref="G5:I5"/>
  </mergeCells>
  <pageMargins left="0.7" right="0.41" top="0.44" bottom="0.35" header="0.3" footer="0.48"/>
  <pageSetup paperSize="9" scale="9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59"/>
  <sheetViews>
    <sheetView topLeftCell="A14" zoomScale="80" zoomScaleNormal="80" workbookViewId="0">
      <selection activeCell="H51" sqref="H51"/>
    </sheetView>
  </sheetViews>
  <sheetFormatPr defaultRowHeight="12.75"/>
  <cols>
    <col min="2" max="2" width="22.28515625" customWidth="1"/>
    <col min="3" max="3" width="24.28515625" customWidth="1"/>
    <col min="4" max="4" width="15.85546875" customWidth="1"/>
    <col min="5" max="5" width="17.140625" customWidth="1"/>
    <col min="6" max="9" width="15.7109375" customWidth="1"/>
    <col min="10" max="10" width="13.5703125" customWidth="1"/>
  </cols>
  <sheetData>
    <row r="1" spans="1:11" ht="18">
      <c r="A1" s="147" t="s">
        <v>40</v>
      </c>
      <c r="B1" s="147"/>
      <c r="C1" s="147"/>
      <c r="D1" s="147"/>
      <c r="E1" s="147"/>
      <c r="F1" s="147"/>
      <c r="G1" s="147"/>
      <c r="H1" s="147"/>
      <c r="I1" s="147"/>
    </row>
    <row r="2" spans="1:11" s="7" customFormat="1" ht="20.25">
      <c r="A2" s="165" t="s">
        <v>41</v>
      </c>
      <c r="B2" s="165"/>
      <c r="C2" s="165"/>
      <c r="D2" s="165"/>
      <c r="E2" s="165"/>
      <c r="F2" s="165"/>
      <c r="G2" s="165"/>
      <c r="H2" s="165"/>
      <c r="I2" s="165"/>
    </row>
    <row r="3" spans="1:11" s="7" customFormat="1" ht="15.75">
      <c r="A3" s="3"/>
      <c r="B3" s="3"/>
      <c r="C3" s="3"/>
      <c r="D3" s="3"/>
      <c r="E3" s="3"/>
      <c r="F3" s="131"/>
      <c r="G3" s="131"/>
      <c r="H3" s="131"/>
      <c r="I3" s="131"/>
    </row>
    <row r="4" spans="1:11" s="7" customFormat="1" ht="16.5" thickBot="1">
      <c r="A4" s="3"/>
      <c r="B4" s="3" t="s">
        <v>43</v>
      </c>
      <c r="C4" s="48" t="str">
        <f>'Project Summary'!B1</f>
        <v>IT114115/2</v>
      </c>
      <c r="D4" s="3"/>
      <c r="E4" s="135" t="s">
        <v>12</v>
      </c>
      <c r="F4" s="135"/>
      <c r="G4" s="164">
        <f>'Project Summary'!B2</f>
        <v>0</v>
      </c>
      <c r="H4" s="164"/>
      <c r="I4" s="164"/>
    </row>
    <row r="5" spans="1:11" s="7" customFormat="1" ht="16.5" thickBot="1">
      <c r="A5" s="3"/>
      <c r="B5" s="3" t="s">
        <v>4</v>
      </c>
      <c r="C5" s="82">
        <f>'Project Summary'!B3</f>
        <v>0</v>
      </c>
      <c r="D5" s="3"/>
      <c r="E5" s="135" t="s">
        <v>5</v>
      </c>
      <c r="F5" s="135"/>
      <c r="G5" s="163"/>
      <c r="H5" s="163"/>
      <c r="I5" s="163"/>
    </row>
    <row r="6" spans="1:11" s="7" customFormat="1" ht="16.5" thickBot="1">
      <c r="A6" s="3"/>
      <c r="B6" s="5" t="s">
        <v>13</v>
      </c>
      <c r="C6" s="82" t="str">
        <f>'Project Summary'!B5</f>
        <v>XXXX</v>
      </c>
      <c r="D6" s="3"/>
      <c r="E6" s="135" t="s">
        <v>6</v>
      </c>
      <c r="F6" s="135"/>
      <c r="G6" s="163"/>
      <c r="H6" s="163"/>
      <c r="I6" s="163"/>
    </row>
    <row r="7" spans="1:11" s="7" customFormat="1" ht="16.5" thickBot="1">
      <c r="A7" s="3"/>
      <c r="B7" s="6" t="s">
        <v>7</v>
      </c>
      <c r="C7" s="82" t="str">
        <f>'Project Summary'!B6</f>
        <v>YYYY</v>
      </c>
      <c r="D7" s="3"/>
      <c r="E7" s="135" t="s">
        <v>8</v>
      </c>
      <c r="F7" s="135"/>
      <c r="G7" s="166">
        <f>COUNTA(C6:C9)</f>
        <v>4</v>
      </c>
      <c r="H7" s="166"/>
      <c r="I7" s="166"/>
    </row>
    <row r="8" spans="1:11" s="7" customFormat="1" ht="16.5" thickBot="1">
      <c r="A8" s="3"/>
      <c r="B8" s="6" t="s">
        <v>14</v>
      </c>
      <c r="C8" s="82" t="str">
        <f>'Project Summary'!B7</f>
        <v>AAAA</v>
      </c>
      <c r="D8" s="3"/>
      <c r="E8" s="135" t="s">
        <v>9</v>
      </c>
      <c r="F8" s="135"/>
      <c r="G8" s="158">
        <f>'Project Summary'!D12</f>
        <v>42123</v>
      </c>
      <c r="H8" s="154"/>
      <c r="I8" s="154"/>
    </row>
    <row r="9" spans="1:11" s="7" customFormat="1" ht="16.5" thickBot="1">
      <c r="A9" s="3"/>
      <c r="B9" s="6" t="s">
        <v>10</v>
      </c>
      <c r="C9" s="82" t="str">
        <f>'Project Summary'!B8</f>
        <v>BBBB</v>
      </c>
      <c r="D9" s="3"/>
      <c r="E9" s="135" t="s">
        <v>11</v>
      </c>
      <c r="F9" s="135"/>
      <c r="G9" s="135"/>
      <c r="H9" s="135"/>
      <c r="I9" s="135"/>
      <c r="K9" s="71"/>
    </row>
    <row r="10" spans="1:11" s="7" customFormat="1" ht="15.75">
      <c r="A10" s="3"/>
      <c r="B10" s="3"/>
      <c r="C10" s="8"/>
      <c r="D10" s="3"/>
      <c r="E10" s="3"/>
      <c r="F10" s="3"/>
      <c r="G10" s="3"/>
      <c r="H10" s="3"/>
      <c r="I10" s="3"/>
    </row>
    <row r="11" spans="1:11" s="7" customFormat="1" ht="18.75">
      <c r="A11" s="136" t="s">
        <v>38</v>
      </c>
      <c r="B11" s="136"/>
      <c r="C11" s="136"/>
      <c r="D11" s="136"/>
      <c r="E11" s="136"/>
      <c r="F11" s="136"/>
      <c r="G11" s="136"/>
      <c r="H11" s="136"/>
      <c r="I11" s="136"/>
    </row>
    <row r="12" spans="1:11" s="7" customFormat="1" ht="16.5" thickBot="1">
      <c r="A12" s="3"/>
      <c r="B12" s="138"/>
      <c r="C12" s="138"/>
      <c r="D12" s="138"/>
      <c r="E12" s="9" t="s">
        <v>0</v>
      </c>
      <c r="F12" s="10" t="s">
        <v>1</v>
      </c>
    </row>
    <row r="13" spans="1:11" s="7" customFormat="1" ht="16.5" thickBot="1">
      <c r="A13" s="11">
        <v>1</v>
      </c>
      <c r="B13" s="130" t="s">
        <v>15</v>
      </c>
      <c r="C13" s="130"/>
      <c r="D13" s="130"/>
      <c r="E13" s="12">
        <v>1.4999999999999999E-2</v>
      </c>
      <c r="F13" s="13">
        <f>'Project Summary'!F79</f>
        <v>4</v>
      </c>
      <c r="G13" s="14"/>
      <c r="H13" s="14"/>
      <c r="I13" s="14"/>
    </row>
    <row r="14" spans="1:11" s="7" customFormat="1" ht="17.25" customHeight="1" thickBot="1">
      <c r="A14" s="11">
        <v>2</v>
      </c>
      <c r="B14" s="137" t="s">
        <v>16</v>
      </c>
      <c r="C14" s="130"/>
      <c r="D14" s="130"/>
      <c r="E14" s="12">
        <v>0.03</v>
      </c>
      <c r="F14" s="13">
        <f>'Project Summary'!F80</f>
        <v>4</v>
      </c>
      <c r="G14" s="14"/>
      <c r="H14" s="14"/>
      <c r="I14" s="14"/>
    </row>
    <row r="15" spans="1:11" s="7" customFormat="1" ht="31.5" customHeight="1" thickBot="1">
      <c r="A15" s="11">
        <v>3</v>
      </c>
      <c r="B15" s="137" t="s">
        <v>17</v>
      </c>
      <c r="C15" s="130"/>
      <c r="D15" s="130"/>
      <c r="E15" s="12">
        <v>4.4999999999999998E-2</v>
      </c>
      <c r="F15" s="13">
        <f>'Project Summary'!F81</f>
        <v>4</v>
      </c>
      <c r="G15" s="14"/>
      <c r="H15" s="14"/>
      <c r="I15" s="14"/>
    </row>
    <row r="16" spans="1:11" s="7" customFormat="1" ht="16.5" thickBot="1">
      <c r="A16" s="11">
        <v>4</v>
      </c>
      <c r="B16" s="131" t="s">
        <v>18</v>
      </c>
      <c r="C16" s="131"/>
      <c r="D16" s="131"/>
      <c r="E16" s="12">
        <v>0.03</v>
      </c>
      <c r="F16" s="13">
        <f>'Project Summary'!F82</f>
        <v>4</v>
      </c>
      <c r="G16" s="14"/>
      <c r="H16" s="14"/>
      <c r="I16" s="14"/>
    </row>
    <row r="17" spans="1:10" s="7" customFormat="1" ht="15.75">
      <c r="A17" s="11">
        <v>5</v>
      </c>
      <c r="B17" s="131" t="s">
        <v>19</v>
      </c>
      <c r="C17" s="131"/>
      <c r="D17" s="131"/>
      <c r="E17" s="12">
        <v>0.03</v>
      </c>
      <c r="F17" s="13">
        <f>'Project Summary'!F83</f>
        <v>4</v>
      </c>
      <c r="G17" s="14"/>
      <c r="H17" s="14"/>
      <c r="I17" s="14"/>
    </row>
    <row r="18" spans="1:10" s="7" customFormat="1" ht="16.5" thickBot="1">
      <c r="A18" s="16"/>
      <c r="B18" s="131"/>
      <c r="C18" s="131"/>
      <c r="D18" s="131"/>
      <c r="E18" s="17" t="s">
        <v>34</v>
      </c>
      <c r="F18" s="18">
        <f>ROUND((F13*$E13+F14*$E14+F15*$E15+F16*$E16+F17*$E17)*10, 1)</f>
        <v>6</v>
      </c>
      <c r="G18" s="19"/>
      <c r="H18" s="19"/>
      <c r="I18" s="19"/>
    </row>
    <row r="19" spans="1:10" s="7" customFormat="1" ht="15.75">
      <c r="A19" s="16"/>
      <c r="B19" s="3"/>
      <c r="C19" s="3"/>
      <c r="D19" s="3"/>
      <c r="E19" s="17"/>
      <c r="F19" s="8"/>
      <c r="G19" s="8"/>
      <c r="H19" s="8"/>
      <c r="I19" s="8"/>
    </row>
    <row r="20" spans="1:10" s="7" customFormat="1" ht="16.5" thickBot="1">
      <c r="A20" s="16"/>
      <c r="B20" s="3"/>
      <c r="C20" s="3"/>
      <c r="D20" s="3"/>
      <c r="E20" s="17"/>
      <c r="F20" s="20" t="s">
        <v>20</v>
      </c>
      <c r="G20" s="20" t="s">
        <v>7</v>
      </c>
      <c r="H20" s="20" t="s">
        <v>14</v>
      </c>
      <c r="I20" s="20" t="s">
        <v>10</v>
      </c>
    </row>
    <row r="21" spans="1:10" s="7" customFormat="1" ht="34.5" customHeight="1" thickBot="1">
      <c r="A21" s="16"/>
      <c r="B21" s="3"/>
      <c r="C21" s="21" t="str">
        <f>IF(ISBLANK(F21),"", IF(OR(SUM(F21:I21)&lt;99.9,SUM(F21:I21)&gt;100.1),"Sum != 100",""))</f>
        <v/>
      </c>
      <c r="D21" s="22" t="str">
        <f>IF(ISBLANK(F21),"", IF(COUNTA(F21:I21)&lt;&gt;G7,"Incorrect No.of Students",""))</f>
        <v/>
      </c>
      <c r="E21" s="23" t="s">
        <v>21</v>
      </c>
      <c r="F21" s="24">
        <f>IF('Project Summary'!F86&lt;&gt;0,'Project Summary'!F86,"")</f>
        <v>25</v>
      </c>
      <c r="G21" s="24">
        <f>IF('Project Summary'!G86&lt;&gt;0,'Project Summary'!G86,"")</f>
        <v>25</v>
      </c>
      <c r="H21" s="24">
        <f>IF('Project Summary'!H86&lt;&gt;0,'Project Summary'!H86,"")</f>
        <v>25</v>
      </c>
      <c r="I21" s="24">
        <f>IF('Project Summary'!I86&lt;&gt;0,'Project Summary'!I86,"")</f>
        <v>25</v>
      </c>
      <c r="J21" s="25"/>
    </row>
    <row r="22" spans="1:10" s="7" customFormat="1" ht="16.5" thickBot="1">
      <c r="A22" s="16"/>
      <c r="B22" s="3"/>
      <c r="C22" s="3"/>
      <c r="D22" s="3"/>
      <c r="E22" s="17" t="s">
        <v>35</v>
      </c>
      <c r="F22" s="26">
        <f>IF(ISBLANK(F21),"",ROUND($F$18*0.4,1))</f>
        <v>2.4</v>
      </c>
      <c r="G22" s="26">
        <f>IF(ISBLANK(G21),"",ROUND($F$18*0.4,1))</f>
        <v>2.4</v>
      </c>
      <c r="H22" s="26">
        <f>IF(ISBLANK(H21),"",ROUND($F$18*0.4,1))</f>
        <v>2.4</v>
      </c>
      <c r="I22" s="26">
        <f>IF(ISBLANK(I21),"",ROUND($F$18*0.4,1))</f>
        <v>2.4</v>
      </c>
    </row>
    <row r="23" spans="1:10" s="7" customFormat="1" ht="16.5" thickBot="1">
      <c r="A23" s="16"/>
      <c r="B23" s="3"/>
      <c r="C23" s="3"/>
      <c r="D23" s="3"/>
      <c r="E23" s="17" t="s">
        <v>42</v>
      </c>
      <c r="F23" s="26">
        <f>IF(ISBLANK(F21),"",ROUND($F$18*0.6*F21/100*$G$7,1))</f>
        <v>3.6</v>
      </c>
      <c r="G23" s="26">
        <f>IF(ISBLANK(G21),"",ROUND($F$18*0.6*G21/100*$G$7,1))</f>
        <v>3.6</v>
      </c>
      <c r="H23" s="26">
        <f>IF(ISBLANK(H21),"",ROUND($F$18*0.6*H21/100*$G$7,1))</f>
        <v>3.6</v>
      </c>
      <c r="I23" s="26">
        <f>IF(ISBLANK(I21),"",ROUND($F$18*0.6*I21/100*$G$7,1))</f>
        <v>3.6</v>
      </c>
    </row>
    <row r="24" spans="1:10" s="7" customFormat="1" ht="15.75">
      <c r="A24" s="16"/>
      <c r="B24" s="3"/>
      <c r="C24" s="3"/>
      <c r="D24" s="3"/>
      <c r="E24" s="17"/>
    </row>
    <row r="25" spans="1:10" s="7" customFormat="1" ht="16.5" thickBot="1">
      <c r="A25" s="16"/>
      <c r="B25" s="3"/>
      <c r="C25" s="3"/>
      <c r="D25" s="3"/>
      <c r="E25" s="17"/>
      <c r="F25" s="133" t="s">
        <v>1</v>
      </c>
      <c r="G25" s="133"/>
      <c r="H25" s="133"/>
      <c r="I25" s="133"/>
    </row>
    <row r="26" spans="1:10" s="7" customFormat="1" ht="60.75" customHeight="1" thickBot="1">
      <c r="A26" s="11">
        <v>6</v>
      </c>
      <c r="B26" s="134" t="s">
        <v>44</v>
      </c>
      <c r="C26" s="135"/>
      <c r="D26" s="135"/>
      <c r="E26" s="27">
        <v>0.3</v>
      </c>
      <c r="F26" s="24">
        <f>'Project Summary'!F88</f>
        <v>5</v>
      </c>
      <c r="G26" s="24">
        <f>'Project Summary'!G88</f>
        <v>5</v>
      </c>
      <c r="H26" s="24">
        <f>'Project Summary'!H88</f>
        <v>5</v>
      </c>
      <c r="I26" s="24">
        <f>'Project Summary'!I88</f>
        <v>5</v>
      </c>
    </row>
    <row r="27" spans="1:10" s="7" customFormat="1" ht="16.5" thickBot="1">
      <c r="A27" s="3"/>
      <c r="B27" s="131"/>
      <c r="C27" s="131"/>
      <c r="D27" s="131"/>
      <c r="E27" s="17" t="s">
        <v>22</v>
      </c>
      <c r="F27" s="28">
        <f>IF(ISBLANK(F21),"",ROUND((F26*$E26)*10,1))</f>
        <v>15</v>
      </c>
      <c r="G27" s="28">
        <f>IF(ISBLANK(G21),"",ROUND((G26*$E26)*10,1))</f>
        <v>15</v>
      </c>
      <c r="H27" s="28">
        <f>IF(ISBLANK(H21),"",ROUND((H26*$E26)*10,1))</f>
        <v>15</v>
      </c>
      <c r="I27" s="28">
        <f>IF(ISBLANK(I21),"",ROUND((I26*$E26)*10,1))</f>
        <v>15</v>
      </c>
    </row>
    <row r="28" spans="1:10" s="7" customFormat="1" ht="15.75">
      <c r="A28" s="3"/>
      <c r="B28" s="3"/>
      <c r="C28" s="3"/>
      <c r="D28" s="3"/>
      <c r="E28" s="17"/>
      <c r="F28" s="8"/>
      <c r="G28" s="29"/>
      <c r="H28" s="29"/>
      <c r="I28" s="29"/>
    </row>
    <row r="29" spans="1:10" s="7" customFormat="1" ht="18.75">
      <c r="A29" s="136" t="s">
        <v>39</v>
      </c>
      <c r="B29" s="136"/>
      <c r="C29" s="136"/>
      <c r="D29" s="136"/>
      <c r="E29" s="136"/>
      <c r="F29" s="136"/>
      <c r="G29" s="136"/>
      <c r="H29" s="136"/>
      <c r="I29" s="136"/>
    </row>
    <row r="30" spans="1:10" s="7" customFormat="1" ht="16.5" thickBot="1">
      <c r="F30" s="133" t="s">
        <v>1</v>
      </c>
      <c r="G30" s="133"/>
      <c r="H30" s="133"/>
      <c r="I30" s="133"/>
    </row>
    <row r="31" spans="1:10" s="7" customFormat="1" ht="31.5" customHeight="1" thickBot="1">
      <c r="A31" s="11">
        <v>1</v>
      </c>
      <c r="B31" s="137" t="s">
        <v>23</v>
      </c>
      <c r="C31" s="130"/>
      <c r="D31" s="130"/>
      <c r="E31" s="30">
        <v>0.01</v>
      </c>
      <c r="F31" s="24">
        <f>'Project Summary'!F92</f>
        <v>5</v>
      </c>
      <c r="G31" s="24">
        <f>'Project Summary'!G92</f>
        <v>5</v>
      </c>
      <c r="H31" s="24">
        <f>'Project Summary'!H92</f>
        <v>5</v>
      </c>
      <c r="I31" s="24">
        <f>'Project Summary'!I92</f>
        <v>5</v>
      </c>
    </row>
    <row r="32" spans="1:10" s="7" customFormat="1" ht="16.5" thickBot="1">
      <c r="A32" s="11">
        <v>2</v>
      </c>
      <c r="B32" s="130" t="s">
        <v>2</v>
      </c>
      <c r="C32" s="130"/>
      <c r="D32" s="130"/>
      <c r="E32" s="30">
        <v>0.01</v>
      </c>
      <c r="F32" s="24">
        <f>'Project Summary'!F93</f>
        <v>5</v>
      </c>
      <c r="G32" s="24">
        <f>'Project Summary'!G93</f>
        <v>5</v>
      </c>
      <c r="H32" s="24">
        <f>'Project Summary'!H93</f>
        <v>5</v>
      </c>
      <c r="I32" s="24">
        <f>'Project Summary'!I93</f>
        <v>5</v>
      </c>
    </row>
    <row r="33" spans="1:9" s="7" customFormat="1" ht="16.5" thickBot="1">
      <c r="A33" s="11">
        <v>3</v>
      </c>
      <c r="B33" s="130" t="s">
        <v>24</v>
      </c>
      <c r="C33" s="130"/>
      <c r="D33" s="130"/>
      <c r="E33" s="30">
        <v>5.0000000000000001E-3</v>
      </c>
      <c r="F33" s="24">
        <f>'Project Summary'!F94</f>
        <v>6</v>
      </c>
      <c r="G33" s="24">
        <f>'Project Summary'!G94</f>
        <v>6</v>
      </c>
      <c r="H33" s="24">
        <f>'Project Summary'!H94</f>
        <v>6</v>
      </c>
      <c r="I33" s="24">
        <f>'Project Summary'!I94</f>
        <v>6</v>
      </c>
    </row>
    <row r="34" spans="1:9" s="7" customFormat="1" ht="16.5" thickBot="1">
      <c r="A34" s="11">
        <v>4</v>
      </c>
      <c r="B34" s="130" t="s">
        <v>25</v>
      </c>
      <c r="C34" s="130"/>
      <c r="D34" s="130"/>
      <c r="E34" s="30">
        <v>5.0000000000000001E-3</v>
      </c>
      <c r="F34" s="24">
        <f>'Project Summary'!F95</f>
        <v>3</v>
      </c>
      <c r="G34" s="24">
        <f>'Project Summary'!G95</f>
        <v>3</v>
      </c>
      <c r="H34" s="24">
        <f>'Project Summary'!H95</f>
        <v>3</v>
      </c>
      <c r="I34" s="24">
        <f>'Project Summary'!I95</f>
        <v>3</v>
      </c>
    </row>
    <row r="35" spans="1:9" s="7" customFormat="1" ht="16.5" thickBot="1">
      <c r="A35" s="11">
        <v>5</v>
      </c>
      <c r="B35" s="130" t="s">
        <v>26</v>
      </c>
      <c r="C35" s="130"/>
      <c r="D35" s="130"/>
      <c r="E35" s="30">
        <v>0.01</v>
      </c>
      <c r="F35" s="24">
        <f>'Project Summary'!F96</f>
        <v>4</v>
      </c>
      <c r="G35" s="24">
        <f>'Project Summary'!G96</f>
        <v>4</v>
      </c>
      <c r="H35" s="24">
        <f>'Project Summary'!H96</f>
        <v>4</v>
      </c>
      <c r="I35" s="24">
        <f>'Project Summary'!I96</f>
        <v>4</v>
      </c>
    </row>
    <row r="36" spans="1:9" s="7" customFormat="1" ht="16.5" thickBot="1">
      <c r="A36" s="11">
        <v>6</v>
      </c>
      <c r="B36" s="130" t="s">
        <v>3</v>
      </c>
      <c r="C36" s="130"/>
      <c r="D36" s="130"/>
      <c r="E36" s="30">
        <v>0.01</v>
      </c>
      <c r="F36" s="24">
        <f>'Project Summary'!F97</f>
        <v>4</v>
      </c>
      <c r="G36" s="24">
        <f>'Project Summary'!G97</f>
        <v>4</v>
      </c>
      <c r="H36" s="24">
        <f>'Project Summary'!H97</f>
        <v>4</v>
      </c>
      <c r="I36" s="24">
        <f>'Project Summary'!I97</f>
        <v>4</v>
      </c>
    </row>
    <row r="37" spans="1:9" s="7" customFormat="1" ht="16.5" thickBot="1">
      <c r="A37" s="3"/>
      <c r="B37" s="131"/>
      <c r="C37" s="131"/>
      <c r="D37" s="131"/>
      <c r="E37" s="3"/>
      <c r="F37" s="167"/>
      <c r="G37" s="167"/>
      <c r="H37" s="167"/>
      <c r="I37" s="167"/>
    </row>
    <row r="38" spans="1:9" s="7" customFormat="1" ht="16.5" thickBot="1">
      <c r="A38" s="3"/>
      <c r="B38" s="131"/>
      <c r="C38" s="131"/>
      <c r="D38" s="131"/>
      <c r="E38" s="17" t="s">
        <v>37</v>
      </c>
      <c r="F38" s="28">
        <f>IF(ISBLANK(F21),"",ROUND((F31*$E31+F32*$E32+F33*$E33+F34*$E34+F35*$E35+F36*$E36)*10,1))</f>
        <v>2.2999999999999998</v>
      </c>
      <c r="G38" s="28">
        <f>IF(ISBLANK(G21),"",ROUND((G31*$E31+G32*$E32+G33*$E33+G34*$E34+G35*$E35+G36*$E36)*10,1))</f>
        <v>2.2999999999999998</v>
      </c>
      <c r="H38" s="28">
        <f>IF(ISBLANK(H21),"",ROUND((H31*$E31+H32*$E32+H33*$E33+H34*$E34+H35*$E35+H36*$E36)*10,1))</f>
        <v>2.2999999999999998</v>
      </c>
      <c r="I38" s="28">
        <f>IF(ISBLANK(I21),"",ROUND((I31*$E31+I32*$E32+I33*$E33+I34*$E34+I35*$E35+I36*$E36)*10,1))</f>
        <v>2.2999999999999998</v>
      </c>
    </row>
    <row r="39" spans="1:9" s="7" customFormat="1"/>
    <row r="40" spans="1:9" s="7" customFormat="1" ht="18.75">
      <c r="A40" s="136" t="s">
        <v>28</v>
      </c>
      <c r="B40" s="136"/>
      <c r="C40" s="136"/>
      <c r="D40" s="136"/>
      <c r="E40" s="136"/>
      <c r="F40" s="136"/>
      <c r="G40" s="136"/>
      <c r="H40" s="136"/>
      <c r="I40" s="136"/>
    </row>
    <row r="41" spans="1:9" s="7" customFormat="1" ht="16.5" thickBot="1">
      <c r="F41" s="133" t="s">
        <v>1</v>
      </c>
      <c r="G41" s="133"/>
      <c r="H41" s="133"/>
      <c r="I41" s="133"/>
    </row>
    <row r="42" spans="1:9" s="7" customFormat="1" ht="16.5" thickBot="1">
      <c r="A42" s="17">
        <v>1</v>
      </c>
      <c r="B42" s="130" t="s">
        <v>29</v>
      </c>
      <c r="C42" s="130"/>
      <c r="D42" s="130"/>
      <c r="E42" s="12">
        <v>0.02</v>
      </c>
      <c r="F42" s="24">
        <f>'Project Summary'!F101</f>
        <v>5</v>
      </c>
      <c r="G42" s="24">
        <f>'Project Summary'!G101</f>
        <v>5</v>
      </c>
      <c r="H42" s="24">
        <f>'Project Summary'!H101</f>
        <v>5</v>
      </c>
      <c r="I42" s="24">
        <f>'Project Summary'!I101</f>
        <v>5</v>
      </c>
    </row>
    <row r="43" spans="1:9" s="7" customFormat="1" ht="16.5" thickBot="1">
      <c r="A43" s="17">
        <v>2</v>
      </c>
      <c r="B43" s="130" t="s">
        <v>30</v>
      </c>
      <c r="C43" s="130"/>
      <c r="D43" s="130"/>
      <c r="E43" s="12">
        <v>0.02</v>
      </c>
      <c r="F43" s="24">
        <f>'Project Summary'!F102</f>
        <v>5</v>
      </c>
      <c r="G43" s="24">
        <f>'Project Summary'!G102</f>
        <v>5</v>
      </c>
      <c r="H43" s="24">
        <f>'Project Summary'!H102</f>
        <v>5</v>
      </c>
      <c r="I43" s="24">
        <f>'Project Summary'!I102</f>
        <v>5</v>
      </c>
    </row>
    <row r="44" spans="1:9" s="7" customFormat="1" ht="16.5" thickBot="1">
      <c r="A44" s="17">
        <v>3</v>
      </c>
      <c r="B44" s="130" t="s">
        <v>31</v>
      </c>
      <c r="C44" s="130"/>
      <c r="D44" s="130"/>
      <c r="E44" s="12">
        <v>0.02</v>
      </c>
      <c r="F44" s="24">
        <f>'Project Summary'!F103</f>
        <v>4</v>
      </c>
      <c r="G44" s="24">
        <f>'Project Summary'!G103</f>
        <v>4</v>
      </c>
      <c r="H44" s="24">
        <f>'Project Summary'!H103</f>
        <v>4</v>
      </c>
      <c r="I44" s="24">
        <f>'Project Summary'!I103</f>
        <v>4</v>
      </c>
    </row>
    <row r="45" spans="1:9" s="7" customFormat="1" ht="16.5" thickBot="1">
      <c r="A45" s="17">
        <v>4</v>
      </c>
      <c r="B45" s="130" t="s">
        <v>32</v>
      </c>
      <c r="C45" s="130"/>
      <c r="D45" s="130"/>
      <c r="E45" s="12">
        <v>0.02</v>
      </c>
      <c r="F45" s="24">
        <f>'Project Summary'!F104</f>
        <v>5</v>
      </c>
      <c r="G45" s="24">
        <f>'Project Summary'!G104</f>
        <v>5</v>
      </c>
      <c r="H45" s="24">
        <f>'Project Summary'!H104</f>
        <v>5</v>
      </c>
      <c r="I45" s="24">
        <f>'Project Summary'!I104</f>
        <v>5</v>
      </c>
    </row>
    <row r="46" spans="1:9" s="7" customFormat="1" ht="16.5" thickBot="1">
      <c r="A46" s="17">
        <v>5</v>
      </c>
      <c r="B46" s="130" t="s">
        <v>33</v>
      </c>
      <c r="C46" s="130"/>
      <c r="D46" s="130"/>
      <c r="E46" s="12">
        <v>0.02</v>
      </c>
      <c r="F46" s="24">
        <f>'Project Summary'!F105</f>
        <v>5</v>
      </c>
      <c r="G46" s="24">
        <f>'Project Summary'!G105</f>
        <v>5</v>
      </c>
      <c r="H46" s="24">
        <f>'Project Summary'!H105</f>
        <v>5</v>
      </c>
      <c r="I46" s="24">
        <f>'Project Summary'!I105</f>
        <v>5</v>
      </c>
    </row>
    <row r="47" spans="1:9" s="7" customFormat="1" ht="16.5" thickBot="1">
      <c r="A47" s="3"/>
      <c r="B47" s="131"/>
      <c r="C47" s="131"/>
      <c r="D47" s="131"/>
      <c r="E47" s="3"/>
      <c r="F47" s="167"/>
      <c r="G47" s="167"/>
      <c r="H47" s="167"/>
      <c r="I47" s="167"/>
    </row>
    <row r="48" spans="1:9" s="7" customFormat="1" ht="16.5" thickBot="1">
      <c r="A48" s="3"/>
      <c r="B48" s="131"/>
      <c r="C48" s="131"/>
      <c r="D48" s="131"/>
      <c r="E48" s="17" t="s">
        <v>27</v>
      </c>
      <c r="F48" s="28">
        <f>IF(ISBLANK(F21),"",ROUND((F42*$E42+F43*$E43+F44*$E44+F45*$E45+F46*$E46)*10,1))</f>
        <v>4.8</v>
      </c>
      <c r="G48" s="28">
        <f>IF(ISBLANK(G21),"",ROUND((G42*$E42+G43*$E43+G44*$E44+G45*$E45+G46*$E46)*10,1))</f>
        <v>4.8</v>
      </c>
      <c r="H48" s="28">
        <f>IF(ISBLANK(H21),"",ROUND((H42*$E42+H43*$E43+H44*$E44+H45*$E45+H46*$E46)*10,1))</f>
        <v>4.8</v>
      </c>
      <c r="I48" s="28">
        <f>IF(ISBLANK(I21),"",ROUND((I42*$E42+I43*$E43+I44*$E44+I45*$E45+I46*$E46)*10,1))</f>
        <v>4.8</v>
      </c>
    </row>
    <row r="49" spans="1:9" s="7" customFormat="1" ht="16.5" thickBot="1">
      <c r="A49" s="3"/>
      <c r="B49" s="3"/>
      <c r="C49" s="3"/>
      <c r="D49" s="3"/>
      <c r="E49" s="17"/>
    </row>
    <row r="50" spans="1:9" s="7" customFormat="1" ht="16.5" thickBot="1">
      <c r="E50" s="32" t="s">
        <v>36</v>
      </c>
      <c r="F50" s="33">
        <f>IF(ISBLANK(F21),"",F22+F23+F27+F38+F48)</f>
        <v>28.1</v>
      </c>
      <c r="G50" s="33">
        <f>IF(ISBLANK(G21),"",G22+G23+G27+G38+G48)</f>
        <v>28.1</v>
      </c>
      <c r="H50" s="33">
        <f>IF(ISBLANK(H21),"",H22+H23+H27+H38+H48)</f>
        <v>28.1</v>
      </c>
      <c r="I50" s="33">
        <f>IF(ISBLANK(I21),"",I22+I23+I27+I38+I48)</f>
        <v>28.1</v>
      </c>
    </row>
    <row r="51" spans="1:9" ht="16.5">
      <c r="A51" s="1"/>
      <c r="B51" s="1"/>
      <c r="C51" s="1"/>
      <c r="D51" s="1"/>
      <c r="E51" s="2"/>
    </row>
    <row r="52" spans="1:9" ht="16.5">
      <c r="A52" s="1"/>
      <c r="B52" s="1"/>
      <c r="C52" s="1"/>
      <c r="D52" s="1"/>
      <c r="E52" s="2"/>
    </row>
    <row r="53" spans="1:9" ht="16.5">
      <c r="A53" s="1"/>
      <c r="B53" s="1"/>
      <c r="C53" s="1"/>
      <c r="D53" s="1"/>
      <c r="E53" s="2"/>
    </row>
    <row r="54" spans="1:9" ht="16.5">
      <c r="A54" s="1"/>
      <c r="B54" s="1"/>
      <c r="C54" s="1"/>
      <c r="D54" s="1"/>
      <c r="E54" s="2"/>
    </row>
    <row r="55" spans="1:9" ht="16.5">
      <c r="A55" s="1"/>
      <c r="B55" s="1"/>
      <c r="C55" s="1"/>
      <c r="D55" s="1"/>
      <c r="E55" s="2"/>
    </row>
    <row r="56" spans="1:9" ht="16.5">
      <c r="A56" s="1"/>
      <c r="B56" s="1"/>
      <c r="C56" s="1"/>
      <c r="D56" s="1"/>
      <c r="E56" s="2"/>
    </row>
    <row r="57" spans="1:9" ht="16.5">
      <c r="A57" s="1"/>
      <c r="B57" s="1"/>
      <c r="C57" s="1"/>
      <c r="D57" s="1"/>
      <c r="E57" s="2"/>
    </row>
    <row r="58" spans="1:9" ht="16.5">
      <c r="A58" s="1"/>
      <c r="B58" s="1"/>
      <c r="C58" s="1"/>
      <c r="D58" s="1"/>
      <c r="E58" s="2"/>
    </row>
    <row r="59" spans="1:9" ht="16.5">
      <c r="A59" s="1"/>
      <c r="B59" s="1"/>
      <c r="C59" s="1"/>
      <c r="D59" s="1"/>
      <c r="E59" s="2"/>
    </row>
  </sheetData>
  <protectedRanges>
    <protectedRange password="DB87" sqref="C4" name="Range1_1"/>
  </protectedRanges>
  <mergeCells count="46">
    <mergeCell ref="B38:D38"/>
    <mergeCell ref="B48:D48"/>
    <mergeCell ref="A40:I40"/>
    <mergeCell ref="B42:D42"/>
    <mergeCell ref="B43:D43"/>
    <mergeCell ref="B44:D44"/>
    <mergeCell ref="B46:D46"/>
    <mergeCell ref="B47:D47"/>
    <mergeCell ref="F47:I47"/>
    <mergeCell ref="F41:I41"/>
    <mergeCell ref="B45:D45"/>
    <mergeCell ref="F37:I37"/>
    <mergeCell ref="B32:D32"/>
    <mergeCell ref="B35:D35"/>
    <mergeCell ref="B17:D17"/>
    <mergeCell ref="B27:D27"/>
    <mergeCell ref="B37:D37"/>
    <mergeCell ref="B33:D33"/>
    <mergeCell ref="B34:D34"/>
    <mergeCell ref="B31:D31"/>
    <mergeCell ref="B36:D36"/>
    <mergeCell ref="E8:F8"/>
    <mergeCell ref="B15:D15"/>
    <mergeCell ref="A2:I2"/>
    <mergeCell ref="E6:F6"/>
    <mergeCell ref="E7:F7"/>
    <mergeCell ref="G6:I6"/>
    <mergeCell ref="G7:I7"/>
    <mergeCell ref="G8:I8"/>
    <mergeCell ref="E9:I9"/>
    <mergeCell ref="B16:D16"/>
    <mergeCell ref="F30:I30"/>
    <mergeCell ref="B26:D26"/>
    <mergeCell ref="A1:I1"/>
    <mergeCell ref="A29:I29"/>
    <mergeCell ref="F3:I3"/>
    <mergeCell ref="B12:D12"/>
    <mergeCell ref="B13:D13"/>
    <mergeCell ref="B14:D14"/>
    <mergeCell ref="G5:I5"/>
    <mergeCell ref="G4:I4"/>
    <mergeCell ref="E4:F4"/>
    <mergeCell ref="E5:F5"/>
    <mergeCell ref="B18:D18"/>
    <mergeCell ref="F25:I25"/>
    <mergeCell ref="A11:I11"/>
  </mergeCells>
  <phoneticPr fontId="2" type="noConversion"/>
  <pageMargins left="0.42" right="0.32" top="0.5" bottom="0.48" header="0.5" footer="0.5"/>
  <pageSetup paperSize="9" scale="64" orientation="portrait" r:id="rId1"/>
  <headerFooter alignWithMargins="0"/>
  <ignoredErrors>
    <ignoredError sqref="F20:I2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59"/>
  <sheetViews>
    <sheetView topLeftCell="A25" zoomScale="80" zoomScaleNormal="80" workbookViewId="0">
      <selection activeCell="G5" sqref="G5:I5"/>
    </sheetView>
  </sheetViews>
  <sheetFormatPr defaultRowHeight="12.75"/>
  <cols>
    <col min="2" max="2" width="22.28515625" customWidth="1"/>
    <col min="3" max="3" width="24.28515625" customWidth="1"/>
    <col min="4" max="4" width="15.85546875" customWidth="1"/>
    <col min="5" max="5" width="17.140625" customWidth="1"/>
    <col min="6" max="9" width="15.7109375" customWidth="1"/>
    <col min="10" max="10" width="13.5703125" customWidth="1"/>
  </cols>
  <sheetData>
    <row r="1" spans="1:9" ht="18">
      <c r="A1" s="147" t="s">
        <v>40</v>
      </c>
      <c r="B1" s="147"/>
      <c r="C1" s="147"/>
      <c r="D1" s="147"/>
      <c r="E1" s="147"/>
      <c r="F1" s="147"/>
      <c r="G1" s="147"/>
      <c r="H1" s="147"/>
      <c r="I1" s="147"/>
    </row>
    <row r="2" spans="1:9" s="7" customFormat="1" ht="20.25">
      <c r="A2" s="165" t="s">
        <v>110</v>
      </c>
      <c r="B2" s="165"/>
      <c r="C2" s="165"/>
      <c r="D2" s="165"/>
      <c r="E2" s="165"/>
      <c r="F2" s="165"/>
      <c r="G2" s="165"/>
      <c r="H2" s="165"/>
      <c r="I2" s="165"/>
    </row>
    <row r="3" spans="1:9" s="7" customFormat="1" ht="15.75">
      <c r="A3" s="3"/>
      <c r="B3" s="3"/>
      <c r="C3" s="3"/>
      <c r="D3" s="3"/>
      <c r="E3" s="3"/>
      <c r="F3" s="131"/>
      <c r="G3" s="131"/>
      <c r="H3" s="131"/>
      <c r="I3" s="131"/>
    </row>
    <row r="4" spans="1:9" s="7" customFormat="1" ht="16.5" thickBot="1">
      <c r="A4" s="3"/>
      <c r="B4" s="3" t="s">
        <v>43</v>
      </c>
      <c r="C4" s="81" t="str">
        <f>'Project Summary'!B1</f>
        <v>IT114115/2</v>
      </c>
      <c r="D4" s="3"/>
      <c r="E4" s="135" t="s">
        <v>12</v>
      </c>
      <c r="F4" s="135"/>
      <c r="G4" s="164">
        <f>'Project Summary'!B2</f>
        <v>0</v>
      </c>
      <c r="H4" s="164"/>
      <c r="I4" s="164"/>
    </row>
    <row r="5" spans="1:9" s="7" customFormat="1" ht="16.5" thickBot="1">
      <c r="A5" s="3"/>
      <c r="B5" s="3" t="s">
        <v>4</v>
      </c>
      <c r="C5" s="82">
        <f>'Project Summary'!B3</f>
        <v>0</v>
      </c>
      <c r="D5" s="3"/>
      <c r="E5" s="135" t="s">
        <v>5</v>
      </c>
      <c r="F5" s="135"/>
      <c r="G5" s="163" t="str">
        <f>'Project Summary'!B10&amp;"/"&amp;'Project Summary'!B12</f>
        <v>Cyrus Wong/Ada Yuen</v>
      </c>
      <c r="H5" s="163"/>
      <c r="I5" s="163"/>
    </row>
    <row r="6" spans="1:9" s="7" customFormat="1" ht="16.5" thickBot="1">
      <c r="A6" s="3"/>
      <c r="B6" s="5" t="s">
        <v>13</v>
      </c>
      <c r="C6" s="82" t="str">
        <f>'Project Summary'!B5</f>
        <v>XXXX</v>
      </c>
      <c r="D6" s="3"/>
      <c r="E6" s="135" t="s">
        <v>6</v>
      </c>
      <c r="F6" s="135"/>
      <c r="G6" s="163"/>
      <c r="H6" s="163"/>
      <c r="I6" s="163"/>
    </row>
    <row r="7" spans="1:9" s="7" customFormat="1" ht="16.5" thickBot="1">
      <c r="A7" s="3"/>
      <c r="B7" s="6" t="s">
        <v>7</v>
      </c>
      <c r="C7" s="82" t="str">
        <f>'Project Summary'!B6</f>
        <v>YYYY</v>
      </c>
      <c r="D7" s="3"/>
      <c r="E7" s="135" t="s">
        <v>8</v>
      </c>
      <c r="F7" s="135"/>
      <c r="G7" s="166">
        <f>COUNTA(C6:C9)</f>
        <v>4</v>
      </c>
      <c r="H7" s="166"/>
      <c r="I7" s="166"/>
    </row>
    <row r="8" spans="1:9" s="7" customFormat="1" ht="16.5" thickBot="1">
      <c r="A8" s="3"/>
      <c r="B8" s="6" t="s">
        <v>14</v>
      </c>
      <c r="C8" s="82" t="str">
        <f>'Project Summary'!B7</f>
        <v>AAAA</v>
      </c>
      <c r="D8" s="3"/>
      <c r="E8" s="135" t="s">
        <v>9</v>
      </c>
      <c r="F8" s="135"/>
      <c r="G8" s="158">
        <f>'Project Summary'!D12</f>
        <v>42123</v>
      </c>
      <c r="H8" s="154"/>
      <c r="I8" s="154"/>
    </row>
    <row r="9" spans="1:9" s="7" customFormat="1" ht="16.5" thickBot="1">
      <c r="A9" s="3"/>
      <c r="B9" s="6" t="s">
        <v>10</v>
      </c>
      <c r="C9" s="82" t="str">
        <f>'Project Summary'!B8</f>
        <v>BBBB</v>
      </c>
      <c r="D9" s="3"/>
      <c r="E9" s="135" t="s">
        <v>11</v>
      </c>
      <c r="F9" s="135"/>
      <c r="G9" s="135"/>
      <c r="H9" s="135"/>
      <c r="I9" s="135"/>
    </row>
    <row r="10" spans="1:9" s="7" customFormat="1" ht="15.75">
      <c r="A10" s="3"/>
      <c r="B10" s="3"/>
      <c r="C10" s="8"/>
      <c r="D10" s="3"/>
      <c r="E10" s="3"/>
      <c r="F10" s="3"/>
      <c r="G10" s="3"/>
      <c r="H10" s="3"/>
      <c r="I10" s="3"/>
    </row>
    <row r="11" spans="1:9" s="7" customFormat="1" ht="18.75">
      <c r="A11" s="136" t="s">
        <v>38</v>
      </c>
      <c r="B11" s="136"/>
      <c r="C11" s="136"/>
      <c r="D11" s="136"/>
      <c r="E11" s="136"/>
      <c r="F11" s="136"/>
      <c r="G11" s="136"/>
      <c r="H11" s="136"/>
      <c r="I11" s="136"/>
    </row>
    <row r="12" spans="1:9" s="7" customFormat="1" ht="16.5" thickBot="1">
      <c r="A12" s="3"/>
      <c r="B12" s="138"/>
      <c r="C12" s="138"/>
      <c r="D12" s="138"/>
      <c r="E12" s="9" t="s">
        <v>0</v>
      </c>
      <c r="F12" s="10" t="s">
        <v>1</v>
      </c>
    </row>
    <row r="13" spans="1:9" s="7" customFormat="1" ht="16.5" thickBot="1">
      <c r="A13" s="11">
        <v>1</v>
      </c>
      <c r="B13" s="130" t="s">
        <v>15</v>
      </c>
      <c r="C13" s="130"/>
      <c r="D13" s="130"/>
      <c r="E13" s="12">
        <v>1.4999999999999999E-2</v>
      </c>
      <c r="F13" s="13">
        <f>'Project Summary'!F109</f>
        <v>4</v>
      </c>
      <c r="G13" s="14"/>
      <c r="H13" s="14"/>
      <c r="I13" s="14"/>
    </row>
    <row r="14" spans="1:9" s="7" customFormat="1" ht="17.25" customHeight="1" thickBot="1">
      <c r="A14" s="11">
        <v>2</v>
      </c>
      <c r="B14" s="137" t="s">
        <v>16</v>
      </c>
      <c r="C14" s="130"/>
      <c r="D14" s="130"/>
      <c r="E14" s="12">
        <v>0.03</v>
      </c>
      <c r="F14" s="13">
        <f>'Project Summary'!F110</f>
        <v>4</v>
      </c>
      <c r="G14" s="14"/>
      <c r="H14" s="14"/>
      <c r="I14" s="14"/>
    </row>
    <row r="15" spans="1:9" s="7" customFormat="1" ht="31.5" customHeight="1" thickBot="1">
      <c r="A15" s="11">
        <v>3</v>
      </c>
      <c r="B15" s="137" t="s">
        <v>17</v>
      </c>
      <c r="C15" s="130"/>
      <c r="D15" s="130"/>
      <c r="E15" s="12">
        <v>4.4999999999999998E-2</v>
      </c>
      <c r="F15" s="13">
        <f>'Project Summary'!F111</f>
        <v>4</v>
      </c>
      <c r="G15" s="14"/>
      <c r="H15" s="14"/>
      <c r="I15" s="14"/>
    </row>
    <row r="16" spans="1:9" s="7" customFormat="1" ht="16.5" thickBot="1">
      <c r="A16" s="11">
        <v>4</v>
      </c>
      <c r="B16" s="131" t="s">
        <v>18</v>
      </c>
      <c r="C16" s="131"/>
      <c r="D16" s="131"/>
      <c r="E16" s="12">
        <v>0.03</v>
      </c>
      <c r="F16" s="13">
        <f>'Project Summary'!F112</f>
        <v>4</v>
      </c>
      <c r="G16" s="14"/>
      <c r="H16" s="14"/>
      <c r="I16" s="14"/>
    </row>
    <row r="17" spans="1:10" s="7" customFormat="1" ht="15.75">
      <c r="A17" s="11">
        <v>5</v>
      </c>
      <c r="B17" s="131" t="s">
        <v>19</v>
      </c>
      <c r="C17" s="131"/>
      <c r="D17" s="131"/>
      <c r="E17" s="12">
        <v>0.03</v>
      </c>
      <c r="F17" s="13">
        <f>'Project Summary'!F113</f>
        <v>4</v>
      </c>
      <c r="G17" s="14"/>
      <c r="H17" s="14"/>
      <c r="I17" s="14"/>
    </row>
    <row r="18" spans="1:10" s="7" customFormat="1" ht="16.5" thickBot="1">
      <c r="A18" s="16"/>
      <c r="B18" s="131"/>
      <c r="C18" s="131"/>
      <c r="D18" s="131"/>
      <c r="E18" s="17" t="s">
        <v>34</v>
      </c>
      <c r="F18" s="18">
        <f>ROUND((F13*$E13+F14*$E14+F15*$E15+F16*$E16+F17*$E17)*10, 1)</f>
        <v>6</v>
      </c>
      <c r="G18" s="19"/>
      <c r="H18" s="19"/>
      <c r="I18" s="19"/>
    </row>
    <row r="19" spans="1:10" s="7" customFormat="1" ht="15.75">
      <c r="A19" s="16"/>
      <c r="B19" s="3"/>
      <c r="C19" s="3"/>
      <c r="D19" s="3"/>
      <c r="E19" s="17"/>
      <c r="F19" s="8"/>
      <c r="G19" s="8"/>
      <c r="H19" s="8"/>
      <c r="I19" s="8"/>
    </row>
    <row r="20" spans="1:10" s="7" customFormat="1" ht="16.5" thickBot="1">
      <c r="A20" s="16"/>
      <c r="B20" s="3"/>
      <c r="C20" s="3"/>
      <c r="D20" s="3"/>
      <c r="E20" s="17"/>
      <c r="F20" s="20" t="s">
        <v>20</v>
      </c>
      <c r="G20" s="20" t="s">
        <v>7</v>
      </c>
      <c r="H20" s="20" t="s">
        <v>14</v>
      </c>
      <c r="I20" s="20" t="s">
        <v>10</v>
      </c>
    </row>
    <row r="21" spans="1:10" s="7" customFormat="1" ht="34.5" customHeight="1" thickBot="1">
      <c r="A21" s="16"/>
      <c r="B21" s="3"/>
      <c r="C21" s="21" t="str">
        <f>IF(ISBLANK(F21),"", IF(OR(SUM(F21:I21)&lt;99.9,SUM(F21:I21)&gt;100.1),"Sum != 100",""))</f>
        <v/>
      </c>
      <c r="D21" s="22" t="str">
        <f>IF(ISBLANK(F21),"", IF(COUNTA(F21:I21)&lt;&gt;G7,"Incorrect No.of Students",""))</f>
        <v/>
      </c>
      <c r="E21" s="23" t="s">
        <v>21</v>
      </c>
      <c r="F21" s="24">
        <f>'Project Summary'!F115</f>
        <v>25</v>
      </c>
      <c r="G21" s="24">
        <f>'Project Summary'!G115</f>
        <v>25</v>
      </c>
      <c r="H21" s="24">
        <f>'Project Summary'!H115</f>
        <v>25</v>
      </c>
      <c r="I21" s="24">
        <f>'Project Summary'!I115</f>
        <v>25</v>
      </c>
      <c r="J21" s="25"/>
    </row>
    <row r="22" spans="1:10" s="7" customFormat="1" ht="16.5" thickBot="1">
      <c r="A22" s="16"/>
      <c r="B22" s="3"/>
      <c r="C22" s="3"/>
      <c r="D22" s="3"/>
      <c r="E22" s="17" t="s">
        <v>35</v>
      </c>
      <c r="F22" s="26">
        <f>IF(ISBLANK(F21),"",ROUND($F$18*0.4,1))</f>
        <v>2.4</v>
      </c>
      <c r="G22" s="26">
        <f>IF(ISBLANK(G21),"",ROUND($F$18*0.4,1))</f>
        <v>2.4</v>
      </c>
      <c r="H22" s="26">
        <f>IF(ISBLANK(H21),"",ROUND($F$18*0.4,1))</f>
        <v>2.4</v>
      </c>
      <c r="I22" s="26">
        <f>IF(ISBLANK(I21),"",ROUND($F$18*0.4,1))</f>
        <v>2.4</v>
      </c>
    </row>
    <row r="23" spans="1:10" s="7" customFormat="1" ht="16.5" thickBot="1">
      <c r="A23" s="16"/>
      <c r="B23" s="3"/>
      <c r="C23" s="3"/>
      <c r="D23" s="3"/>
      <c r="E23" s="17" t="s">
        <v>42</v>
      </c>
      <c r="F23" s="26">
        <f>IF(ISBLANK(F21),"",ROUND($F$18*0.6*F21/100*$G$7,1))</f>
        <v>3.6</v>
      </c>
      <c r="G23" s="26">
        <f>IF(ISBLANK(G21),"",ROUND($F$18*0.6*G21/100*$G$7,1))</f>
        <v>3.6</v>
      </c>
      <c r="H23" s="26">
        <f>IF(ISBLANK(H21),"",ROUND($F$18*0.6*H21/100*$G$7,1))</f>
        <v>3.6</v>
      </c>
      <c r="I23" s="26">
        <f>IF(ISBLANK(I21),"",ROUND($F$18*0.6*I21/100*$G$7,1))</f>
        <v>3.6</v>
      </c>
    </row>
    <row r="24" spans="1:10" s="7" customFormat="1" ht="15.75">
      <c r="A24" s="16"/>
      <c r="B24" s="3"/>
      <c r="C24" s="3"/>
      <c r="D24" s="3"/>
      <c r="E24" s="17"/>
    </row>
    <row r="25" spans="1:10" s="7" customFormat="1" ht="16.5" thickBot="1">
      <c r="A25" s="16"/>
      <c r="B25" s="3"/>
      <c r="C25" s="3"/>
      <c r="D25" s="3"/>
      <c r="E25" s="17"/>
      <c r="F25" s="133" t="s">
        <v>1</v>
      </c>
      <c r="G25" s="133"/>
      <c r="H25" s="133"/>
      <c r="I25" s="133"/>
    </row>
    <row r="26" spans="1:10" s="7" customFormat="1" ht="60.75" customHeight="1" thickBot="1">
      <c r="A26" s="11">
        <v>6</v>
      </c>
      <c r="B26" s="134" t="s">
        <v>44</v>
      </c>
      <c r="C26" s="135"/>
      <c r="D26" s="135"/>
      <c r="E26" s="27">
        <v>0.3</v>
      </c>
      <c r="F26" s="24">
        <f>'Project Summary'!F117</f>
        <v>4</v>
      </c>
      <c r="G26" s="24">
        <f>'Project Summary'!G117</f>
        <v>4</v>
      </c>
      <c r="H26" s="24">
        <f>'Project Summary'!H117</f>
        <v>4</v>
      </c>
      <c r="I26" s="24">
        <f>'Project Summary'!I117</f>
        <v>4</v>
      </c>
    </row>
    <row r="27" spans="1:10" s="7" customFormat="1" ht="16.5" thickBot="1">
      <c r="A27" s="3"/>
      <c r="B27" s="131"/>
      <c r="C27" s="131"/>
      <c r="D27" s="131"/>
      <c r="E27" s="17" t="s">
        <v>22</v>
      </c>
      <c r="F27" s="28">
        <f>IF(ISBLANK(F21),"",ROUND((F26*$E26)*10,1))</f>
        <v>12</v>
      </c>
      <c r="G27" s="28">
        <f>IF(ISBLANK(G21),"",ROUND((G26*$E26)*10,1))</f>
        <v>12</v>
      </c>
      <c r="H27" s="28">
        <f>IF(ISBLANK(H21),"",ROUND((H26*$E26)*10,1))</f>
        <v>12</v>
      </c>
      <c r="I27" s="28">
        <f>IF(ISBLANK(I21),"",ROUND((I26*$E26)*10,1))</f>
        <v>12</v>
      </c>
    </row>
    <row r="28" spans="1:10" s="7" customFormat="1" ht="15.75">
      <c r="A28" s="3"/>
      <c r="B28" s="3"/>
      <c r="C28" s="3"/>
      <c r="D28" s="3"/>
      <c r="E28" s="17"/>
      <c r="F28" s="8"/>
      <c r="G28" s="29"/>
      <c r="H28" s="29"/>
      <c r="I28" s="29"/>
    </row>
    <row r="29" spans="1:10" s="7" customFormat="1" ht="18.75">
      <c r="A29" s="136" t="s">
        <v>39</v>
      </c>
      <c r="B29" s="136"/>
      <c r="C29" s="136"/>
      <c r="D29" s="136"/>
      <c r="E29" s="136"/>
      <c r="F29" s="136"/>
      <c r="G29" s="136"/>
      <c r="H29" s="136"/>
      <c r="I29" s="136"/>
    </row>
    <row r="30" spans="1:10" s="7" customFormat="1" ht="16.5" thickBot="1">
      <c r="F30" s="133" t="s">
        <v>1</v>
      </c>
      <c r="G30" s="133"/>
      <c r="H30" s="133"/>
      <c r="I30" s="133"/>
    </row>
    <row r="31" spans="1:10" s="7" customFormat="1" ht="31.5" customHeight="1" thickBot="1">
      <c r="A31" s="11">
        <v>1</v>
      </c>
      <c r="B31" s="137" t="s">
        <v>23</v>
      </c>
      <c r="C31" s="130"/>
      <c r="D31" s="130"/>
      <c r="E31" s="30">
        <v>0.01</v>
      </c>
      <c r="F31" s="24">
        <f>'Project Summary'!F121</f>
        <v>5</v>
      </c>
      <c r="G31" s="24">
        <f>'Project Summary'!G121</f>
        <v>5</v>
      </c>
      <c r="H31" s="24">
        <f>'Project Summary'!H121</f>
        <v>5</v>
      </c>
      <c r="I31" s="24">
        <f>'Project Summary'!I121</f>
        <v>5</v>
      </c>
    </row>
    <row r="32" spans="1:10" s="7" customFormat="1" ht="16.5" thickBot="1">
      <c r="A32" s="11">
        <v>2</v>
      </c>
      <c r="B32" s="130" t="s">
        <v>2</v>
      </c>
      <c r="C32" s="130"/>
      <c r="D32" s="130"/>
      <c r="E32" s="30">
        <v>0.01</v>
      </c>
      <c r="F32" s="24">
        <f>'Project Summary'!F122</f>
        <v>5</v>
      </c>
      <c r="G32" s="24">
        <f>'Project Summary'!G122</f>
        <v>5</v>
      </c>
      <c r="H32" s="24">
        <f>'Project Summary'!H122</f>
        <v>5</v>
      </c>
      <c r="I32" s="24">
        <f>'Project Summary'!I122</f>
        <v>5</v>
      </c>
    </row>
    <row r="33" spans="1:9" s="7" customFormat="1" ht="16.5" thickBot="1">
      <c r="A33" s="11">
        <v>3</v>
      </c>
      <c r="B33" s="130" t="s">
        <v>24</v>
      </c>
      <c r="C33" s="130"/>
      <c r="D33" s="130"/>
      <c r="E33" s="30">
        <v>5.0000000000000001E-3</v>
      </c>
      <c r="F33" s="24">
        <f>'Project Summary'!F123</f>
        <v>4</v>
      </c>
      <c r="G33" s="24">
        <f>'Project Summary'!G123</f>
        <v>4</v>
      </c>
      <c r="H33" s="24">
        <f>'Project Summary'!H123</f>
        <v>4</v>
      </c>
      <c r="I33" s="24">
        <f>'Project Summary'!I123</f>
        <v>4</v>
      </c>
    </row>
    <row r="34" spans="1:9" s="7" customFormat="1" ht="16.5" thickBot="1">
      <c r="A34" s="11">
        <v>4</v>
      </c>
      <c r="B34" s="130" t="s">
        <v>25</v>
      </c>
      <c r="C34" s="130"/>
      <c r="D34" s="130"/>
      <c r="E34" s="30">
        <v>5.0000000000000001E-3</v>
      </c>
      <c r="F34" s="24">
        <f>'Project Summary'!F124</f>
        <v>5</v>
      </c>
      <c r="G34" s="24">
        <f>'Project Summary'!G124</f>
        <v>5</v>
      </c>
      <c r="H34" s="24">
        <f>'Project Summary'!H124</f>
        <v>5</v>
      </c>
      <c r="I34" s="24">
        <f>'Project Summary'!I124</f>
        <v>5</v>
      </c>
    </row>
    <row r="35" spans="1:9" s="7" customFormat="1" ht="16.5" thickBot="1">
      <c r="A35" s="11">
        <v>5</v>
      </c>
      <c r="B35" s="130" t="s">
        <v>26</v>
      </c>
      <c r="C35" s="130"/>
      <c r="D35" s="130"/>
      <c r="E35" s="30">
        <v>0.01</v>
      </c>
      <c r="F35" s="24">
        <f>'Project Summary'!F125</f>
        <v>5</v>
      </c>
      <c r="G35" s="24">
        <f>'Project Summary'!G125</f>
        <v>5</v>
      </c>
      <c r="H35" s="24">
        <f>'Project Summary'!H125</f>
        <v>5</v>
      </c>
      <c r="I35" s="24">
        <f>'Project Summary'!I125</f>
        <v>5</v>
      </c>
    </row>
    <row r="36" spans="1:9" s="7" customFormat="1" ht="16.5" thickBot="1">
      <c r="A36" s="11">
        <v>6</v>
      </c>
      <c r="B36" s="130" t="s">
        <v>3</v>
      </c>
      <c r="C36" s="130"/>
      <c r="D36" s="130"/>
      <c r="E36" s="30">
        <v>0.01</v>
      </c>
      <c r="F36" s="24">
        <f>'Project Summary'!F126</f>
        <v>5</v>
      </c>
      <c r="G36" s="24">
        <f>'Project Summary'!G126</f>
        <v>5</v>
      </c>
      <c r="H36" s="24">
        <f>'Project Summary'!H126</f>
        <v>5</v>
      </c>
      <c r="I36" s="24">
        <f>'Project Summary'!I126</f>
        <v>5</v>
      </c>
    </row>
    <row r="37" spans="1:9" s="7" customFormat="1" ht="16.5" thickBot="1">
      <c r="A37" s="3"/>
      <c r="B37" s="131"/>
      <c r="C37" s="131"/>
      <c r="D37" s="131"/>
      <c r="E37" s="3"/>
      <c r="F37" s="167"/>
      <c r="G37" s="167"/>
      <c r="H37" s="167"/>
      <c r="I37" s="167"/>
    </row>
    <row r="38" spans="1:9" s="7" customFormat="1" ht="16.5" thickBot="1">
      <c r="A38" s="3"/>
      <c r="B38" s="131"/>
      <c r="C38" s="131"/>
      <c r="D38" s="131"/>
      <c r="E38" s="17" t="s">
        <v>37</v>
      </c>
      <c r="F38" s="28">
        <f>IF(ISBLANK(F21),"",ROUND((F31*$E31+F32*$E32+F33*$E33+F34*$E34+F35*$E35+F36*$E36)*10,1))</f>
        <v>2.5</v>
      </c>
      <c r="G38" s="28">
        <f>IF(ISBLANK(G21),"",ROUND((G31*$E31+G32*$E32+G33*$E33+G34*$E34+G35*$E35+G36*$E36)*10,1))</f>
        <v>2.5</v>
      </c>
      <c r="H38" s="28">
        <f>IF(ISBLANK(H21),"",ROUND((H31*$E31+H32*$E32+H33*$E33+H34*$E34+H35*$E35+H36*$E36)*10,1))</f>
        <v>2.5</v>
      </c>
      <c r="I38" s="28">
        <f>IF(ISBLANK(I21),"",ROUND((I31*$E31+I32*$E32+I33*$E33+I34*$E34+I35*$E35+I36*$E36)*10,1))</f>
        <v>2.5</v>
      </c>
    </row>
    <row r="39" spans="1:9" s="7" customFormat="1"/>
    <row r="40" spans="1:9" s="7" customFormat="1" ht="18.75">
      <c r="A40" s="136" t="s">
        <v>28</v>
      </c>
      <c r="B40" s="136"/>
      <c r="C40" s="136"/>
      <c r="D40" s="136"/>
      <c r="E40" s="136"/>
      <c r="F40" s="136"/>
      <c r="G40" s="136"/>
      <c r="H40" s="136"/>
      <c r="I40" s="136"/>
    </row>
    <row r="41" spans="1:9" s="7" customFormat="1" ht="16.5" thickBot="1">
      <c r="F41" s="133" t="s">
        <v>1</v>
      </c>
      <c r="G41" s="133"/>
      <c r="H41" s="133"/>
      <c r="I41" s="133"/>
    </row>
    <row r="42" spans="1:9" s="7" customFormat="1" ht="16.5" thickBot="1">
      <c r="A42" s="17">
        <v>1</v>
      </c>
      <c r="B42" s="130" t="s">
        <v>29</v>
      </c>
      <c r="C42" s="130"/>
      <c r="D42" s="130"/>
      <c r="E42" s="12">
        <v>0.02</v>
      </c>
      <c r="F42" s="72"/>
      <c r="G42" s="73"/>
      <c r="H42" s="73"/>
      <c r="I42" s="73"/>
    </row>
    <row r="43" spans="1:9" s="7" customFormat="1" ht="16.5" thickBot="1">
      <c r="A43" s="17">
        <v>2</v>
      </c>
      <c r="B43" s="130" t="s">
        <v>30</v>
      </c>
      <c r="C43" s="130"/>
      <c r="D43" s="130"/>
      <c r="E43" s="12">
        <v>0.02</v>
      </c>
      <c r="F43" s="74"/>
      <c r="G43" s="75"/>
      <c r="H43" s="75"/>
      <c r="I43" s="73"/>
    </row>
    <row r="44" spans="1:9" s="7" customFormat="1" ht="16.5" thickBot="1">
      <c r="A44" s="17">
        <v>3</v>
      </c>
      <c r="B44" s="130" t="s">
        <v>31</v>
      </c>
      <c r="C44" s="130"/>
      <c r="D44" s="130"/>
      <c r="E44" s="12">
        <v>0.02</v>
      </c>
      <c r="F44" s="74"/>
      <c r="G44" s="75"/>
      <c r="H44" s="75"/>
      <c r="I44" s="73"/>
    </row>
    <row r="45" spans="1:9" s="7" customFormat="1" ht="16.5" thickBot="1">
      <c r="A45" s="17">
        <v>4</v>
      </c>
      <c r="B45" s="130" t="s">
        <v>32</v>
      </c>
      <c r="C45" s="130"/>
      <c r="D45" s="130"/>
      <c r="E45" s="12">
        <v>0.02</v>
      </c>
      <c r="F45" s="74"/>
      <c r="G45" s="75"/>
      <c r="H45" s="75"/>
      <c r="I45" s="73"/>
    </row>
    <row r="46" spans="1:9" s="7" customFormat="1" ht="16.5" thickBot="1">
      <c r="A46" s="17">
        <v>5</v>
      </c>
      <c r="B46" s="130" t="s">
        <v>33</v>
      </c>
      <c r="C46" s="130"/>
      <c r="D46" s="130"/>
      <c r="E46" s="12">
        <v>0.02</v>
      </c>
      <c r="F46" s="74"/>
      <c r="G46" s="74"/>
      <c r="H46" s="74"/>
      <c r="I46" s="74"/>
    </row>
    <row r="47" spans="1:9" s="7" customFormat="1" ht="16.5" thickBot="1">
      <c r="A47" s="3"/>
      <c r="B47" s="131"/>
      <c r="C47" s="131"/>
      <c r="D47" s="131"/>
      <c r="E47" s="3"/>
      <c r="F47" s="167"/>
      <c r="G47" s="167"/>
      <c r="H47" s="167"/>
      <c r="I47" s="167"/>
    </row>
    <row r="48" spans="1:9" s="7" customFormat="1" ht="16.5" thickBot="1">
      <c r="A48" s="3"/>
      <c r="B48" s="131"/>
      <c r="C48" s="131"/>
      <c r="D48" s="131"/>
      <c r="E48" s="17" t="s">
        <v>27</v>
      </c>
      <c r="F48" s="28">
        <f>IF(ISBLANK(F21),"",ROUND((F42*$E42+F43*$E43+F44*$E44+F45*$E45+F46*$E46)*10,1))</f>
        <v>0</v>
      </c>
      <c r="G48" s="28">
        <f>IF(ISBLANK(G21),"",ROUND((G42*$E42+G43*$E43+G44*$E44+G45*$E45+G46*$E46)*10,1))</f>
        <v>0</v>
      </c>
      <c r="H48" s="28">
        <f>IF(ISBLANK(H21),"",ROUND((H42*$E42+H43*$E43+H44*$E44+H45*$E45+H46*$E46)*10,1))</f>
        <v>0</v>
      </c>
      <c r="I48" s="28">
        <f>IF(ISBLANK(I21),"",ROUND((I42*$E42+I43*$E43+I44*$E44+I45*$E45+I46*$E46)*10,1))</f>
        <v>0</v>
      </c>
    </row>
    <row r="49" spans="1:9" s="7" customFormat="1" ht="16.5" thickBot="1">
      <c r="A49" s="3"/>
      <c r="B49" s="3"/>
      <c r="C49" s="3"/>
      <c r="D49" s="3"/>
      <c r="E49" s="17"/>
    </row>
    <row r="50" spans="1:9" s="7" customFormat="1" ht="16.5" thickBot="1">
      <c r="E50" s="32" t="s">
        <v>36</v>
      </c>
      <c r="F50" s="33">
        <f>IF(ISBLANK(F21),"",F22+F23+F27+F38+F48)</f>
        <v>20.5</v>
      </c>
      <c r="G50" s="33">
        <f>IF(ISBLANK(G21),"",G22+G23+G27+G38+G48)</f>
        <v>20.5</v>
      </c>
      <c r="H50" s="33">
        <f>IF(ISBLANK(H21),"",H22+H23+H27+H38+H48)</f>
        <v>20.5</v>
      </c>
      <c r="I50" s="33">
        <f>IF(ISBLANK(I21),"",I22+I23+I27+I38+I48)</f>
        <v>20.5</v>
      </c>
    </row>
    <row r="51" spans="1:9" ht="16.5">
      <c r="A51" s="1"/>
      <c r="B51" s="1"/>
      <c r="C51" s="1"/>
      <c r="D51" s="1"/>
      <c r="E51" s="2"/>
    </row>
    <row r="52" spans="1:9" ht="16.5">
      <c r="A52" s="1"/>
      <c r="B52" s="1"/>
      <c r="C52" s="1"/>
      <c r="D52" s="1"/>
      <c r="E52" s="2"/>
    </row>
    <row r="53" spans="1:9" ht="16.5">
      <c r="A53" s="1"/>
      <c r="B53" s="1"/>
      <c r="C53" s="1"/>
      <c r="D53" s="1"/>
      <c r="E53" s="2"/>
    </row>
    <row r="54" spans="1:9" ht="16.5">
      <c r="A54" s="1"/>
      <c r="B54" s="1"/>
      <c r="C54" s="1"/>
      <c r="D54" s="1"/>
      <c r="E54" s="2"/>
    </row>
    <row r="55" spans="1:9" ht="16.5">
      <c r="A55" s="1"/>
      <c r="B55" s="1"/>
      <c r="C55" s="1"/>
      <c r="D55" s="1"/>
      <c r="E55" s="2"/>
    </row>
    <row r="56" spans="1:9" ht="16.5">
      <c r="A56" s="1"/>
      <c r="B56" s="1"/>
      <c r="C56" s="1"/>
      <c r="D56" s="1"/>
      <c r="E56" s="2"/>
    </row>
    <row r="57" spans="1:9" ht="16.5">
      <c r="A57" s="1"/>
      <c r="B57" s="1"/>
      <c r="C57" s="1"/>
      <c r="D57" s="1"/>
      <c r="E57" s="2"/>
    </row>
    <row r="58" spans="1:9" ht="16.5">
      <c r="A58" s="1"/>
      <c r="B58" s="1"/>
      <c r="C58" s="1"/>
      <c r="D58" s="1"/>
      <c r="E58" s="2"/>
    </row>
    <row r="59" spans="1:9" ht="16.5">
      <c r="A59" s="1"/>
      <c r="B59" s="1"/>
      <c r="C59" s="1"/>
      <c r="D59" s="1"/>
      <c r="E59" s="2"/>
    </row>
  </sheetData>
  <protectedRanges>
    <protectedRange password="DB87" sqref="C4" name="Range1_1_1"/>
  </protectedRanges>
  <mergeCells count="46">
    <mergeCell ref="B47:D47"/>
    <mergeCell ref="F47:I47"/>
    <mergeCell ref="B48:D48"/>
    <mergeCell ref="F41:I41"/>
    <mergeCell ref="B42:D42"/>
    <mergeCell ref="B43:D43"/>
    <mergeCell ref="B44:D44"/>
    <mergeCell ref="B45:D45"/>
    <mergeCell ref="B46:D46"/>
    <mergeCell ref="A40:I40"/>
    <mergeCell ref="A29:I29"/>
    <mergeCell ref="F30:I30"/>
    <mergeCell ref="B31:D31"/>
    <mergeCell ref="B32:D32"/>
    <mergeCell ref="B33:D33"/>
    <mergeCell ref="B34:D34"/>
    <mergeCell ref="B35:D35"/>
    <mergeCell ref="B36:D36"/>
    <mergeCell ref="B37:D37"/>
    <mergeCell ref="F37:I37"/>
    <mergeCell ref="B38:D38"/>
    <mergeCell ref="B27:D27"/>
    <mergeCell ref="E9:I9"/>
    <mergeCell ref="A11:I11"/>
    <mergeCell ref="B12:D12"/>
    <mergeCell ref="B13:D13"/>
    <mergeCell ref="B14:D14"/>
    <mergeCell ref="B15:D15"/>
    <mergeCell ref="B16:D16"/>
    <mergeCell ref="B17:D17"/>
    <mergeCell ref="B18:D18"/>
    <mergeCell ref="F25:I25"/>
    <mergeCell ref="B26:D26"/>
    <mergeCell ref="E6:F6"/>
    <mergeCell ref="G6:I6"/>
    <mergeCell ref="E7:F7"/>
    <mergeCell ref="G7:I7"/>
    <mergeCell ref="E8:F8"/>
    <mergeCell ref="G8:I8"/>
    <mergeCell ref="E5:F5"/>
    <mergeCell ref="G5:I5"/>
    <mergeCell ref="A1:I1"/>
    <mergeCell ref="A2:I2"/>
    <mergeCell ref="F3:I3"/>
    <mergeCell ref="E4:F4"/>
    <mergeCell ref="G4:I4"/>
  </mergeCells>
  <pageMargins left="0.42" right="0.32" top="0.5" bottom="0.48" header="0.5" footer="0.5"/>
  <pageSetup paperSize="9" scale="6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9"/>
  <sheetViews>
    <sheetView zoomScale="85" zoomScaleNormal="85" workbookViewId="0">
      <selection activeCell="K10" sqref="K10"/>
    </sheetView>
  </sheetViews>
  <sheetFormatPr defaultRowHeight="12.75"/>
  <cols>
    <col min="1" max="1" width="52.7109375" bestFit="1" customWidth="1"/>
    <col min="2" max="2" width="14.5703125" bestFit="1" customWidth="1"/>
    <col min="3" max="4" width="7.5703125" bestFit="1" customWidth="1"/>
    <col min="5" max="6" width="12.7109375" bestFit="1" customWidth="1"/>
    <col min="7" max="8" width="7.5703125" bestFit="1" customWidth="1"/>
    <col min="9" max="10" width="6" bestFit="1" customWidth="1"/>
    <col min="11" max="12" width="7.5703125" bestFit="1" customWidth="1"/>
    <col min="13" max="13" width="12.85546875" bestFit="1" customWidth="1"/>
    <col min="14" max="14" width="12.85546875" customWidth="1"/>
  </cols>
  <sheetData>
    <row r="1" spans="1:14" s="66" customFormat="1" ht="15.75">
      <c r="A1" s="65" t="s">
        <v>12</v>
      </c>
      <c r="B1" s="171">
        <f>'Project Summary'!B2</f>
        <v>0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</row>
    <row r="2" spans="1:14" s="66" customFormat="1" ht="15.75">
      <c r="A2" s="65" t="s">
        <v>82</v>
      </c>
      <c r="B2" s="172" t="str">
        <f>'Project Summary'!B10</f>
        <v>Cyrus Wong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</row>
    <row r="3" spans="1:14" s="66" customFormat="1" ht="15.75">
      <c r="A3" s="67" t="s">
        <v>83</v>
      </c>
      <c r="B3" s="172" t="str">
        <f>'Project Summary'!B11&amp;"(Semester 1) /  "&amp;'Project Summary'!B12&amp;"(Semester 2)"</f>
        <v>Carmen Wong(Semester 1) /  Ada Yuen(Semester 2)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</row>
    <row r="4" spans="1:14" s="66" customFormat="1" ht="73.150000000000006" customHeight="1">
      <c r="A4" s="68" t="s">
        <v>84</v>
      </c>
      <c r="B4" s="173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</row>
    <row r="5" spans="1:14" s="66" customFormat="1" ht="1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66" customFormat="1" ht="18">
      <c r="A6" s="112"/>
      <c r="B6" s="112"/>
      <c r="C6" s="174" t="s">
        <v>85</v>
      </c>
      <c r="D6" s="174"/>
      <c r="E6" s="174"/>
      <c r="F6" s="174"/>
      <c r="G6" s="175" t="s">
        <v>86</v>
      </c>
      <c r="H6" s="175"/>
      <c r="I6" s="175"/>
      <c r="J6" s="175"/>
      <c r="K6" s="176" t="s">
        <v>87</v>
      </c>
      <c r="L6" s="176"/>
      <c r="M6" s="176"/>
      <c r="N6" s="176"/>
    </row>
    <row r="7" spans="1:14" s="66" customFormat="1" ht="18">
      <c r="A7" s="168" t="s">
        <v>88</v>
      </c>
      <c r="B7" s="169" t="s">
        <v>89</v>
      </c>
      <c r="C7" s="170" t="s">
        <v>90</v>
      </c>
      <c r="D7" s="170"/>
      <c r="E7" s="170"/>
      <c r="F7" s="170"/>
      <c r="G7" s="170" t="s">
        <v>90</v>
      </c>
      <c r="H7" s="170"/>
      <c r="I7" s="170"/>
      <c r="J7" s="170"/>
      <c r="K7" s="170" t="s">
        <v>90</v>
      </c>
      <c r="L7" s="170"/>
      <c r="M7" s="170"/>
      <c r="N7" s="170"/>
    </row>
    <row r="8" spans="1:14" s="66" customFormat="1" ht="18">
      <c r="A8" s="168"/>
      <c r="B8" s="169"/>
      <c r="C8" s="113">
        <v>1</v>
      </c>
      <c r="D8" s="113">
        <v>2</v>
      </c>
      <c r="E8" s="113">
        <v>3</v>
      </c>
      <c r="F8" s="113">
        <v>4</v>
      </c>
      <c r="G8" s="113">
        <v>1</v>
      </c>
      <c r="H8" s="113">
        <v>2</v>
      </c>
      <c r="I8" s="113">
        <v>3</v>
      </c>
      <c r="J8" s="113">
        <v>4</v>
      </c>
      <c r="K8" s="113">
        <v>1</v>
      </c>
      <c r="L8" s="113">
        <v>2</v>
      </c>
      <c r="M8" s="113">
        <v>3</v>
      </c>
      <c r="N8" s="113">
        <v>4</v>
      </c>
    </row>
    <row r="9" spans="1:14" s="66" customFormat="1" ht="18">
      <c r="A9" s="114" t="s">
        <v>91</v>
      </c>
      <c r="B9" s="115">
        <v>0.1</v>
      </c>
      <c r="C9" s="116">
        <f>'Initial Report'!F26</f>
        <v>4.7</v>
      </c>
      <c r="D9" s="116">
        <f>'Initial Report'!G26</f>
        <v>4.7</v>
      </c>
      <c r="E9" s="116">
        <f>'Initial Report'!H26</f>
        <v>3.9</v>
      </c>
      <c r="F9" s="116">
        <f>'Initial Report'!I26</f>
        <v>3.9</v>
      </c>
      <c r="G9" s="117">
        <f>'Initial Report_Co'!F26</f>
        <v>4.5999999999999996</v>
      </c>
      <c r="H9" s="117">
        <f>'Initial Report_Co'!G26</f>
        <v>4.5999999999999996</v>
      </c>
      <c r="I9" s="117">
        <f>'Initial Report_Co'!H26</f>
        <v>4.5999999999999996</v>
      </c>
      <c r="J9" s="117">
        <f>'Initial Report_Co'!I26</f>
        <v>4.5999999999999996</v>
      </c>
      <c r="K9" s="118">
        <f>(C9+G9)/2</f>
        <v>4.6500000000000004</v>
      </c>
      <c r="L9" s="118">
        <f>(D9+H9)/2</f>
        <v>4.6500000000000004</v>
      </c>
      <c r="M9" s="118">
        <f>(E9+I9)/2</f>
        <v>4.25</v>
      </c>
      <c r="N9" s="118">
        <f t="shared" ref="N9" si="0">(F9+J9)/2</f>
        <v>4.25</v>
      </c>
    </row>
    <row r="10" spans="1:14" s="66" customFormat="1" ht="54">
      <c r="A10" s="119" t="s">
        <v>94</v>
      </c>
      <c r="B10" s="115">
        <v>0.3</v>
      </c>
      <c r="C10" s="116">
        <f>'Interim Report'!F33</f>
        <v>12.65</v>
      </c>
      <c r="D10" s="116">
        <f>'Interim Report'!G33</f>
        <v>12.65</v>
      </c>
      <c r="E10" s="116">
        <f>'Interim Report'!H33</f>
        <v>12.65</v>
      </c>
      <c r="F10" s="116">
        <f>'Interim Report'!I33</f>
        <v>12.65</v>
      </c>
      <c r="G10" s="120">
        <f>'Interim Report_Co'!F33</f>
        <v>12.65</v>
      </c>
      <c r="H10" s="120">
        <f>'Interim Report_Co'!G33</f>
        <v>12.65</v>
      </c>
      <c r="I10" s="120">
        <f>'Interim Report_Co'!H33</f>
        <v>12.65</v>
      </c>
      <c r="J10" s="120">
        <f>'Interim Report_Co'!I33</f>
        <v>12.65</v>
      </c>
      <c r="K10" s="118">
        <f>(C10+G10)/2</f>
        <v>12.65</v>
      </c>
      <c r="L10" s="118">
        <f t="shared" ref="K10:N11" si="1">(D10+H10)/2</f>
        <v>12.65</v>
      </c>
      <c r="M10" s="118">
        <f t="shared" si="1"/>
        <v>12.65</v>
      </c>
      <c r="N10" s="118">
        <f t="shared" si="1"/>
        <v>12.65</v>
      </c>
    </row>
    <row r="11" spans="1:14" s="66" customFormat="1" ht="90">
      <c r="A11" s="119" t="s">
        <v>95</v>
      </c>
      <c r="B11" s="115">
        <v>0.5</v>
      </c>
      <c r="C11" s="121">
        <f>Final_Report!F22+Final_Report!F23+Final_Report!F27+Final_Report!F38</f>
        <v>23.3</v>
      </c>
      <c r="D11" s="121">
        <f>Final_Report!G22+Final_Report!G23+Final_Report!G27+Final_Report!G38</f>
        <v>23.3</v>
      </c>
      <c r="E11" s="121">
        <f>Final_Report!H22+Final_Report!H23+Final_Report!H27+Final_Report!H38</f>
        <v>23.3</v>
      </c>
      <c r="F11" s="121">
        <f>Final_Report!I22+Final_Report!I23+Final_Report!I27+Final_Report!I38</f>
        <v>23.3</v>
      </c>
      <c r="G11" s="122">
        <f>Final_Report_Co!F22+Final_Report_Co!F23+Final_Report_Co!F27+Final_Report_Co!F38</f>
        <v>20.5</v>
      </c>
      <c r="H11" s="122">
        <f>Final_Report_Co!G22+Final_Report_Co!G23+Final_Report_Co!G27+Final_Report_Co!G38</f>
        <v>20.5</v>
      </c>
      <c r="I11" s="122">
        <f>Final_Report_Co!H22+Final_Report_Co!H23+Final_Report_Co!H27+Final_Report_Co!H38</f>
        <v>20.5</v>
      </c>
      <c r="J11" s="122">
        <f>Final_Report_Co!I22+Final_Report_Co!I23+Final_Report_Co!I27+Final_Report_Co!I38</f>
        <v>20.5</v>
      </c>
      <c r="K11" s="123">
        <f t="shared" si="1"/>
        <v>21.9</v>
      </c>
      <c r="L11" s="123">
        <f t="shared" si="1"/>
        <v>21.9</v>
      </c>
      <c r="M11" s="123">
        <f t="shared" si="1"/>
        <v>21.9</v>
      </c>
      <c r="N11" s="123">
        <f t="shared" si="1"/>
        <v>21.9</v>
      </c>
    </row>
    <row r="12" spans="1:14" s="66" customFormat="1" ht="18">
      <c r="A12" s="114" t="s">
        <v>92</v>
      </c>
      <c r="B12" s="115">
        <v>0.1</v>
      </c>
      <c r="C12" s="121">
        <f>Final_Report!F48</f>
        <v>4.8</v>
      </c>
      <c r="D12" s="121">
        <f>Final_Report!G48</f>
        <v>4.8</v>
      </c>
      <c r="E12" s="121">
        <f>Final_Report!H48</f>
        <v>4.8</v>
      </c>
      <c r="F12" s="121">
        <f>Final_Report!I48</f>
        <v>4.8</v>
      </c>
      <c r="G12" s="124"/>
      <c r="H12" s="124"/>
      <c r="I12" s="124"/>
      <c r="J12" s="124"/>
      <c r="K12" s="125">
        <f>C12</f>
        <v>4.8</v>
      </c>
      <c r="L12" s="125">
        <f>D12</f>
        <v>4.8</v>
      </c>
      <c r="M12" s="125">
        <f>E12</f>
        <v>4.8</v>
      </c>
      <c r="N12" s="125">
        <f>F12</f>
        <v>4.8</v>
      </c>
    </row>
    <row r="13" spans="1:14" s="70" customFormat="1" ht="18.75" thickBot="1">
      <c r="A13" s="110" t="s">
        <v>93</v>
      </c>
      <c r="B13" s="126">
        <f>SUM(B9:B12)</f>
        <v>1</v>
      </c>
      <c r="C13" s="127">
        <f>SUM(C9:C12)</f>
        <v>45.45</v>
      </c>
      <c r="D13" s="127">
        <f>SUM(D9:D12)</f>
        <v>45.45</v>
      </c>
      <c r="E13" s="127">
        <f>SUM(E9:E12)</f>
        <v>44.65</v>
      </c>
      <c r="F13" s="127">
        <f>SUM(F9:F12)</f>
        <v>44.65</v>
      </c>
      <c r="G13" s="128"/>
      <c r="H13" s="128"/>
      <c r="I13" s="128"/>
      <c r="J13" s="128"/>
      <c r="K13" s="129">
        <f>SUM(K9:K12)</f>
        <v>44</v>
      </c>
      <c r="L13" s="129">
        <f>SUM(L9:L12)</f>
        <v>44</v>
      </c>
      <c r="M13" s="129">
        <f>SUM(M9:M12)</f>
        <v>43.599999999999994</v>
      </c>
      <c r="N13" s="129">
        <f>SUM(N9:N12)</f>
        <v>43.599999999999994</v>
      </c>
    </row>
    <row r="14" spans="1:14" s="66" customFormat="1" ht="15.75" thickTop="1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</row>
    <row r="15" spans="1:14" s="66" customFormat="1" ht="1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</row>
    <row r="16" spans="1:14" s="66" customFormat="1" ht="1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</row>
    <row r="17" spans="1:14" s="66" customFormat="1" ht="1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</row>
    <row r="18" spans="1:14" s="66" customFormat="1" ht="1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</row>
    <row r="19" spans="1:14" s="66" customFormat="1" ht="1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</row>
  </sheetData>
  <mergeCells count="12">
    <mergeCell ref="B1:N1"/>
    <mergeCell ref="B2:N2"/>
    <mergeCell ref="B3:N3"/>
    <mergeCell ref="B4:N4"/>
    <mergeCell ref="C6:F6"/>
    <mergeCell ref="G6:J6"/>
    <mergeCell ref="K6:N6"/>
    <mergeCell ref="A7:A8"/>
    <mergeCell ref="B7:B8"/>
    <mergeCell ref="C7:F7"/>
    <mergeCell ref="G7:J7"/>
    <mergeCell ref="K7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 Summary</vt:lpstr>
      <vt:lpstr>Initial Report</vt:lpstr>
      <vt:lpstr>Initial Report_Co</vt:lpstr>
      <vt:lpstr>Interim Report</vt:lpstr>
      <vt:lpstr>Interim Report_Co</vt:lpstr>
      <vt:lpstr>Final_Report</vt:lpstr>
      <vt:lpstr>Final_Report_Co</vt:lpstr>
      <vt:lpstr>Finalize</vt:lpstr>
    </vt:vector>
  </TitlesOfParts>
  <Company>vtc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c356</dc:creator>
  <cp:lastModifiedBy>cyrus</cp:lastModifiedBy>
  <cp:lastPrinted>2011-02-25T09:38:58Z</cp:lastPrinted>
  <dcterms:created xsi:type="dcterms:W3CDTF">2008-02-19T01:58:21Z</dcterms:created>
  <dcterms:modified xsi:type="dcterms:W3CDTF">2017-04-26T05:51:45Z</dcterms:modified>
</cp:coreProperties>
</file>