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 activeTab="1"/>
  </bookViews>
  <sheets>
    <sheet name="Sheet1" sheetId="1" r:id="rId1"/>
    <sheet name="Data" sheetId="3" r:id="rId2"/>
  </sheets>
  <calcPr calcId="145621"/>
</workbook>
</file>

<file path=xl/calcChain.xml><?xml version="1.0" encoding="utf-8"?>
<calcChain xmlns="http://schemas.openxmlformats.org/spreadsheetml/2006/main">
  <c r="N7" i="1" l="1"/>
  <c r="T2" i="3" l="1"/>
  <c r="S2" i="3"/>
  <c r="T1" i="3"/>
  <c r="S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3" i="3"/>
  <c r="X18" i="3" l="1"/>
  <c r="X17" i="3"/>
  <c r="X16" i="3"/>
  <c r="X19" i="3" s="1"/>
  <c r="W18" i="3"/>
  <c r="Y18" i="3" s="1"/>
  <c r="W17" i="3"/>
  <c r="W16" i="3"/>
  <c r="O25" i="3"/>
  <c r="R25" i="3" s="1"/>
  <c r="N25" i="3"/>
  <c r="O24" i="3"/>
  <c r="N24" i="3"/>
  <c r="O23" i="3"/>
  <c r="N23" i="3"/>
  <c r="O22" i="3"/>
  <c r="N22" i="3"/>
  <c r="O21" i="3"/>
  <c r="R21" i="3" s="1"/>
  <c r="N21" i="3"/>
  <c r="O20" i="3"/>
  <c r="N20" i="3"/>
  <c r="O19" i="3"/>
  <c r="N19" i="3"/>
  <c r="O18" i="3"/>
  <c r="N18" i="3"/>
  <c r="O17" i="3"/>
  <c r="R17" i="3" s="1"/>
  <c r="N17" i="3"/>
  <c r="O16" i="3"/>
  <c r="N16" i="3"/>
  <c r="O15" i="3"/>
  <c r="N15" i="3"/>
  <c r="O14" i="3"/>
  <c r="N14" i="3"/>
  <c r="O13" i="3"/>
  <c r="R13" i="3" s="1"/>
  <c r="N13" i="3"/>
  <c r="O12" i="3"/>
  <c r="N12" i="3"/>
  <c r="O11" i="3"/>
  <c r="N11" i="3"/>
  <c r="O10" i="3"/>
  <c r="N10" i="3"/>
  <c r="O9" i="3"/>
  <c r="R9" i="3" s="1"/>
  <c r="N9" i="3"/>
  <c r="O8" i="3"/>
  <c r="N8" i="3"/>
  <c r="O7" i="3"/>
  <c r="N7" i="3"/>
  <c r="O6" i="3"/>
  <c r="N6" i="3"/>
  <c r="O5" i="3"/>
  <c r="R5" i="3" s="1"/>
  <c r="N5" i="3"/>
  <c r="O4" i="3"/>
  <c r="N4" i="3"/>
  <c r="O3" i="3"/>
  <c r="N3" i="3"/>
  <c r="G4" i="3"/>
  <c r="R4" i="3" s="1"/>
  <c r="G5" i="3"/>
  <c r="G6" i="3"/>
  <c r="G7" i="3"/>
  <c r="G8" i="3"/>
  <c r="R8" i="3" s="1"/>
  <c r="G9" i="3"/>
  <c r="G10" i="3"/>
  <c r="G11" i="3"/>
  <c r="G12" i="3"/>
  <c r="R12" i="3" s="1"/>
  <c r="G13" i="3"/>
  <c r="G14" i="3"/>
  <c r="G15" i="3"/>
  <c r="G16" i="3"/>
  <c r="R16" i="3" s="1"/>
  <c r="G17" i="3"/>
  <c r="G18" i="3"/>
  <c r="G19" i="3"/>
  <c r="G20" i="3"/>
  <c r="R20" i="3" s="1"/>
  <c r="G21" i="3"/>
  <c r="G22" i="3"/>
  <c r="G23" i="3"/>
  <c r="G24" i="3"/>
  <c r="R24" i="3" s="1"/>
  <c r="G25" i="3"/>
  <c r="G3" i="3"/>
  <c r="R3" i="3" s="1"/>
  <c r="F4" i="3"/>
  <c r="F5" i="3"/>
  <c r="F6" i="3"/>
  <c r="Q6" i="3" s="1"/>
  <c r="F7" i="3"/>
  <c r="F8" i="3"/>
  <c r="F9" i="3"/>
  <c r="F10" i="3"/>
  <c r="Q10" i="3" s="1"/>
  <c r="F11" i="3"/>
  <c r="F12" i="3"/>
  <c r="F13" i="3"/>
  <c r="F14" i="3"/>
  <c r="Q14" i="3" s="1"/>
  <c r="F15" i="3"/>
  <c r="F16" i="3"/>
  <c r="F17" i="3"/>
  <c r="F18" i="3"/>
  <c r="Q18" i="3" s="1"/>
  <c r="F19" i="3"/>
  <c r="F20" i="3"/>
  <c r="F21" i="3"/>
  <c r="F22" i="3"/>
  <c r="Q22" i="3" s="1"/>
  <c r="F23" i="3"/>
  <c r="F24" i="3"/>
  <c r="F25" i="3"/>
  <c r="F3" i="3"/>
  <c r="Z4" i="3"/>
  <c r="Y4" i="3"/>
  <c r="Z3" i="3"/>
  <c r="Y3" i="3"/>
  <c r="Z2" i="3"/>
  <c r="Y2" i="3"/>
  <c r="W4" i="3"/>
  <c r="V4" i="3"/>
  <c r="W3" i="3"/>
  <c r="V3" i="3"/>
  <c r="W2" i="3"/>
  <c r="V2" i="3"/>
  <c r="Q9" i="1"/>
  <c r="P9" i="1"/>
  <c r="O5" i="1"/>
  <c r="C4" i="1"/>
  <c r="O7" i="1"/>
  <c r="P7" i="1" s="1"/>
  <c r="O6" i="1"/>
  <c r="P6" i="1" s="1"/>
  <c r="P5" i="1"/>
  <c r="N6" i="1"/>
  <c r="N5" i="1"/>
  <c r="C11" i="1"/>
  <c r="C12" i="1"/>
  <c r="C10" i="1"/>
  <c r="L7" i="1"/>
  <c r="D12" i="1"/>
  <c r="C19" i="1"/>
  <c r="C6" i="1"/>
  <c r="C14" i="1"/>
  <c r="D11" i="1"/>
  <c r="D10" i="1"/>
  <c r="B12" i="1"/>
  <c r="B11" i="1"/>
  <c r="B10" i="1"/>
  <c r="L5" i="1" s="1"/>
  <c r="Y17" i="3" l="1"/>
  <c r="W12" i="3"/>
  <c r="Q24" i="3"/>
  <c r="Q20" i="3"/>
  <c r="Q16" i="3"/>
  <c r="Q12" i="3"/>
  <c r="Q8" i="3"/>
  <c r="Q4" i="3"/>
  <c r="R23" i="3"/>
  <c r="R19" i="3"/>
  <c r="R15" i="3"/>
  <c r="R11" i="3"/>
  <c r="R7" i="3"/>
  <c r="W20" i="3"/>
  <c r="W19" i="3"/>
  <c r="Z19" i="3" s="1"/>
  <c r="Q19" i="3"/>
  <c r="Q11" i="3"/>
  <c r="Q3" i="3"/>
  <c r="X20" i="3"/>
  <c r="Q23" i="3"/>
  <c r="Q15" i="3"/>
  <c r="Q7" i="3"/>
  <c r="X8" i="3"/>
  <c r="X9" i="3" s="1"/>
  <c r="X10" i="3" s="1"/>
  <c r="Q25" i="3"/>
  <c r="Q21" i="3"/>
  <c r="Q17" i="3"/>
  <c r="Q13" i="3"/>
  <c r="Q9" i="3"/>
  <c r="Q5" i="3"/>
  <c r="R6" i="3"/>
  <c r="R10" i="3"/>
  <c r="R14" i="3"/>
  <c r="R18" i="3"/>
  <c r="R22" i="3"/>
  <c r="Y16" i="3"/>
  <c r="Y20" i="3" s="1"/>
  <c r="Y22" i="3" s="1"/>
  <c r="Y24" i="3" s="1"/>
  <c r="X11" i="3"/>
  <c r="W8" i="3"/>
  <c r="W9" i="3" s="1"/>
  <c r="X12" i="3"/>
  <c r="F11" i="1"/>
  <c r="F10" i="1"/>
  <c r="F12" i="1"/>
  <c r="L6" i="1"/>
  <c r="Y19" i="3" l="1"/>
  <c r="Y21" i="3" s="1"/>
  <c r="Y23" i="3" s="1"/>
  <c r="Y27" i="3" s="1"/>
  <c r="Z20" i="3"/>
  <c r="W11" i="3"/>
  <c r="W10" i="3"/>
  <c r="Y25" i="3" l="1"/>
  <c r="Y28" i="3"/>
  <c r="Y26" i="3"/>
</calcChain>
</file>

<file path=xl/sharedStrings.xml><?xml version="1.0" encoding="utf-8"?>
<sst xmlns="http://schemas.openxmlformats.org/spreadsheetml/2006/main" count="132" uniqueCount="83">
  <si>
    <t>Unique cookies to view page per day:</t>
  </si>
  <si>
    <t>Unique cookies to click "Start free trial"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</si>
  <si>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</si>
  <si>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</si>
  <si>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</si>
  <si>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</si>
  <si>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N</t>
  </si>
  <si>
    <t>Number of cookies</t>
  </si>
  <si>
    <t>Gross Conversion</t>
  </si>
  <si>
    <t>Enrollments per day: (checkout)</t>
  </si>
  <si>
    <t>Retention</t>
  </si>
  <si>
    <t>Net Conversion</t>
  </si>
  <si>
    <t>dmin</t>
  </si>
  <si>
    <t>x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</si>
  <si>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</si>
  <si>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</si>
  <si>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</si>
  <si>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</si>
  <si>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</si>
  <si>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</si>
  <si>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</si>
  <si>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</si>
  <si>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</si>
  <si>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</si>
  <si>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</si>
  <si>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</si>
  <si>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</si>
  <si>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</si>
  <si>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</si>
  <si>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</si>
  <si>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</si>
  <si>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</si>
  <si>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</si>
  <si>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</si>
  <si>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</si>
  <si>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</si>
  <si>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</si>
  <si>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</si>
  <si>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</si>
  <si>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</si>
  <si>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</si>
  <si>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</si>
  <si>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</si>
  <si>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</si>
  <si>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</si>
  <si>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</si>
  <si>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</si>
  <si>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</si>
  <si>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</si>
  <si>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</si>
  <si>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</si>
  <si>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</si>
  <si>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</si>
  <si>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</si>
  <si>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</si>
  <si>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</si>
  <si>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prob</t>
  </si>
  <si>
    <t>SE</t>
  </si>
  <si>
    <t>Lower</t>
  </si>
  <si>
    <t>Upper</t>
  </si>
  <si>
    <t>Observed</t>
  </si>
  <si>
    <t>Margin of error</t>
  </si>
  <si>
    <t>Control</t>
  </si>
  <si>
    <t>Experiment</t>
  </si>
  <si>
    <t>Exp</t>
  </si>
  <si>
    <t>Cont</t>
  </si>
  <si>
    <t>Total</t>
  </si>
  <si>
    <t>Sum click</t>
  </si>
  <si>
    <t>sum enroll</t>
  </si>
  <si>
    <t>sum payment</t>
  </si>
  <si>
    <t>gross</t>
  </si>
  <si>
    <t>net</t>
  </si>
  <si>
    <t>SE gross</t>
  </si>
  <si>
    <t>SE net</t>
  </si>
  <si>
    <t>margin gross</t>
  </si>
  <si>
    <t>margin net</t>
  </si>
  <si>
    <t>Lower gross</t>
  </si>
  <si>
    <t>Lower net</t>
  </si>
  <si>
    <t>Upper gross</t>
  </si>
  <si>
    <t>Upper net</t>
  </si>
  <si>
    <t>dhat</t>
  </si>
  <si>
    <t>Sanity checks</t>
  </si>
  <si>
    <t>Effect Size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</si>
</sst>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9" formatCode="0.0000"/>
    <numFmt numFmtId="171" formatCode="0.000%"/>
    <numFmt numFmtId="173" formatCode="0.00000%"/>
    <numFmt numFmtId="176" formatCode="_(* #,##0_);_(* \(#,##0\);_(* &quot;-&quot;??_);_(@_)"/>
    <numFmt numFmtId="180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9" fontId="0" fillId="0" borderId="0" xfId="0" applyNumberFormat="1"/>
    <xf numFmtId="0" fontId="2" fillId="0" borderId="0" xfId="0" applyFont="1" applyBorder="1" applyAlignment="1">
      <alignment horizontal="right"/>
    </xf>
    <xf numFmtId="173" fontId="0" fillId="0" borderId="0" xfId="2" applyNumberFormat="1" applyFont="1"/>
    <xf numFmtId="171" fontId="0" fillId="0" borderId="0" xfId="0" applyNumberFormat="1"/>
    <xf numFmtId="176" fontId="0" fillId="0" borderId="0" xfId="1" applyNumberFormat="1" applyFont="1"/>
    <xf numFmtId="176" fontId="0" fillId="0" borderId="0" xfId="0" applyNumberFormat="1"/>
    <xf numFmtId="43" fontId="0" fillId="0" borderId="0" xfId="0" applyNumberFormat="1"/>
    <xf numFmtId="176" fontId="3" fillId="2" borderId="2" xfId="0" applyNumberFormat="1" applyFont="1" applyFill="1" applyBorder="1"/>
    <xf numFmtId="43" fontId="3" fillId="2" borderId="2" xfId="0" applyNumberFormat="1" applyFont="1" applyFill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2" fillId="0" borderId="0" xfId="0" applyFont="1" applyBorder="1" applyAlignment="1"/>
    <xf numFmtId="0" fontId="5" fillId="0" borderId="2" xfId="0" applyFont="1" applyFill="1" applyBorder="1" applyAlignment="1">
      <alignment horizontal="right"/>
    </xf>
    <xf numFmtId="169" fontId="6" fillId="0" borderId="2" xfId="0" applyNumberFormat="1" applyFont="1" applyFill="1" applyBorder="1"/>
    <xf numFmtId="0" fontId="6" fillId="0" borderId="2" xfId="0" applyFont="1" applyFill="1" applyBorder="1"/>
    <xf numFmtId="169" fontId="6" fillId="0" borderId="0" xfId="0" applyNumberFormat="1" applyFont="1" applyFill="1" applyBorder="1"/>
    <xf numFmtId="18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E15" sqref="E15"/>
    </sheetView>
  </sheetViews>
  <sheetFormatPr defaultRowHeight="15" x14ac:dyDescent="0.25"/>
  <cols>
    <col min="1" max="1" width="41.7109375" bestFit="1" customWidth="1"/>
    <col min="2" max="2" width="10" bestFit="1" customWidth="1"/>
    <col min="3" max="3" width="10" customWidth="1"/>
    <col min="13" max="13" width="10.5703125" bestFit="1" customWidth="1"/>
    <col min="15" max="16" width="11.5703125" bestFit="1" customWidth="1"/>
  </cols>
  <sheetData>
    <row r="1" spans="1:17" ht="15.75" thickBot="1" x14ac:dyDescent="0.3">
      <c r="A1" s="1" t="s">
        <v>0</v>
      </c>
      <c r="B1" s="2">
        <v>40000</v>
      </c>
      <c r="C1" s="6"/>
    </row>
    <row r="2" spans="1:17" ht="15.75" thickBot="1" x14ac:dyDescent="0.3">
      <c r="A2" s="1" t="s">
        <v>1</v>
      </c>
      <c r="B2" s="2">
        <v>3200</v>
      </c>
      <c r="C2" s="6"/>
    </row>
    <row r="3" spans="1:17" ht="15.75" thickBot="1" x14ac:dyDescent="0.3">
      <c r="A3" s="1" t="s">
        <v>9</v>
      </c>
      <c r="B3" s="2">
        <v>660</v>
      </c>
      <c r="C3" s="6"/>
    </row>
    <row r="4" spans="1:17" ht="15.75" thickBot="1" x14ac:dyDescent="0.3">
      <c r="A4" s="1" t="s">
        <v>2</v>
      </c>
      <c r="B4" s="2">
        <v>0.08</v>
      </c>
      <c r="C4" s="6">
        <f>B2/B1</f>
        <v>0.08</v>
      </c>
      <c r="K4" t="s">
        <v>12</v>
      </c>
    </row>
    <row r="5" spans="1:17" ht="15.75" thickBot="1" x14ac:dyDescent="0.3">
      <c r="A5" s="1" t="s">
        <v>3</v>
      </c>
      <c r="B5" s="2">
        <v>0.20624999999999999</v>
      </c>
      <c r="C5" s="6"/>
      <c r="J5" s="3" t="s">
        <v>8</v>
      </c>
      <c r="K5">
        <v>0.01</v>
      </c>
      <c r="L5" s="8">
        <f>B10</f>
        <v>0.20624999999999999</v>
      </c>
      <c r="M5" s="9">
        <v>25835</v>
      </c>
      <c r="N5">
        <f>M5/1000*C10</f>
        <v>82672</v>
      </c>
      <c r="O5" s="11">
        <f>M5/$B$4</f>
        <v>322937.5</v>
      </c>
      <c r="P5" s="10">
        <f>O5*2</f>
        <v>645875</v>
      </c>
    </row>
    <row r="6" spans="1:17" ht="15.75" thickBot="1" x14ac:dyDescent="0.3">
      <c r="A6" s="1" t="s">
        <v>4</v>
      </c>
      <c r="B6" s="2">
        <v>0.53</v>
      </c>
      <c r="C6" s="6">
        <f>5000/B1</f>
        <v>0.125</v>
      </c>
      <c r="J6" s="3" t="s">
        <v>10</v>
      </c>
      <c r="K6">
        <v>0.01</v>
      </c>
      <c r="L6" s="8">
        <f>B11</f>
        <v>0.53</v>
      </c>
      <c r="M6" s="9">
        <v>39115</v>
      </c>
      <c r="N6">
        <f>M6/1000*C11</f>
        <v>25815.9</v>
      </c>
      <c r="O6" s="11">
        <f>M6/$B$4</f>
        <v>488937.5</v>
      </c>
      <c r="P6" s="10">
        <f>O6*2</f>
        <v>977875</v>
      </c>
    </row>
    <row r="7" spans="1:17" ht="15.75" thickBot="1" x14ac:dyDescent="0.3">
      <c r="A7" s="1" t="s">
        <v>5</v>
      </c>
      <c r="B7" s="2">
        <v>0.10931250000000001</v>
      </c>
      <c r="C7" s="6"/>
      <c r="J7" s="3" t="s">
        <v>11</v>
      </c>
      <c r="K7">
        <v>7.4999999999999997E-3</v>
      </c>
      <c r="L7" s="8">
        <f>B12</f>
        <v>0.10931250000000001</v>
      </c>
      <c r="M7" s="9">
        <v>27413</v>
      </c>
      <c r="N7">
        <f>M7/1000*C12</f>
        <v>87721.600000000006</v>
      </c>
      <c r="O7" s="11">
        <f>M7/$B$4</f>
        <v>342662.5</v>
      </c>
      <c r="P7" s="12">
        <f>O7*2</f>
        <v>685325</v>
      </c>
    </row>
    <row r="8" spans="1:17" x14ac:dyDescent="0.25">
      <c r="Q8">
        <v>6062182</v>
      </c>
    </row>
    <row r="9" spans="1:17" x14ac:dyDescent="0.25">
      <c r="A9" s="3" t="s">
        <v>7</v>
      </c>
      <c r="B9" s="4">
        <v>5000</v>
      </c>
      <c r="C9" s="4" t="s">
        <v>6</v>
      </c>
      <c r="D9" s="4" t="s">
        <v>13</v>
      </c>
      <c r="P9" s="11">
        <f>P7/B1</f>
        <v>17.133125</v>
      </c>
      <c r="Q9">
        <f>Q8/B1</f>
        <v>151.55455000000001</v>
      </c>
    </row>
    <row r="10" spans="1:17" x14ac:dyDescent="0.25">
      <c r="A10" s="3" t="s">
        <v>8</v>
      </c>
      <c r="B10" s="23">
        <f>B3/B2</f>
        <v>0.20624999999999999</v>
      </c>
      <c r="C10" s="9">
        <f>B2</f>
        <v>3200</v>
      </c>
      <c r="D10">
        <f>B9*B2/B1</f>
        <v>400</v>
      </c>
      <c r="F10" s="5">
        <f>SQRT($B10*(1-$B10)/D10)</f>
        <v>2.0230604137049392E-2</v>
      </c>
      <c r="P10" s="13">
        <v>18</v>
      </c>
    </row>
    <row r="11" spans="1:17" x14ac:dyDescent="0.25">
      <c r="A11" s="3" t="s">
        <v>10</v>
      </c>
      <c r="B11" s="23">
        <f>B6</f>
        <v>0.53</v>
      </c>
      <c r="C11" s="9">
        <f>B3</f>
        <v>660</v>
      </c>
      <c r="D11">
        <f>B9*B3/B1</f>
        <v>82.5</v>
      </c>
      <c r="F11" s="5">
        <f t="shared" ref="F11:F12" si="0">SQRT($B11*(1-$B11)/D11)</f>
        <v>5.4949012178509081E-2</v>
      </c>
    </row>
    <row r="12" spans="1:17" x14ac:dyDescent="0.25">
      <c r="A12" s="3" t="s">
        <v>11</v>
      </c>
      <c r="B12" s="23">
        <f>B7</f>
        <v>0.10931250000000001</v>
      </c>
      <c r="C12" s="9">
        <f>B2</f>
        <v>3200</v>
      </c>
      <c r="D12">
        <f>D10</f>
        <v>400</v>
      </c>
      <c r="F12" s="5">
        <f t="shared" si="0"/>
        <v>1.560154458248846E-2</v>
      </c>
    </row>
    <row r="14" spans="1:17" x14ac:dyDescent="0.25">
      <c r="C14">
        <f>_xlfn.NORM.INV(0.2,0,1)</f>
        <v>-0.84162123357291452</v>
      </c>
    </row>
    <row r="19" spans="3:3" x14ac:dyDescent="0.25">
      <c r="C19" s="7">
        <f>1/8*100%</f>
        <v>0.125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E1" zoomScale="85" zoomScaleNormal="85" workbookViewId="0">
      <selection activeCell="I26" sqref="I2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6.7109375" bestFit="1" customWidth="1"/>
    <col min="4" max="4" width="12.140625" bestFit="1" customWidth="1"/>
    <col min="5" max="5" width="10.42578125" bestFit="1" customWidth="1"/>
    <col min="6" max="6" width="18.140625" customWidth="1"/>
    <col min="7" max="7" width="15.42578125" customWidth="1"/>
    <col min="13" max="13" width="10.42578125" bestFit="1" customWidth="1"/>
    <col min="14" max="14" width="18.140625" bestFit="1" customWidth="1"/>
    <col min="15" max="15" width="15.42578125" bestFit="1" customWidth="1"/>
    <col min="22" max="22" width="14.42578125" bestFit="1" customWidth="1"/>
    <col min="23" max="23" width="9.140625" customWidth="1"/>
    <col min="25" max="25" width="10.7109375" bestFit="1" customWidth="1"/>
  </cols>
  <sheetData>
    <row r="1" spans="1:26" ht="15.75" thickBot="1" x14ac:dyDescent="0.3">
      <c r="A1" t="s">
        <v>63</v>
      </c>
      <c r="I1" t="s">
        <v>62</v>
      </c>
      <c r="S1">
        <f>COUNT(S3:S25)</f>
        <v>23</v>
      </c>
      <c r="T1">
        <f>COUNT(T3:T25)</f>
        <v>23</v>
      </c>
    </row>
    <row r="2" spans="1:26" ht="15.75" thickBot="1" x14ac:dyDescent="0.3">
      <c r="A2" s="14" t="s">
        <v>14</v>
      </c>
      <c r="B2" s="14" t="s">
        <v>15</v>
      </c>
      <c r="C2" s="14" t="s">
        <v>16</v>
      </c>
      <c r="D2" s="14" t="s">
        <v>17</v>
      </c>
      <c r="E2" s="14" t="s">
        <v>18</v>
      </c>
      <c r="F2" s="16" t="s">
        <v>8</v>
      </c>
      <c r="G2" s="16" t="s">
        <v>11</v>
      </c>
      <c r="I2" s="14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6" t="s">
        <v>8</v>
      </c>
      <c r="O2" s="16" t="s">
        <v>11</v>
      </c>
      <c r="S2">
        <f>SUM(S3:S25)</f>
        <v>19</v>
      </c>
      <c r="T2">
        <f>SUM(T3:T25)</f>
        <v>13</v>
      </c>
      <c r="V2">
        <f>SUM(B3:B39)</f>
        <v>344660</v>
      </c>
      <c r="W2">
        <f>SUM(C3:C39)</f>
        <v>28325</v>
      </c>
      <c r="Y2">
        <f>SUM(J3:J39)</f>
        <v>345543</v>
      </c>
      <c r="Z2">
        <f>SUM(K3:K39)</f>
        <v>28378</v>
      </c>
    </row>
    <row r="3" spans="1:26" ht="15.75" thickBot="1" x14ac:dyDescent="0.3">
      <c r="A3" s="14" t="s">
        <v>19</v>
      </c>
      <c r="B3" s="15">
        <v>7716</v>
      </c>
      <c r="C3" s="15">
        <v>686</v>
      </c>
      <c r="D3" s="15">
        <v>105</v>
      </c>
      <c r="E3" s="15">
        <v>34</v>
      </c>
      <c r="F3" s="17">
        <f>D3/C3</f>
        <v>0.15306122448979592</v>
      </c>
      <c r="G3" s="17">
        <f>E3/C3</f>
        <v>4.9562682215743441E-2</v>
      </c>
      <c r="I3" s="14" t="s">
        <v>19</v>
      </c>
      <c r="J3" s="15">
        <v>7723</v>
      </c>
      <c r="K3" s="15">
        <v>687</v>
      </c>
      <c r="L3" s="15">
        <v>134</v>
      </c>
      <c r="M3" s="15">
        <v>70</v>
      </c>
      <c r="N3" s="17">
        <f>L3/K3</f>
        <v>0.1950509461426492</v>
      </c>
      <c r="O3" s="17">
        <f>M3/K3</f>
        <v>0.10189228529839883</v>
      </c>
      <c r="Q3">
        <f>F3-N3</f>
        <v>-4.1989721652853279E-2</v>
      </c>
      <c r="R3">
        <f>G3-O3</f>
        <v>-5.2329603082655392E-2</v>
      </c>
      <c r="S3">
        <f>IF(Q3&lt;0,1,0)</f>
        <v>1</v>
      </c>
      <c r="T3">
        <f>IF(R3&lt;0,1,0)</f>
        <v>1</v>
      </c>
      <c r="V3">
        <f>AVERAGE(B3:B39)</f>
        <v>9315.135135135135</v>
      </c>
      <c r="W3">
        <f>AVERAGE(C3:C39)</f>
        <v>765.54054054054052</v>
      </c>
      <c r="Y3">
        <f>AVERAGE(J3:J39)</f>
        <v>9339</v>
      </c>
      <c r="Z3">
        <f>AVERAGE(K3:K39)</f>
        <v>766.97297297297303</v>
      </c>
    </row>
    <row r="4" spans="1:26" ht="15.75" thickBot="1" x14ac:dyDescent="0.3">
      <c r="A4" s="14" t="s">
        <v>20</v>
      </c>
      <c r="B4" s="15">
        <v>9288</v>
      </c>
      <c r="C4" s="15">
        <v>785</v>
      </c>
      <c r="D4" s="15">
        <v>116</v>
      </c>
      <c r="E4" s="15">
        <v>91</v>
      </c>
      <c r="F4" s="17">
        <f t="shared" ref="F4:F25" si="0">D4/C4</f>
        <v>0.14777070063694267</v>
      </c>
      <c r="G4" s="17">
        <f t="shared" ref="G4:G25" si="1">E4/C4</f>
        <v>0.11592356687898089</v>
      </c>
      <c r="I4" s="14" t="s">
        <v>20</v>
      </c>
      <c r="J4" s="15">
        <v>9102</v>
      </c>
      <c r="K4" s="15">
        <v>779</v>
      </c>
      <c r="L4" s="15">
        <v>147</v>
      </c>
      <c r="M4" s="15">
        <v>70</v>
      </c>
      <c r="N4" s="17">
        <f t="shared" ref="N4:N25" si="2">L4/K4</f>
        <v>0.18870346598202825</v>
      </c>
      <c r="O4" s="17">
        <f t="shared" ref="O4:O25" si="3">M4/K4</f>
        <v>8.9858793324775352E-2</v>
      </c>
      <c r="Q4">
        <f t="shared" ref="Q4:R25" si="4">F4-N4</f>
        <v>-4.0932765345085581E-2</v>
      </c>
      <c r="R4">
        <f t="shared" si="4"/>
        <v>2.6064773554205542E-2</v>
      </c>
      <c r="S4">
        <f t="shared" ref="S4:T25" si="5">IF(Q4&lt;0,1,0)</f>
        <v>1</v>
      </c>
      <c r="T4">
        <f t="shared" si="5"/>
        <v>0</v>
      </c>
      <c r="V4">
        <f>STDEV(B3:B39)</f>
        <v>708.0707812296954</v>
      </c>
      <c r="W4">
        <f>STDEV(C3:C39)</f>
        <v>64.578373828754522</v>
      </c>
      <c r="Y4">
        <f>STDEV(J3:J39)</f>
        <v>740.23956332467878</v>
      </c>
      <c r="Z4">
        <f>STDEV(K3:K39)</f>
        <v>68.286767258251302</v>
      </c>
    </row>
    <row r="5" spans="1:26" ht="15.75" thickBot="1" x14ac:dyDescent="0.3">
      <c r="A5" s="14" t="s">
        <v>21</v>
      </c>
      <c r="B5" s="15">
        <v>10480</v>
      </c>
      <c r="C5" s="15">
        <v>884</v>
      </c>
      <c r="D5" s="15">
        <v>145</v>
      </c>
      <c r="E5" s="15">
        <v>79</v>
      </c>
      <c r="F5" s="17">
        <f t="shared" si="0"/>
        <v>0.16402714932126697</v>
      </c>
      <c r="G5" s="17">
        <f t="shared" si="1"/>
        <v>8.9366515837104074E-2</v>
      </c>
      <c r="I5" s="14" t="s">
        <v>21</v>
      </c>
      <c r="J5" s="15">
        <v>10511</v>
      </c>
      <c r="K5" s="15">
        <v>909</v>
      </c>
      <c r="L5" s="15">
        <v>167</v>
      </c>
      <c r="M5" s="15">
        <v>95</v>
      </c>
      <c r="N5" s="17">
        <f t="shared" si="2"/>
        <v>0.18371837183718373</v>
      </c>
      <c r="O5" s="17">
        <f t="shared" si="3"/>
        <v>0.10451045104510451</v>
      </c>
      <c r="Q5">
        <f t="shared" si="4"/>
        <v>-1.9691222515916762E-2</v>
      </c>
      <c r="R5">
        <f t="shared" si="4"/>
        <v>-1.5143935208000434E-2</v>
      </c>
      <c r="S5">
        <f t="shared" si="5"/>
        <v>1</v>
      </c>
      <c r="T5">
        <f t="shared" si="5"/>
        <v>1</v>
      </c>
    </row>
    <row r="6" spans="1:26" ht="15.75" thickBot="1" x14ac:dyDescent="0.3">
      <c r="A6" s="14" t="s">
        <v>22</v>
      </c>
      <c r="B6" s="15">
        <v>9867</v>
      </c>
      <c r="C6" s="15">
        <v>827</v>
      </c>
      <c r="D6" s="15">
        <v>138</v>
      </c>
      <c r="E6" s="15">
        <v>92</v>
      </c>
      <c r="F6" s="17">
        <f t="shared" si="0"/>
        <v>0.16686819830713423</v>
      </c>
      <c r="G6" s="17">
        <f t="shared" si="1"/>
        <v>0.11124546553808948</v>
      </c>
      <c r="I6" s="14" t="s">
        <v>22</v>
      </c>
      <c r="J6" s="15">
        <v>9871</v>
      </c>
      <c r="K6" s="15">
        <v>836</v>
      </c>
      <c r="L6" s="15">
        <v>156</v>
      </c>
      <c r="M6" s="15">
        <v>105</v>
      </c>
      <c r="N6" s="17">
        <f t="shared" si="2"/>
        <v>0.18660287081339713</v>
      </c>
      <c r="O6" s="17">
        <f t="shared" si="3"/>
        <v>0.1255980861244019</v>
      </c>
      <c r="Q6">
        <f t="shared" si="4"/>
        <v>-1.9734672506262901E-2</v>
      </c>
      <c r="R6">
        <f t="shared" si="4"/>
        <v>-1.4352620586312426E-2</v>
      </c>
      <c r="S6">
        <f t="shared" si="5"/>
        <v>1</v>
      </c>
      <c r="T6">
        <f t="shared" si="5"/>
        <v>1</v>
      </c>
      <c r="V6" t="s">
        <v>81</v>
      </c>
    </row>
    <row r="7" spans="1:26" ht="15.75" thickBot="1" x14ac:dyDescent="0.3">
      <c r="A7" s="14" t="s">
        <v>23</v>
      </c>
      <c r="B7" s="15">
        <v>9793</v>
      </c>
      <c r="C7" s="15">
        <v>832</v>
      </c>
      <c r="D7" s="15">
        <v>140</v>
      </c>
      <c r="E7" s="15">
        <v>94</v>
      </c>
      <c r="F7" s="17">
        <f t="shared" si="0"/>
        <v>0.16826923076923078</v>
      </c>
      <c r="G7" s="17">
        <f t="shared" si="1"/>
        <v>0.11298076923076923</v>
      </c>
      <c r="I7" s="14" t="s">
        <v>23</v>
      </c>
      <c r="J7" s="15">
        <v>10014</v>
      </c>
      <c r="K7" s="15">
        <v>837</v>
      </c>
      <c r="L7" s="15">
        <v>163</v>
      </c>
      <c r="M7" s="15">
        <v>64</v>
      </c>
      <c r="N7" s="17">
        <f t="shared" si="2"/>
        <v>0.19474313022700118</v>
      </c>
      <c r="O7" s="17">
        <f t="shared" si="3"/>
        <v>7.6463560334528072E-2</v>
      </c>
      <c r="Q7">
        <f t="shared" si="4"/>
        <v>-2.64738994577704E-2</v>
      </c>
      <c r="R7">
        <f t="shared" si="4"/>
        <v>3.651720889624116E-2</v>
      </c>
      <c r="S7">
        <f t="shared" si="5"/>
        <v>1</v>
      </c>
      <c r="T7">
        <f t="shared" si="5"/>
        <v>0</v>
      </c>
      <c r="V7" t="s">
        <v>56</v>
      </c>
      <c r="W7" s="19">
        <v>0.5</v>
      </c>
      <c r="X7" s="19">
        <v>0.5</v>
      </c>
    </row>
    <row r="8" spans="1:26" ht="15.75" thickBot="1" x14ac:dyDescent="0.3">
      <c r="A8" s="14" t="s">
        <v>24</v>
      </c>
      <c r="B8" s="15">
        <v>9500</v>
      </c>
      <c r="C8" s="15">
        <v>788</v>
      </c>
      <c r="D8" s="15">
        <v>129</v>
      </c>
      <c r="E8" s="15">
        <v>61</v>
      </c>
      <c r="F8" s="17">
        <f t="shared" si="0"/>
        <v>0.16370558375634517</v>
      </c>
      <c r="G8" s="17">
        <f t="shared" si="1"/>
        <v>7.7411167512690351E-2</v>
      </c>
      <c r="I8" s="14" t="s">
        <v>24</v>
      </c>
      <c r="J8" s="15">
        <v>9670</v>
      </c>
      <c r="K8" s="15">
        <v>823</v>
      </c>
      <c r="L8" s="15">
        <v>138</v>
      </c>
      <c r="M8" s="15">
        <v>82</v>
      </c>
      <c r="N8" s="17">
        <f t="shared" si="2"/>
        <v>0.16767922235722965</v>
      </c>
      <c r="O8" s="17">
        <f t="shared" si="3"/>
        <v>9.9635479951397321E-2</v>
      </c>
      <c r="Q8">
        <f t="shared" si="4"/>
        <v>-3.9736386008844826E-3</v>
      </c>
      <c r="R8">
        <f t="shared" si="4"/>
        <v>-2.222431243870697E-2</v>
      </c>
      <c r="S8">
        <f t="shared" si="5"/>
        <v>1</v>
      </c>
      <c r="T8">
        <f t="shared" si="5"/>
        <v>1</v>
      </c>
      <c r="V8" t="s">
        <v>57</v>
      </c>
      <c r="W8" s="20">
        <f>SQRT(W7*(1-W7)/(V2+Y2))</f>
        <v>6.0184074029432473E-4</v>
      </c>
      <c r="X8" s="20">
        <f>SQRT(X7*(1-X7)/(W2+Z2))</f>
        <v>2.0997470796992519E-3</v>
      </c>
    </row>
    <row r="9" spans="1:26" ht="15.75" thickBot="1" x14ac:dyDescent="0.3">
      <c r="A9" s="14" t="s">
        <v>25</v>
      </c>
      <c r="B9" s="15">
        <v>9088</v>
      </c>
      <c r="C9" s="15">
        <v>780</v>
      </c>
      <c r="D9" s="15">
        <v>127</v>
      </c>
      <c r="E9" s="15">
        <v>44</v>
      </c>
      <c r="F9" s="17">
        <f t="shared" si="0"/>
        <v>0.16282051282051282</v>
      </c>
      <c r="G9" s="17">
        <f t="shared" si="1"/>
        <v>5.6410256410256411E-2</v>
      </c>
      <c r="I9" s="14" t="s">
        <v>25</v>
      </c>
      <c r="J9" s="15">
        <v>9008</v>
      </c>
      <c r="K9" s="15">
        <v>748</v>
      </c>
      <c r="L9" s="15">
        <v>146</v>
      </c>
      <c r="M9" s="15">
        <v>76</v>
      </c>
      <c r="N9" s="17">
        <f t="shared" si="2"/>
        <v>0.19518716577540107</v>
      </c>
      <c r="O9" s="17">
        <f t="shared" si="3"/>
        <v>0.10160427807486631</v>
      </c>
      <c r="Q9">
        <f t="shared" si="4"/>
        <v>-3.2366652954888248E-2</v>
      </c>
      <c r="R9">
        <f t="shared" si="4"/>
        <v>-4.5194021664609903E-2</v>
      </c>
      <c r="S9">
        <f t="shared" si="5"/>
        <v>1</v>
      </c>
      <c r="T9">
        <f t="shared" si="5"/>
        <v>1</v>
      </c>
      <c r="V9" t="s">
        <v>61</v>
      </c>
      <c r="W9" s="20">
        <f>W8*1.96</f>
        <v>1.1796078509768765E-3</v>
      </c>
      <c r="X9" s="20">
        <f>X8*1.96</f>
        <v>4.1155042762105335E-3</v>
      </c>
    </row>
    <row r="10" spans="1:26" ht="15.75" thickBot="1" x14ac:dyDescent="0.3">
      <c r="A10" s="14" t="s">
        <v>26</v>
      </c>
      <c r="B10" s="15">
        <v>7664</v>
      </c>
      <c r="C10" s="15">
        <v>652</v>
      </c>
      <c r="D10" s="15">
        <v>94</v>
      </c>
      <c r="E10" s="15">
        <v>62</v>
      </c>
      <c r="F10" s="17">
        <f t="shared" si="0"/>
        <v>0.14417177914110429</v>
      </c>
      <c r="G10" s="17">
        <f t="shared" si="1"/>
        <v>9.5092024539877307E-2</v>
      </c>
      <c r="I10" s="14" t="s">
        <v>26</v>
      </c>
      <c r="J10" s="15">
        <v>7434</v>
      </c>
      <c r="K10" s="15">
        <v>632</v>
      </c>
      <c r="L10" s="15">
        <v>110</v>
      </c>
      <c r="M10" s="15">
        <v>70</v>
      </c>
      <c r="N10" s="17">
        <f t="shared" si="2"/>
        <v>0.17405063291139242</v>
      </c>
      <c r="O10" s="17">
        <f t="shared" si="3"/>
        <v>0.11075949367088607</v>
      </c>
      <c r="Q10">
        <f t="shared" si="4"/>
        <v>-2.9878853770288122E-2</v>
      </c>
      <c r="R10">
        <f t="shared" si="4"/>
        <v>-1.5667469131008763E-2</v>
      </c>
      <c r="S10">
        <f t="shared" si="5"/>
        <v>1</v>
      </c>
      <c r="T10">
        <f t="shared" si="5"/>
        <v>1</v>
      </c>
      <c r="V10" t="s">
        <v>58</v>
      </c>
      <c r="W10" s="20">
        <f>W7-W9</f>
        <v>0.49882039214902313</v>
      </c>
      <c r="X10" s="20">
        <f>X7-X9</f>
        <v>0.49588449572378945</v>
      </c>
    </row>
    <row r="11" spans="1:26" ht="15.75" thickBot="1" x14ac:dyDescent="0.3">
      <c r="A11" s="14" t="s">
        <v>27</v>
      </c>
      <c r="B11" s="15">
        <v>8434</v>
      </c>
      <c r="C11" s="15">
        <v>697</v>
      </c>
      <c r="D11" s="15">
        <v>120</v>
      </c>
      <c r="E11" s="15">
        <v>77</v>
      </c>
      <c r="F11" s="17">
        <f t="shared" si="0"/>
        <v>0.17216642754662842</v>
      </c>
      <c r="G11" s="17">
        <f t="shared" si="1"/>
        <v>0.11047345767575323</v>
      </c>
      <c r="I11" s="14" t="s">
        <v>27</v>
      </c>
      <c r="J11" s="15">
        <v>8459</v>
      </c>
      <c r="K11" s="15">
        <v>691</v>
      </c>
      <c r="L11" s="15">
        <v>131</v>
      </c>
      <c r="M11" s="15">
        <v>60</v>
      </c>
      <c r="N11" s="17">
        <f t="shared" si="2"/>
        <v>0.18958031837916064</v>
      </c>
      <c r="O11" s="17">
        <f t="shared" si="3"/>
        <v>8.6830680173661356E-2</v>
      </c>
      <c r="Q11">
        <f t="shared" si="4"/>
        <v>-1.7413890832532225E-2</v>
      </c>
      <c r="R11">
        <f t="shared" si="4"/>
        <v>2.3642777502091872E-2</v>
      </c>
      <c r="S11">
        <f t="shared" si="5"/>
        <v>1</v>
      </c>
      <c r="T11">
        <f t="shared" si="5"/>
        <v>0</v>
      </c>
      <c r="V11" t="s">
        <v>59</v>
      </c>
      <c r="W11" s="20">
        <f>W7+W9</f>
        <v>0.50117960785097693</v>
      </c>
      <c r="X11" s="20">
        <f>X7+X9</f>
        <v>0.50411550427621055</v>
      </c>
    </row>
    <row r="12" spans="1:26" ht="15.75" thickBot="1" x14ac:dyDescent="0.3">
      <c r="A12" s="14" t="s">
        <v>28</v>
      </c>
      <c r="B12" s="15">
        <v>10496</v>
      </c>
      <c r="C12" s="15">
        <v>860</v>
      </c>
      <c r="D12" s="15">
        <v>153</v>
      </c>
      <c r="E12" s="15">
        <v>98</v>
      </c>
      <c r="F12" s="17">
        <f t="shared" si="0"/>
        <v>0.17790697674418604</v>
      </c>
      <c r="G12" s="17">
        <f t="shared" si="1"/>
        <v>0.11395348837209303</v>
      </c>
      <c r="I12" s="14" t="s">
        <v>28</v>
      </c>
      <c r="J12" s="15">
        <v>10667</v>
      </c>
      <c r="K12" s="15">
        <v>861</v>
      </c>
      <c r="L12" s="15">
        <v>165</v>
      </c>
      <c r="M12" s="15">
        <v>97</v>
      </c>
      <c r="N12" s="17">
        <f t="shared" si="2"/>
        <v>0.19163763066202091</v>
      </c>
      <c r="O12" s="17">
        <f t="shared" si="3"/>
        <v>0.11265969802555169</v>
      </c>
      <c r="Q12">
        <f t="shared" si="4"/>
        <v>-1.3730653917834873E-2</v>
      </c>
      <c r="R12">
        <f t="shared" si="4"/>
        <v>1.2937903465413403E-3</v>
      </c>
      <c r="S12">
        <f t="shared" si="5"/>
        <v>1</v>
      </c>
      <c r="T12">
        <f t="shared" si="5"/>
        <v>0</v>
      </c>
      <c r="V12" t="s">
        <v>60</v>
      </c>
      <c r="W12" s="20">
        <f>Y2/(V2+Y2)</f>
        <v>0.50063966688061334</v>
      </c>
      <c r="X12" s="20">
        <f>Z2/(W2+Z2)</f>
        <v>0.50046734740666277</v>
      </c>
    </row>
    <row r="13" spans="1:26" ht="15.75" thickBot="1" x14ac:dyDescent="0.3">
      <c r="A13" s="14" t="s">
        <v>29</v>
      </c>
      <c r="B13" s="15">
        <v>10551</v>
      </c>
      <c r="C13" s="15">
        <v>864</v>
      </c>
      <c r="D13" s="15">
        <v>143</v>
      </c>
      <c r="E13" s="15">
        <v>71</v>
      </c>
      <c r="F13" s="17">
        <f t="shared" si="0"/>
        <v>0.16550925925925927</v>
      </c>
      <c r="G13" s="17">
        <f t="shared" si="1"/>
        <v>8.217592592592593E-2</v>
      </c>
      <c r="I13" s="14" t="s">
        <v>29</v>
      </c>
      <c r="J13" s="15">
        <v>10660</v>
      </c>
      <c r="K13" s="15">
        <v>867</v>
      </c>
      <c r="L13" s="15">
        <v>196</v>
      </c>
      <c r="M13" s="15">
        <v>105</v>
      </c>
      <c r="N13" s="17">
        <f t="shared" si="2"/>
        <v>0.22606689734717417</v>
      </c>
      <c r="O13" s="17">
        <f t="shared" si="3"/>
        <v>0.12110726643598616</v>
      </c>
      <c r="Q13">
        <f t="shared" si="4"/>
        <v>-6.0557638087914895E-2</v>
      </c>
      <c r="R13">
        <f t="shared" si="4"/>
        <v>-3.8931340510060225E-2</v>
      </c>
      <c r="S13">
        <f t="shared" si="5"/>
        <v>1</v>
      </c>
      <c r="T13">
        <f t="shared" si="5"/>
        <v>1</v>
      </c>
      <c r="W13" s="22"/>
      <c r="X13" s="22"/>
    </row>
    <row r="14" spans="1:26" ht="15.75" thickBot="1" x14ac:dyDescent="0.3">
      <c r="A14" s="14" t="s">
        <v>30</v>
      </c>
      <c r="B14" s="15">
        <v>9737</v>
      </c>
      <c r="C14" s="15">
        <v>801</v>
      </c>
      <c r="D14" s="15">
        <v>128</v>
      </c>
      <c r="E14" s="15">
        <v>70</v>
      </c>
      <c r="F14" s="17">
        <f t="shared" si="0"/>
        <v>0.15980024968789014</v>
      </c>
      <c r="G14" s="17">
        <f t="shared" si="1"/>
        <v>8.7390761548064924E-2</v>
      </c>
      <c r="I14" s="14" t="s">
        <v>30</v>
      </c>
      <c r="J14" s="15">
        <v>9947</v>
      </c>
      <c r="K14" s="15">
        <v>838</v>
      </c>
      <c r="L14" s="15">
        <v>162</v>
      </c>
      <c r="M14" s="15">
        <v>92</v>
      </c>
      <c r="N14" s="17">
        <f t="shared" si="2"/>
        <v>0.19331742243436753</v>
      </c>
      <c r="O14" s="17">
        <f t="shared" si="3"/>
        <v>0.10978520286396182</v>
      </c>
      <c r="Q14">
        <f t="shared" si="4"/>
        <v>-3.3517172746477392E-2</v>
      </c>
      <c r="R14">
        <f t="shared" si="4"/>
        <v>-2.2394441315896893E-2</v>
      </c>
      <c r="S14">
        <f t="shared" si="5"/>
        <v>1</v>
      </c>
      <c r="T14">
        <f t="shared" si="5"/>
        <v>1</v>
      </c>
      <c r="V14" t="s">
        <v>82</v>
      </c>
    </row>
    <row r="15" spans="1:26" ht="15.75" thickBot="1" x14ac:dyDescent="0.3">
      <c r="A15" s="14" t="s">
        <v>31</v>
      </c>
      <c r="B15" s="15">
        <v>8176</v>
      </c>
      <c r="C15" s="15">
        <v>642</v>
      </c>
      <c r="D15" s="15">
        <v>122</v>
      </c>
      <c r="E15" s="15">
        <v>68</v>
      </c>
      <c r="F15" s="17">
        <f t="shared" si="0"/>
        <v>0.19003115264797507</v>
      </c>
      <c r="G15" s="17">
        <f t="shared" si="1"/>
        <v>0.1059190031152648</v>
      </c>
      <c r="I15" s="14" t="s">
        <v>31</v>
      </c>
      <c r="J15" s="15">
        <v>8324</v>
      </c>
      <c r="K15" s="15">
        <v>665</v>
      </c>
      <c r="L15" s="15">
        <v>127</v>
      </c>
      <c r="M15" s="15">
        <v>56</v>
      </c>
      <c r="N15" s="17">
        <f t="shared" si="2"/>
        <v>0.19097744360902255</v>
      </c>
      <c r="O15" s="17">
        <f t="shared" si="3"/>
        <v>8.4210526315789472E-2</v>
      </c>
      <c r="Q15">
        <f t="shared" si="4"/>
        <v>-9.4629096104748012E-4</v>
      </c>
      <c r="R15">
        <f t="shared" si="4"/>
        <v>2.1708476799475324E-2</v>
      </c>
      <c r="S15">
        <f t="shared" si="5"/>
        <v>1</v>
      </c>
      <c r="T15">
        <f t="shared" si="5"/>
        <v>0</v>
      </c>
      <c r="W15" t="s">
        <v>64</v>
      </c>
      <c r="X15" t="s">
        <v>65</v>
      </c>
      <c r="Y15" t="s">
        <v>66</v>
      </c>
    </row>
    <row r="16" spans="1:26" ht="15.75" thickBot="1" x14ac:dyDescent="0.3">
      <c r="A16" s="14" t="s">
        <v>32</v>
      </c>
      <c r="B16" s="15">
        <v>9402</v>
      </c>
      <c r="C16" s="15">
        <v>697</v>
      </c>
      <c r="D16" s="15">
        <v>194</v>
      </c>
      <c r="E16" s="15">
        <v>94</v>
      </c>
      <c r="F16" s="17">
        <f t="shared" si="0"/>
        <v>0.27833572453371591</v>
      </c>
      <c r="G16" s="17">
        <f t="shared" si="1"/>
        <v>0.13486370157819225</v>
      </c>
      <c r="I16" s="14" t="s">
        <v>32</v>
      </c>
      <c r="J16" s="15">
        <v>9434</v>
      </c>
      <c r="K16" s="15">
        <v>673</v>
      </c>
      <c r="L16" s="15">
        <v>220</v>
      </c>
      <c r="M16" s="15">
        <v>122</v>
      </c>
      <c r="N16" s="17">
        <f t="shared" si="2"/>
        <v>0.32689450222882616</v>
      </c>
      <c r="O16" s="17">
        <f t="shared" si="3"/>
        <v>0.1812778603268945</v>
      </c>
      <c r="Q16">
        <f t="shared" si="4"/>
        <v>-4.8558777695110245E-2</v>
      </c>
      <c r="R16">
        <f t="shared" si="4"/>
        <v>-4.641415874870225E-2</v>
      </c>
      <c r="S16">
        <f t="shared" si="5"/>
        <v>1</v>
      </c>
      <c r="T16">
        <f t="shared" si="5"/>
        <v>1</v>
      </c>
      <c r="V16" t="s">
        <v>67</v>
      </c>
      <c r="W16" s="21">
        <f>SUM(C3:C25)</f>
        <v>17260</v>
      </c>
      <c r="X16" s="21">
        <f>SUM(K3:K25)</f>
        <v>17293</v>
      </c>
      <c r="Y16" s="21">
        <f>SUM(W16:X16)</f>
        <v>34553</v>
      </c>
      <c r="Z16" s="21"/>
    </row>
    <row r="17" spans="1:26" ht="15.75" thickBot="1" x14ac:dyDescent="0.3">
      <c r="A17" s="14" t="s">
        <v>33</v>
      </c>
      <c r="B17" s="15">
        <v>8669</v>
      </c>
      <c r="C17" s="15">
        <v>669</v>
      </c>
      <c r="D17" s="15">
        <v>127</v>
      </c>
      <c r="E17" s="15">
        <v>81</v>
      </c>
      <c r="F17" s="17">
        <f t="shared" si="0"/>
        <v>0.18983557548579971</v>
      </c>
      <c r="G17" s="17">
        <f t="shared" si="1"/>
        <v>0.1210762331838565</v>
      </c>
      <c r="I17" s="14" t="s">
        <v>33</v>
      </c>
      <c r="J17" s="15">
        <v>8687</v>
      </c>
      <c r="K17" s="15">
        <v>691</v>
      </c>
      <c r="L17" s="15">
        <v>176</v>
      </c>
      <c r="M17" s="15">
        <v>128</v>
      </c>
      <c r="N17" s="17">
        <f t="shared" si="2"/>
        <v>0.25470332850940663</v>
      </c>
      <c r="O17" s="17">
        <f t="shared" si="3"/>
        <v>0.18523878437047755</v>
      </c>
      <c r="Q17">
        <f t="shared" si="4"/>
        <v>-6.4867753023606922E-2</v>
      </c>
      <c r="R17">
        <f t="shared" si="4"/>
        <v>-6.416255118662105E-2</v>
      </c>
      <c r="S17">
        <f t="shared" si="5"/>
        <v>1</v>
      </c>
      <c r="T17">
        <f t="shared" si="5"/>
        <v>1</v>
      </c>
      <c r="V17" t="s">
        <v>68</v>
      </c>
      <c r="W17" s="21">
        <f>SUM(D3:D25)</f>
        <v>3423</v>
      </c>
      <c r="X17" s="21">
        <f>SUM(L3:L25)</f>
        <v>3785</v>
      </c>
      <c r="Y17" s="21">
        <f>SUM(W17:X17)</f>
        <v>7208</v>
      </c>
      <c r="Z17" s="21"/>
    </row>
    <row r="18" spans="1:26" ht="15.75" thickBot="1" x14ac:dyDescent="0.3">
      <c r="A18" s="14" t="s">
        <v>34</v>
      </c>
      <c r="B18" s="15">
        <v>8881</v>
      </c>
      <c r="C18" s="15">
        <v>693</v>
      </c>
      <c r="D18" s="15">
        <v>153</v>
      </c>
      <c r="E18" s="15">
        <v>101</v>
      </c>
      <c r="F18" s="17">
        <f t="shared" si="0"/>
        <v>0.22077922077922077</v>
      </c>
      <c r="G18" s="17">
        <f t="shared" si="1"/>
        <v>0.14574314574314573</v>
      </c>
      <c r="I18" s="14" t="s">
        <v>34</v>
      </c>
      <c r="J18" s="15">
        <v>8896</v>
      </c>
      <c r="K18" s="15">
        <v>708</v>
      </c>
      <c r="L18" s="15">
        <v>161</v>
      </c>
      <c r="M18" s="15">
        <v>104</v>
      </c>
      <c r="N18" s="17">
        <f t="shared" si="2"/>
        <v>0.22740112994350281</v>
      </c>
      <c r="O18" s="17">
        <f t="shared" si="3"/>
        <v>0.14689265536723164</v>
      </c>
      <c r="Q18">
        <f t="shared" si="4"/>
        <v>-6.6219091642820416E-3</v>
      </c>
      <c r="R18">
        <f t="shared" si="4"/>
        <v>-1.1495096240859148E-3</v>
      </c>
      <c r="S18">
        <f t="shared" si="5"/>
        <v>1</v>
      </c>
      <c r="T18">
        <f t="shared" si="5"/>
        <v>1</v>
      </c>
      <c r="V18" t="s">
        <v>69</v>
      </c>
      <c r="W18" s="21">
        <f>SUM(E3:E25)</f>
        <v>1945</v>
      </c>
      <c r="X18" s="21">
        <f>SUM(M3:M25)</f>
        <v>2033</v>
      </c>
      <c r="Y18" s="21">
        <f>SUM(W18:X18)</f>
        <v>3978</v>
      </c>
      <c r="Z18" s="21" t="s">
        <v>80</v>
      </c>
    </row>
    <row r="19" spans="1:26" ht="15.75" thickBot="1" x14ac:dyDescent="0.3">
      <c r="A19" s="14" t="s">
        <v>35</v>
      </c>
      <c r="B19" s="15">
        <v>9655</v>
      </c>
      <c r="C19" s="15">
        <v>771</v>
      </c>
      <c r="D19" s="15">
        <v>213</v>
      </c>
      <c r="E19" s="15">
        <v>119</v>
      </c>
      <c r="F19" s="17">
        <f t="shared" si="0"/>
        <v>0.27626459143968873</v>
      </c>
      <c r="G19" s="17">
        <f t="shared" si="1"/>
        <v>0.15434500648508431</v>
      </c>
      <c r="I19" s="14" t="s">
        <v>35</v>
      </c>
      <c r="J19" s="15">
        <v>9535</v>
      </c>
      <c r="K19" s="15">
        <v>759</v>
      </c>
      <c r="L19" s="15">
        <v>233</v>
      </c>
      <c r="M19" s="15">
        <v>124</v>
      </c>
      <c r="N19" s="17">
        <f t="shared" si="2"/>
        <v>0.30698287220026349</v>
      </c>
      <c r="O19" s="17">
        <f t="shared" si="3"/>
        <v>0.16337285902503293</v>
      </c>
      <c r="Q19">
        <f t="shared" si="4"/>
        <v>-3.0718280760574757E-2</v>
      </c>
      <c r="R19">
        <f t="shared" si="4"/>
        <v>-9.0278525399486165E-3</v>
      </c>
      <c r="S19">
        <f t="shared" si="5"/>
        <v>1</v>
      </c>
      <c r="T19">
        <f t="shared" si="5"/>
        <v>1</v>
      </c>
      <c r="V19" t="s">
        <v>70</v>
      </c>
      <c r="W19" s="20">
        <f>W17/W16</f>
        <v>0.19831981460023174</v>
      </c>
      <c r="X19" s="20">
        <f>X17/X16</f>
        <v>0.2188746891805933</v>
      </c>
      <c r="Y19" s="20">
        <f>Y17/Y16</f>
        <v>0.20860706740369866</v>
      </c>
      <c r="Z19" s="20">
        <f>W19-X19</f>
        <v>-2.0554874580361565E-2</v>
      </c>
    </row>
    <row r="20" spans="1:26" ht="15.75" thickBot="1" x14ac:dyDescent="0.3">
      <c r="A20" s="14" t="s">
        <v>36</v>
      </c>
      <c r="B20" s="15">
        <v>9396</v>
      </c>
      <c r="C20" s="15">
        <v>736</v>
      </c>
      <c r="D20" s="15">
        <v>162</v>
      </c>
      <c r="E20" s="15">
        <v>120</v>
      </c>
      <c r="F20" s="17">
        <f t="shared" si="0"/>
        <v>0.22010869565217392</v>
      </c>
      <c r="G20" s="17">
        <f t="shared" si="1"/>
        <v>0.16304347826086957</v>
      </c>
      <c r="I20" s="14" t="s">
        <v>36</v>
      </c>
      <c r="J20" s="15">
        <v>9363</v>
      </c>
      <c r="K20" s="15">
        <v>736</v>
      </c>
      <c r="L20" s="15">
        <v>154</v>
      </c>
      <c r="M20" s="15">
        <v>91</v>
      </c>
      <c r="N20" s="17">
        <f t="shared" si="2"/>
        <v>0.20923913043478262</v>
      </c>
      <c r="O20" s="17">
        <f t="shared" si="3"/>
        <v>0.12364130434782608</v>
      </c>
      <c r="Q20">
        <f t="shared" si="4"/>
        <v>1.0869565217391297E-2</v>
      </c>
      <c r="R20">
        <f t="shared" si="4"/>
        <v>3.9402173913043487E-2</v>
      </c>
      <c r="S20">
        <f t="shared" si="5"/>
        <v>0</v>
      </c>
      <c r="T20">
        <f t="shared" si="5"/>
        <v>0</v>
      </c>
      <c r="V20" t="s">
        <v>71</v>
      </c>
      <c r="W20" s="20">
        <f>W18/W16</f>
        <v>0.1126882966396292</v>
      </c>
      <c r="X20" s="20">
        <f>X18/X16</f>
        <v>0.11756201931417337</v>
      </c>
      <c r="Y20" s="20">
        <f>Y18/Y16</f>
        <v>0.11512748531241861</v>
      </c>
      <c r="Z20" s="20">
        <f>W20-X20</f>
        <v>-4.8737226745441675E-3</v>
      </c>
    </row>
    <row r="21" spans="1:26" ht="15.75" thickBot="1" x14ac:dyDescent="0.3">
      <c r="A21" s="14" t="s">
        <v>37</v>
      </c>
      <c r="B21" s="15">
        <v>9262</v>
      </c>
      <c r="C21" s="15">
        <v>727</v>
      </c>
      <c r="D21" s="15">
        <v>201</v>
      </c>
      <c r="E21" s="15">
        <v>96</v>
      </c>
      <c r="F21" s="17">
        <f t="shared" si="0"/>
        <v>0.27647867950481431</v>
      </c>
      <c r="G21" s="17">
        <f t="shared" si="1"/>
        <v>0.13204951856946354</v>
      </c>
      <c r="I21" s="14" t="s">
        <v>37</v>
      </c>
      <c r="J21" s="15">
        <v>9327</v>
      </c>
      <c r="K21" s="15">
        <v>739</v>
      </c>
      <c r="L21" s="15">
        <v>196</v>
      </c>
      <c r="M21" s="15">
        <v>86</v>
      </c>
      <c r="N21" s="17">
        <f t="shared" si="2"/>
        <v>0.26522327469553453</v>
      </c>
      <c r="O21" s="17">
        <f t="shared" si="3"/>
        <v>0.11637347767253045</v>
      </c>
      <c r="Q21">
        <f t="shared" si="4"/>
        <v>1.1255404809279779E-2</v>
      </c>
      <c r="R21">
        <f t="shared" si="4"/>
        <v>1.5676040896933086E-2</v>
      </c>
      <c r="S21">
        <f t="shared" si="5"/>
        <v>0</v>
      </c>
      <c r="T21">
        <f t="shared" si="5"/>
        <v>0</v>
      </c>
      <c r="V21" t="s">
        <v>72</v>
      </c>
      <c r="W21" s="20"/>
      <c r="X21" s="20"/>
      <c r="Y21" s="20">
        <f>SQRT(Y19*(1-Y19)*(1/$W$16+1/$X$16))</f>
        <v>4.3716753852259364E-3</v>
      </c>
      <c r="Z21" s="20"/>
    </row>
    <row r="22" spans="1:26" ht="15.75" thickBot="1" x14ac:dyDescent="0.3">
      <c r="A22" s="14" t="s">
        <v>38</v>
      </c>
      <c r="B22" s="15">
        <v>9308</v>
      </c>
      <c r="C22" s="15">
        <v>728</v>
      </c>
      <c r="D22" s="15">
        <v>207</v>
      </c>
      <c r="E22" s="15">
        <v>67</v>
      </c>
      <c r="F22" s="17">
        <f t="shared" si="0"/>
        <v>0.28434065934065933</v>
      </c>
      <c r="G22" s="17">
        <f t="shared" si="1"/>
        <v>9.2032967032967039E-2</v>
      </c>
      <c r="I22" s="14" t="s">
        <v>38</v>
      </c>
      <c r="J22" s="15">
        <v>9345</v>
      </c>
      <c r="K22" s="15">
        <v>734</v>
      </c>
      <c r="L22" s="15">
        <v>167</v>
      </c>
      <c r="M22" s="15">
        <v>75</v>
      </c>
      <c r="N22" s="17">
        <f t="shared" si="2"/>
        <v>0.22752043596730245</v>
      </c>
      <c r="O22" s="17">
        <f t="shared" si="3"/>
        <v>0.10217983651226158</v>
      </c>
      <c r="Q22">
        <f t="shared" si="4"/>
        <v>5.6820223373356876E-2</v>
      </c>
      <c r="R22">
        <f t="shared" si="4"/>
        <v>-1.0146869479294537E-2</v>
      </c>
      <c r="S22">
        <f t="shared" si="5"/>
        <v>0</v>
      </c>
      <c r="T22">
        <f t="shared" si="5"/>
        <v>1</v>
      </c>
      <c r="V22" t="s">
        <v>73</v>
      </c>
      <c r="W22" s="20"/>
      <c r="X22" s="20"/>
      <c r="Y22" s="20">
        <f>SQRT(Y20*(1-Y20)*(1/$W$16+1/$X$16))</f>
        <v>3.4341335129324238E-3</v>
      </c>
      <c r="Z22" s="20"/>
    </row>
    <row r="23" spans="1:26" ht="15.75" thickBot="1" x14ac:dyDescent="0.3">
      <c r="A23" s="14" t="s">
        <v>39</v>
      </c>
      <c r="B23" s="15">
        <v>8715</v>
      </c>
      <c r="C23" s="15">
        <v>722</v>
      </c>
      <c r="D23" s="15">
        <v>182</v>
      </c>
      <c r="E23" s="15">
        <v>123</v>
      </c>
      <c r="F23" s="17">
        <f t="shared" si="0"/>
        <v>0.25207756232686979</v>
      </c>
      <c r="G23" s="17">
        <f t="shared" si="1"/>
        <v>0.17036011080332411</v>
      </c>
      <c r="I23" s="14" t="s">
        <v>39</v>
      </c>
      <c r="J23" s="15">
        <v>8890</v>
      </c>
      <c r="K23" s="15">
        <v>706</v>
      </c>
      <c r="L23" s="15">
        <v>174</v>
      </c>
      <c r="M23" s="15">
        <v>101</v>
      </c>
      <c r="N23" s="17">
        <f t="shared" si="2"/>
        <v>0.24645892351274787</v>
      </c>
      <c r="O23" s="17">
        <f t="shared" si="3"/>
        <v>0.14305949008498584</v>
      </c>
      <c r="Q23">
        <f t="shared" si="4"/>
        <v>5.6186388141219179E-3</v>
      </c>
      <c r="R23">
        <f t="shared" si="4"/>
        <v>2.7300620718338275E-2</v>
      </c>
      <c r="S23">
        <f t="shared" si="5"/>
        <v>0</v>
      </c>
      <c r="T23">
        <f t="shared" si="5"/>
        <v>0</v>
      </c>
      <c r="V23" t="s">
        <v>74</v>
      </c>
      <c r="W23" s="20"/>
      <c r="X23" s="20"/>
      <c r="Y23" s="20">
        <f>Y21*1.96</f>
        <v>8.5684837550428355E-3</v>
      </c>
      <c r="Z23" s="20"/>
    </row>
    <row r="24" spans="1:26" ht="15.75" thickBot="1" x14ac:dyDescent="0.3">
      <c r="A24" s="14" t="s">
        <v>40</v>
      </c>
      <c r="B24" s="15">
        <v>8448</v>
      </c>
      <c r="C24" s="15">
        <v>695</v>
      </c>
      <c r="D24" s="15">
        <v>142</v>
      </c>
      <c r="E24" s="15">
        <v>100</v>
      </c>
      <c r="F24" s="17">
        <f t="shared" si="0"/>
        <v>0.20431654676258992</v>
      </c>
      <c r="G24" s="17">
        <f t="shared" si="1"/>
        <v>0.14388489208633093</v>
      </c>
      <c r="I24" s="14" t="s">
        <v>40</v>
      </c>
      <c r="J24" s="15">
        <v>8460</v>
      </c>
      <c r="K24" s="15">
        <v>681</v>
      </c>
      <c r="L24" s="15">
        <v>156</v>
      </c>
      <c r="M24" s="15">
        <v>93</v>
      </c>
      <c r="N24" s="17">
        <f t="shared" si="2"/>
        <v>0.22907488986784141</v>
      </c>
      <c r="O24" s="17">
        <f t="shared" si="3"/>
        <v>0.13656387665198239</v>
      </c>
      <c r="Q24">
        <f t="shared" si="4"/>
        <v>-2.475834310525149E-2</v>
      </c>
      <c r="R24">
        <f t="shared" si="4"/>
        <v>7.3210154343485434E-3</v>
      </c>
      <c r="S24">
        <f t="shared" si="5"/>
        <v>1</v>
      </c>
      <c r="T24">
        <f t="shared" si="5"/>
        <v>0</v>
      </c>
      <c r="V24" t="s">
        <v>75</v>
      </c>
      <c r="W24" s="20"/>
      <c r="X24" s="20"/>
      <c r="Y24" s="20">
        <f>Y22*1.96</f>
        <v>6.7309016853475505E-3</v>
      </c>
      <c r="Z24" s="20"/>
    </row>
    <row r="25" spans="1:26" ht="15.75" thickBot="1" x14ac:dyDescent="0.3">
      <c r="A25" s="14" t="s">
        <v>41</v>
      </c>
      <c r="B25" s="15">
        <v>8836</v>
      </c>
      <c r="C25" s="15">
        <v>724</v>
      </c>
      <c r="D25" s="15">
        <v>182</v>
      </c>
      <c r="E25" s="15">
        <v>103</v>
      </c>
      <c r="F25" s="17">
        <f t="shared" si="0"/>
        <v>0.25138121546961328</v>
      </c>
      <c r="G25" s="17">
        <f t="shared" si="1"/>
        <v>0.14226519337016574</v>
      </c>
      <c r="I25" s="14" t="s">
        <v>41</v>
      </c>
      <c r="J25" s="15">
        <v>8836</v>
      </c>
      <c r="K25" s="15">
        <v>693</v>
      </c>
      <c r="L25" s="15">
        <v>206</v>
      </c>
      <c r="M25" s="15">
        <v>67</v>
      </c>
      <c r="N25" s="17">
        <f t="shared" si="2"/>
        <v>0.29725829725829728</v>
      </c>
      <c r="O25" s="17">
        <f t="shared" si="3"/>
        <v>9.6681096681096687E-2</v>
      </c>
      <c r="Q25">
        <f t="shared" si="4"/>
        <v>-4.5877081788683993E-2</v>
      </c>
      <c r="R25">
        <f t="shared" si="4"/>
        <v>4.5584096689069056E-2</v>
      </c>
      <c r="S25">
        <f t="shared" si="5"/>
        <v>1</v>
      </c>
      <c r="T25">
        <f t="shared" si="5"/>
        <v>0</v>
      </c>
      <c r="V25" t="s">
        <v>76</v>
      </c>
      <c r="W25" s="20"/>
      <c r="X25" s="20"/>
      <c r="Y25" s="20">
        <f>Z19-Y23</f>
        <v>-2.9123358335404401E-2</v>
      </c>
      <c r="Z25" s="20"/>
    </row>
    <row r="26" spans="1:26" ht="15.75" thickBot="1" x14ac:dyDescent="0.3">
      <c r="A26" s="14" t="s">
        <v>42</v>
      </c>
      <c r="B26" s="15">
        <v>9359</v>
      </c>
      <c r="C26" s="15">
        <v>789</v>
      </c>
      <c r="D26" s="1"/>
      <c r="E26" s="1"/>
      <c r="F26" s="18"/>
      <c r="G26" s="18"/>
      <c r="I26" s="14" t="s">
        <v>42</v>
      </c>
      <c r="J26" s="15">
        <v>9437</v>
      </c>
      <c r="K26" s="15">
        <v>788</v>
      </c>
      <c r="L26" s="1"/>
      <c r="M26" s="1"/>
      <c r="N26" s="18"/>
      <c r="O26" s="18"/>
      <c r="V26" t="s">
        <v>77</v>
      </c>
      <c r="W26" s="20"/>
      <c r="X26" s="20"/>
      <c r="Y26" s="20">
        <f>Z20-Y24</f>
        <v>-1.1604624359891718E-2</v>
      </c>
      <c r="Z26" s="20"/>
    </row>
    <row r="27" spans="1:26" ht="15.75" thickBot="1" x14ac:dyDescent="0.3">
      <c r="A27" s="14" t="s">
        <v>43</v>
      </c>
      <c r="B27" s="15">
        <v>9427</v>
      </c>
      <c r="C27" s="15">
        <v>743</v>
      </c>
      <c r="D27" s="1"/>
      <c r="E27" s="1"/>
      <c r="F27" s="18"/>
      <c r="G27" s="18"/>
      <c r="I27" s="14" t="s">
        <v>43</v>
      </c>
      <c r="J27" s="15">
        <v>9420</v>
      </c>
      <c r="K27" s="15">
        <v>781</v>
      </c>
      <c r="L27" s="1"/>
      <c r="M27" s="1"/>
      <c r="N27" s="18"/>
      <c r="O27" s="18"/>
      <c r="V27" t="s">
        <v>78</v>
      </c>
      <c r="W27" s="20"/>
      <c r="X27" s="20"/>
      <c r="Y27" s="20">
        <f>Z19+Y23</f>
        <v>-1.198639082531873E-2</v>
      </c>
      <c r="Z27" s="20"/>
    </row>
    <row r="28" spans="1:26" ht="15.75" thickBot="1" x14ac:dyDescent="0.3">
      <c r="A28" s="14" t="s">
        <v>44</v>
      </c>
      <c r="B28" s="15">
        <v>9633</v>
      </c>
      <c r="C28" s="15">
        <v>808</v>
      </c>
      <c r="D28" s="1"/>
      <c r="E28" s="1"/>
      <c r="F28" s="18"/>
      <c r="G28" s="18"/>
      <c r="I28" s="14" t="s">
        <v>44</v>
      </c>
      <c r="J28" s="15">
        <v>9570</v>
      </c>
      <c r="K28" s="15">
        <v>805</v>
      </c>
      <c r="L28" s="1"/>
      <c r="M28" s="1"/>
      <c r="N28" s="18"/>
      <c r="O28" s="18"/>
      <c r="V28" t="s">
        <v>79</v>
      </c>
      <c r="W28" s="21"/>
      <c r="X28" s="21"/>
      <c r="Y28" s="20">
        <f>Z20+Y24</f>
        <v>1.857179010803383E-3</v>
      </c>
      <c r="Z28" s="21"/>
    </row>
    <row r="29" spans="1:26" ht="15.75" thickBot="1" x14ac:dyDescent="0.3">
      <c r="A29" s="14" t="s">
        <v>45</v>
      </c>
      <c r="B29" s="15">
        <v>9842</v>
      </c>
      <c r="C29" s="15">
        <v>831</v>
      </c>
      <c r="D29" s="1"/>
      <c r="E29" s="1"/>
      <c r="F29" s="18"/>
      <c r="G29" s="18"/>
      <c r="I29" s="14" t="s">
        <v>45</v>
      </c>
      <c r="J29" s="15">
        <v>9921</v>
      </c>
      <c r="K29" s="15">
        <v>830</v>
      </c>
      <c r="L29" s="1"/>
      <c r="M29" s="1"/>
      <c r="N29" s="18"/>
      <c r="O29" s="18"/>
    </row>
    <row r="30" spans="1:26" ht="15.75" thickBot="1" x14ac:dyDescent="0.3">
      <c r="A30" s="14" t="s">
        <v>46</v>
      </c>
      <c r="B30" s="15">
        <v>9272</v>
      </c>
      <c r="C30" s="15">
        <v>767</v>
      </c>
      <c r="D30" s="1"/>
      <c r="E30" s="1"/>
      <c r="F30" s="18"/>
      <c r="G30" s="18"/>
      <c r="I30" s="14" t="s">
        <v>46</v>
      </c>
      <c r="J30" s="15">
        <v>9424</v>
      </c>
      <c r="K30" s="15">
        <v>781</v>
      </c>
      <c r="L30" s="1"/>
      <c r="M30" s="1"/>
      <c r="N30" s="18"/>
      <c r="O30" s="18"/>
    </row>
    <row r="31" spans="1:26" ht="15.75" thickBot="1" x14ac:dyDescent="0.3">
      <c r="A31" s="14" t="s">
        <v>47</v>
      </c>
      <c r="B31" s="15">
        <v>8969</v>
      </c>
      <c r="C31" s="15">
        <v>760</v>
      </c>
      <c r="D31" s="1"/>
      <c r="E31" s="1"/>
      <c r="F31" s="18"/>
      <c r="G31" s="18"/>
      <c r="I31" s="14" t="s">
        <v>47</v>
      </c>
      <c r="J31" s="15">
        <v>9010</v>
      </c>
      <c r="K31" s="15">
        <v>756</v>
      </c>
      <c r="L31" s="1"/>
      <c r="M31" s="1"/>
      <c r="N31" s="18"/>
      <c r="O31" s="18"/>
    </row>
    <row r="32" spans="1:26" ht="15.75" thickBot="1" x14ac:dyDescent="0.3">
      <c r="A32" s="14" t="s">
        <v>48</v>
      </c>
      <c r="B32" s="15">
        <v>9697</v>
      </c>
      <c r="C32" s="15">
        <v>850</v>
      </c>
      <c r="D32" s="1"/>
      <c r="E32" s="1"/>
      <c r="F32" s="18"/>
      <c r="G32" s="18"/>
      <c r="I32" s="14" t="s">
        <v>48</v>
      </c>
      <c r="J32" s="15">
        <v>9656</v>
      </c>
      <c r="K32" s="15">
        <v>825</v>
      </c>
      <c r="L32" s="1"/>
      <c r="M32" s="1"/>
      <c r="N32" s="18"/>
      <c r="O32" s="18"/>
    </row>
    <row r="33" spans="1:15" ht="15.75" thickBot="1" x14ac:dyDescent="0.3">
      <c r="A33" s="14" t="s">
        <v>49</v>
      </c>
      <c r="B33" s="15">
        <v>10445</v>
      </c>
      <c r="C33" s="15">
        <v>851</v>
      </c>
      <c r="D33" s="1"/>
      <c r="E33" s="1"/>
      <c r="F33" s="18"/>
      <c r="G33" s="18"/>
      <c r="I33" s="14" t="s">
        <v>49</v>
      </c>
      <c r="J33" s="15">
        <v>10419</v>
      </c>
      <c r="K33" s="15">
        <v>874</v>
      </c>
      <c r="L33" s="1"/>
      <c r="M33" s="1"/>
      <c r="N33" s="18"/>
      <c r="O33" s="18"/>
    </row>
    <row r="34" spans="1:15" ht="15.75" thickBot="1" x14ac:dyDescent="0.3">
      <c r="A34" s="14" t="s">
        <v>50</v>
      </c>
      <c r="B34" s="15">
        <v>9931</v>
      </c>
      <c r="C34" s="15">
        <v>831</v>
      </c>
      <c r="D34" s="1"/>
      <c r="E34" s="1"/>
      <c r="F34" s="18"/>
      <c r="G34" s="18"/>
      <c r="I34" s="14" t="s">
        <v>50</v>
      </c>
      <c r="J34" s="15">
        <v>9880</v>
      </c>
      <c r="K34" s="15">
        <v>830</v>
      </c>
      <c r="L34" s="1"/>
      <c r="M34" s="1"/>
      <c r="N34" s="18"/>
      <c r="O34" s="18"/>
    </row>
    <row r="35" spans="1:15" ht="15.75" thickBot="1" x14ac:dyDescent="0.3">
      <c r="A35" s="14" t="s">
        <v>51</v>
      </c>
      <c r="B35" s="15">
        <v>10042</v>
      </c>
      <c r="C35" s="15">
        <v>802</v>
      </c>
      <c r="D35" s="1"/>
      <c r="E35" s="1"/>
      <c r="F35" s="18"/>
      <c r="G35" s="18"/>
      <c r="I35" s="14" t="s">
        <v>51</v>
      </c>
      <c r="J35" s="15">
        <v>10134</v>
      </c>
      <c r="K35" s="15">
        <v>801</v>
      </c>
      <c r="L35" s="1"/>
      <c r="M35" s="1"/>
      <c r="N35" s="18"/>
      <c r="O35" s="18"/>
    </row>
    <row r="36" spans="1:15" ht="15.75" thickBot="1" x14ac:dyDescent="0.3">
      <c r="A36" s="14" t="s">
        <v>52</v>
      </c>
      <c r="B36" s="15">
        <v>9721</v>
      </c>
      <c r="C36" s="15">
        <v>829</v>
      </c>
      <c r="D36" s="1"/>
      <c r="E36" s="1"/>
      <c r="F36" s="18"/>
      <c r="G36" s="18"/>
      <c r="I36" s="14" t="s">
        <v>52</v>
      </c>
      <c r="J36" s="15">
        <v>9717</v>
      </c>
      <c r="K36" s="15">
        <v>814</v>
      </c>
      <c r="L36" s="1"/>
      <c r="M36" s="1"/>
      <c r="N36" s="18"/>
      <c r="O36" s="18"/>
    </row>
    <row r="37" spans="1:15" ht="15.75" thickBot="1" x14ac:dyDescent="0.3">
      <c r="A37" s="14" t="s">
        <v>53</v>
      </c>
      <c r="B37" s="15">
        <v>9304</v>
      </c>
      <c r="C37" s="15">
        <v>770</v>
      </c>
      <c r="D37" s="1"/>
      <c r="E37" s="1"/>
      <c r="F37" s="18"/>
      <c r="G37" s="18"/>
      <c r="I37" s="14" t="s">
        <v>53</v>
      </c>
      <c r="J37" s="15">
        <v>9192</v>
      </c>
      <c r="K37" s="15">
        <v>735</v>
      </c>
      <c r="L37" s="1"/>
      <c r="M37" s="1"/>
      <c r="N37" s="18"/>
      <c r="O37" s="18"/>
    </row>
    <row r="38" spans="1:15" ht="15.75" thickBot="1" x14ac:dyDescent="0.3">
      <c r="A38" s="14" t="s">
        <v>54</v>
      </c>
      <c r="B38" s="15">
        <v>8668</v>
      </c>
      <c r="C38" s="15">
        <v>724</v>
      </c>
      <c r="D38" s="1"/>
      <c r="E38" s="1"/>
      <c r="F38" s="18"/>
      <c r="G38" s="18"/>
      <c r="I38" s="14" t="s">
        <v>54</v>
      </c>
      <c r="J38" s="15">
        <v>8630</v>
      </c>
      <c r="K38" s="15">
        <v>743</v>
      </c>
      <c r="L38" s="1"/>
      <c r="M38" s="1"/>
      <c r="N38" s="18"/>
      <c r="O38" s="18"/>
    </row>
    <row r="39" spans="1:15" ht="15.75" thickBot="1" x14ac:dyDescent="0.3">
      <c r="A39" s="14" t="s">
        <v>55</v>
      </c>
      <c r="B39" s="15">
        <v>8988</v>
      </c>
      <c r="C39" s="15">
        <v>710</v>
      </c>
      <c r="D39" s="1"/>
      <c r="E39" s="1"/>
      <c r="F39" s="18"/>
      <c r="G39" s="18"/>
      <c r="I39" s="14" t="s">
        <v>55</v>
      </c>
      <c r="J39" s="15">
        <v>8970</v>
      </c>
      <c r="K39" s="15">
        <v>722</v>
      </c>
      <c r="L39" s="1"/>
      <c r="M39" s="1"/>
      <c r="N39" s="18"/>
      <c r="O3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Lee</dc:creator>
  <cp:lastModifiedBy>Wonjun Lee</cp:lastModifiedBy>
  <dcterms:created xsi:type="dcterms:W3CDTF">2016-07-15T13:25:41Z</dcterms:created>
  <dcterms:modified xsi:type="dcterms:W3CDTF">2016-07-15T18:40:26Z</dcterms:modified>
</cp:coreProperties>
</file>