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원고작업\정보문화사\함수전략\After\Ch-07\"/>
    </mc:Choice>
  </mc:AlternateContent>
  <bookViews>
    <workbookView xWindow="480" yWindow="135" windowWidth="27975" windowHeight="13365" activeTab="2"/>
  </bookViews>
  <sheets>
    <sheet name="입력" sheetId="3" r:id="rId1"/>
    <sheet name="상품정보" sheetId="4" r:id="rId2"/>
    <sheet name="거래명세표" sheetId="2" r:id="rId3"/>
  </sheets>
  <definedNames>
    <definedName name="_xlnm.Print_Area" localSheetId="2">거래명세표!$B$2:$AG$49</definedName>
    <definedName name="개수">상품정보!$D$4</definedName>
    <definedName name="결제형태">입력!$F$7</definedName>
    <definedName name="공급가액">입력!$M$5:$M$14</definedName>
    <definedName name="규격">입력!$J$5:$J$14</definedName>
    <definedName name="금액합계">입력!$F$8</definedName>
    <definedName name="납품자">입력!$F$6</definedName>
    <definedName name="단가">입력!$L$5:$L$14</definedName>
    <definedName name="대표">입력!$C$6</definedName>
    <definedName name="대표2">입력!$C$18</definedName>
    <definedName name="비고">입력!$O$5:$O$14</definedName>
    <definedName name="사업자번호">입력!$C$5</definedName>
    <definedName name="사업자번호2">입력!$C$17</definedName>
    <definedName name="상품명">OFFSET(상품정보!$B$6,1,0,개수,1)</definedName>
    <definedName name="상품정보">OFFSET(상품정보!$B$6,1,0,개수,3)</definedName>
    <definedName name="상호">입력!$C$4</definedName>
    <definedName name="상호2">입력!$C$16</definedName>
    <definedName name="세액">입력!$N$5:$N$14</definedName>
    <definedName name="세액합계">입력!$F$9</definedName>
    <definedName name="수량">입력!$K$5:$K$14</definedName>
    <definedName name="업태">입력!$C$8</definedName>
    <definedName name="업태2">입력!$C$20</definedName>
    <definedName name="인수자">입력!$F$5</definedName>
    <definedName name="일자">입력!$H$5:$H$14</definedName>
    <definedName name="작성일자">입력!$F$4</definedName>
    <definedName name="전화번호">입력!$C$10</definedName>
    <definedName name="전화번호2">입력!$C$22</definedName>
    <definedName name="종목">입력!$C$9</definedName>
    <definedName name="종목2">입력!$C$21</definedName>
    <definedName name="주소">입력!$C$7</definedName>
    <definedName name="주소2">입력!$C$19</definedName>
    <definedName name="팩스번호">입력!$C$11</definedName>
    <definedName name="품목">입력!$I$5:$I$14</definedName>
    <definedName name="합계금액">입력!$F$10</definedName>
  </definedNames>
  <calcPr calcId="152511"/>
</workbook>
</file>

<file path=xl/calcChain.xml><?xml version="1.0" encoding="utf-8"?>
<calcChain xmlns="http://schemas.openxmlformats.org/spreadsheetml/2006/main">
  <c r="AE39" i="2" l="1"/>
  <c r="AE40" i="2"/>
  <c r="AE41" i="2"/>
  <c r="AE42" i="2"/>
  <c r="AE43" i="2"/>
  <c r="AE44" i="2"/>
  <c r="AE45" i="2"/>
  <c r="AE46" i="2"/>
  <c r="AE47" i="2"/>
  <c r="AA45" i="2"/>
  <c r="AA46" i="2"/>
  <c r="AA47" i="2"/>
  <c r="V45" i="2"/>
  <c r="V46" i="2"/>
  <c r="V47" i="2"/>
  <c r="R45" i="2"/>
  <c r="R46" i="2"/>
  <c r="R47" i="2"/>
  <c r="P39" i="2"/>
  <c r="P40" i="2"/>
  <c r="P41" i="2"/>
  <c r="P42" i="2"/>
  <c r="P43" i="2"/>
  <c r="P44" i="2"/>
  <c r="P45" i="2"/>
  <c r="P46" i="2"/>
  <c r="P47" i="2"/>
  <c r="N45" i="2"/>
  <c r="N46" i="2"/>
  <c r="N47" i="2"/>
  <c r="AE38" i="2"/>
  <c r="P38" i="2"/>
  <c r="D38" i="2"/>
  <c r="D39" i="2"/>
  <c r="D40" i="2"/>
  <c r="D41" i="2"/>
  <c r="D42" i="2"/>
  <c r="D43" i="2"/>
  <c r="D44" i="2"/>
  <c r="D45" i="2"/>
  <c r="D46" i="2"/>
  <c r="D4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AC35" i="2"/>
  <c r="U35" i="2"/>
  <c r="U33" i="2"/>
  <c r="AC31" i="2"/>
  <c r="U31" i="2"/>
  <c r="U29" i="2"/>
  <c r="F29" i="2"/>
  <c r="F31" i="2"/>
  <c r="F33" i="2"/>
  <c r="B28" i="2"/>
  <c r="Q23" i="2"/>
  <c r="G23" i="2"/>
  <c r="AA20" i="2"/>
  <c r="AA21" i="2"/>
  <c r="AA22" i="2"/>
  <c r="V20" i="2"/>
  <c r="V21" i="2"/>
  <c r="V22" i="2"/>
  <c r="R20" i="2"/>
  <c r="R21" i="2"/>
  <c r="R22" i="2"/>
  <c r="P13" i="2"/>
  <c r="P14" i="2"/>
  <c r="P15" i="2"/>
  <c r="P16" i="2"/>
  <c r="P17" i="2"/>
  <c r="P18" i="2"/>
  <c r="P19" i="2"/>
  <c r="P20" i="2"/>
  <c r="P21" i="2"/>
  <c r="P22" i="2"/>
  <c r="N20" i="2"/>
  <c r="N21" i="2"/>
  <c r="N22" i="2"/>
  <c r="AE13" i="2"/>
  <c r="AE14" i="2"/>
  <c r="AE15" i="2"/>
  <c r="AE16" i="2"/>
  <c r="AE17" i="2"/>
  <c r="AE18" i="2"/>
  <c r="AE19" i="2"/>
  <c r="AE20" i="2"/>
  <c r="AE21" i="2"/>
  <c r="AE22" i="2"/>
  <c r="D13" i="2"/>
  <c r="D14" i="2"/>
  <c r="D15" i="2"/>
  <c r="D16" i="2"/>
  <c r="D17" i="2"/>
  <c r="D18" i="2"/>
  <c r="D19" i="2"/>
  <c r="D20" i="2"/>
  <c r="D21" i="2"/>
  <c r="D2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AC10" i="2"/>
  <c r="U10" i="2"/>
  <c r="U8" i="2"/>
  <c r="AC6" i="2"/>
  <c r="U6" i="2"/>
  <c r="U4" i="2"/>
  <c r="F8" i="2"/>
  <c r="F6" i="2"/>
  <c r="F4" i="2"/>
  <c r="B3" i="2"/>
  <c r="M12" i="3" l="1"/>
  <c r="N12" i="3" s="1"/>
  <c r="M13" i="3"/>
  <c r="N13" i="3" s="1"/>
  <c r="M14" i="3"/>
  <c r="N14" i="3" s="1"/>
  <c r="L6" i="3"/>
  <c r="L7" i="3"/>
  <c r="L8" i="3"/>
  <c r="L9" i="3"/>
  <c r="L10" i="3"/>
  <c r="L11" i="3"/>
  <c r="L12" i="3"/>
  <c r="L13" i="3"/>
  <c r="L14" i="3"/>
  <c r="L5" i="3"/>
  <c r="J6" i="3"/>
  <c r="N14" i="2" s="1"/>
  <c r="N39" i="2" s="1"/>
  <c r="J7" i="3"/>
  <c r="N15" i="2" s="1"/>
  <c r="N40" i="2" s="1"/>
  <c r="J8" i="3"/>
  <c r="N16" i="2" s="1"/>
  <c r="N41" i="2" s="1"/>
  <c r="J9" i="3"/>
  <c r="N17" i="2" s="1"/>
  <c r="N42" i="2" s="1"/>
  <c r="J10" i="3"/>
  <c r="N18" i="2" s="1"/>
  <c r="N43" i="2" s="1"/>
  <c r="J11" i="3"/>
  <c r="N19" i="2" s="1"/>
  <c r="N44" i="2" s="1"/>
  <c r="J12" i="3"/>
  <c r="J13" i="3"/>
  <c r="J14" i="3"/>
  <c r="J5" i="3"/>
  <c r="N13" i="2" s="1"/>
  <c r="N38" i="2" s="1"/>
  <c r="D4" i="4"/>
  <c r="M8" i="3" l="1"/>
  <c r="R16" i="2"/>
  <c r="R41" i="2" s="1"/>
  <c r="M7" i="3"/>
  <c r="R15" i="2"/>
  <c r="R40" i="2" s="1"/>
  <c r="M6" i="3"/>
  <c r="R14" i="2"/>
  <c r="R39" i="2" s="1"/>
  <c r="M11" i="3"/>
  <c r="R19" i="2"/>
  <c r="R44" i="2" s="1"/>
  <c r="M10" i="3"/>
  <c r="R18" i="2"/>
  <c r="R43" i="2" s="1"/>
  <c r="M5" i="3"/>
  <c r="R13" i="2"/>
  <c r="R38" i="2" s="1"/>
  <c r="M9" i="3"/>
  <c r="R17" i="2"/>
  <c r="R42" i="2" s="1"/>
  <c r="N5" i="3" l="1"/>
  <c r="AA13" i="2" s="1"/>
  <c r="AA38" i="2" s="1"/>
  <c r="V13" i="2"/>
  <c r="V38" i="2" s="1"/>
  <c r="F8" i="3"/>
  <c r="N10" i="3"/>
  <c r="AA18" i="2" s="1"/>
  <c r="AA43" i="2" s="1"/>
  <c r="V18" i="2"/>
  <c r="V43" i="2" s="1"/>
  <c r="N7" i="3"/>
  <c r="AA15" i="2" s="1"/>
  <c r="AA40" i="2" s="1"/>
  <c r="V15" i="2"/>
  <c r="V40" i="2" s="1"/>
  <c r="N6" i="3"/>
  <c r="AA14" i="2" s="1"/>
  <c r="AA39" i="2" s="1"/>
  <c r="V14" i="2"/>
  <c r="V39" i="2" s="1"/>
  <c r="N9" i="3"/>
  <c r="V17" i="2"/>
  <c r="V42" i="2" s="1"/>
  <c r="N11" i="3"/>
  <c r="AA19" i="2" s="1"/>
  <c r="AA44" i="2" s="1"/>
  <c r="V19" i="2"/>
  <c r="V44" i="2" s="1"/>
  <c r="N8" i="3"/>
  <c r="AA16" i="2" s="1"/>
  <c r="AA41" i="2" s="1"/>
  <c r="V16" i="2"/>
  <c r="V41" i="2" s="1"/>
  <c r="F9" i="3" l="1"/>
  <c r="F10" i="3" s="1"/>
  <c r="F10" i="2" s="1"/>
  <c r="F35" i="2" s="1"/>
  <c r="AA17" i="2"/>
  <c r="AA42" i="2" s="1"/>
</calcChain>
</file>

<file path=xl/sharedStrings.xml><?xml version="1.0" encoding="utf-8"?>
<sst xmlns="http://schemas.openxmlformats.org/spreadsheetml/2006/main" count="164" uniqueCount="145">
  <si>
    <t>거래일자</t>
    <phoneticPr fontId="3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</si>
  <si>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(공급받는자용)</t>
    </r>
    <phoneticPr fontId="3" type="noConversion"/>
  </si>
  <si>
    <t>1  /  1</t>
    <phoneticPr fontId="3" type="noConversion"/>
  </si>
  <si>
    <t>공
급
받
는
자</t>
    <phoneticPr fontId="3" type="noConversion"/>
  </si>
  <si>
    <t>상  호
(법인명)</t>
    <phoneticPr fontId="3" type="noConversion"/>
  </si>
  <si>
    <t>공
급
자</t>
    <phoneticPr fontId="3" type="noConversion"/>
  </si>
  <si>
    <t>등록번호</t>
    <phoneticPr fontId="3" type="noConversion"/>
  </si>
  <si>
    <t>사업장
주  소</t>
    <phoneticPr fontId="3" type="noConversion"/>
  </si>
  <si>
    <t>성 명</t>
    <phoneticPr fontId="3" type="noConversion"/>
  </si>
  <si>
    <t>전화번호</t>
    <phoneticPr fontId="3" type="noConversion"/>
  </si>
  <si>
    <t>합계금액
(VAT포함)</t>
    <phoneticPr fontId="3" type="noConversion"/>
  </si>
  <si>
    <t>전  화</t>
    <phoneticPr fontId="3" type="noConversion"/>
  </si>
  <si>
    <t>팩 스</t>
    <phoneticPr fontId="3" type="noConversion"/>
  </si>
  <si>
    <t>월</t>
    <phoneticPr fontId="3" type="noConversion"/>
  </si>
  <si>
    <t>일</t>
    <phoneticPr fontId="3" type="noConversion"/>
  </si>
  <si>
    <t>품               목</t>
    <phoneticPr fontId="3" type="noConversion"/>
  </si>
  <si>
    <t>규격</t>
    <phoneticPr fontId="3" type="noConversion"/>
  </si>
  <si>
    <t>수량</t>
    <phoneticPr fontId="3" type="noConversion"/>
  </si>
  <si>
    <t>단   가</t>
    <phoneticPr fontId="3" type="noConversion"/>
  </si>
  <si>
    <t>공 급 가 액</t>
    <phoneticPr fontId="3" type="noConversion"/>
  </si>
  <si>
    <t>세   액</t>
    <phoneticPr fontId="3" type="noConversion"/>
  </si>
  <si>
    <t>비  고</t>
    <phoneticPr fontId="3" type="noConversion"/>
  </si>
  <si>
    <t>인 수 자</t>
    <phoneticPr fontId="3" type="noConversion"/>
  </si>
  <si>
    <t>인</t>
    <phoneticPr fontId="3" type="noConversion"/>
  </si>
  <si>
    <t>납 품 자</t>
    <phoneticPr fontId="3" type="noConversion"/>
  </si>
  <si>
    <t>상호</t>
  </si>
  <si>
    <t>주소</t>
  </si>
  <si>
    <t>업태</t>
  </si>
  <si>
    <t>종목</t>
  </si>
  <si>
    <t>전화번호</t>
  </si>
  <si>
    <t>인수자</t>
  </si>
  <si>
    <t>납품자</t>
  </si>
  <si>
    <t>품목</t>
    <phoneticPr fontId="2" type="noConversion"/>
  </si>
  <si>
    <t>규격</t>
    <phoneticPr fontId="2" type="noConversion"/>
  </si>
  <si>
    <t>수량</t>
    <phoneticPr fontId="2" type="noConversion"/>
  </si>
  <si>
    <t>단가</t>
    <phoneticPr fontId="2" type="noConversion"/>
  </si>
  <si>
    <t>공급가액</t>
    <phoneticPr fontId="2" type="noConversion"/>
  </si>
  <si>
    <t>세액</t>
    <phoneticPr fontId="2" type="noConversion"/>
  </si>
  <si>
    <t>비고</t>
    <phoneticPr fontId="2" type="noConversion"/>
  </si>
  <si>
    <t>망고스틴</t>
    <phoneticPr fontId="2" type="noConversion"/>
  </si>
  <si>
    <t>골드키위</t>
    <phoneticPr fontId="2" type="noConversion"/>
  </si>
  <si>
    <t>20pcs</t>
    <phoneticPr fontId="2" type="noConversion"/>
  </si>
  <si>
    <t>미국산 체리</t>
    <phoneticPr fontId="2" type="noConversion"/>
  </si>
  <si>
    <t>1kg</t>
    <phoneticPr fontId="2" type="noConversion"/>
  </si>
  <si>
    <t>청매실</t>
    <phoneticPr fontId="2" type="noConversion"/>
  </si>
  <si>
    <t>10kg</t>
    <phoneticPr fontId="2" type="noConversion"/>
  </si>
  <si>
    <t>블루베리 생과</t>
    <phoneticPr fontId="2" type="noConversion"/>
  </si>
  <si>
    <t>2kg</t>
    <phoneticPr fontId="2" type="noConversion"/>
  </si>
  <si>
    <t>후레쉬 체리</t>
    <phoneticPr fontId="2" type="noConversion"/>
  </si>
  <si>
    <t>Box</t>
    <phoneticPr fontId="2" type="noConversion"/>
  </si>
  <si>
    <t>싱싱딸기</t>
    <phoneticPr fontId="2" type="noConversion"/>
  </si>
  <si>
    <t>햇복숭아</t>
    <phoneticPr fontId="2" type="noConversion"/>
  </si>
  <si>
    <t>2.5kg</t>
    <phoneticPr fontId="2" type="noConversion"/>
  </si>
  <si>
    <t>하우스 귤</t>
    <phoneticPr fontId="2" type="noConversion"/>
  </si>
  <si>
    <t>애플 망고</t>
    <phoneticPr fontId="2" type="noConversion"/>
  </si>
  <si>
    <t>3kg</t>
    <phoneticPr fontId="2" type="noConversion"/>
  </si>
  <si>
    <t>햇자두</t>
    <phoneticPr fontId="2" type="noConversion"/>
  </si>
  <si>
    <t>람부틴</t>
    <phoneticPr fontId="2" type="noConversion"/>
  </si>
  <si>
    <t>열대과일 리치</t>
    <phoneticPr fontId="2" type="noConversion"/>
  </si>
  <si>
    <t>아이스홍시</t>
    <phoneticPr fontId="2" type="noConversion"/>
  </si>
  <si>
    <t>10pcs</t>
    <phoneticPr fontId="2" type="noConversion"/>
  </si>
  <si>
    <t>안동 사과</t>
    <phoneticPr fontId="2" type="noConversion"/>
  </si>
  <si>
    <t>천도 복숭아</t>
    <phoneticPr fontId="2" type="noConversion"/>
  </si>
  <si>
    <t>아이스 딸기</t>
    <phoneticPr fontId="2" type="noConversion"/>
  </si>
  <si>
    <t>아오리 사과</t>
    <phoneticPr fontId="2" type="noConversion"/>
  </si>
  <si>
    <t>5kg</t>
    <phoneticPr fontId="2" type="noConversion"/>
  </si>
  <si>
    <t>첫눈에 반한 과일 상품 정보</t>
    <phoneticPr fontId="2" type="noConversion"/>
  </si>
  <si>
    <t>규격</t>
    <phoneticPr fontId="2" type="noConversion"/>
  </si>
  <si>
    <t>단가</t>
    <phoneticPr fontId="2" type="noConversion"/>
  </si>
  <si>
    <t>공
급
받
는
자</t>
    <phoneticPr fontId="3" type="noConversion"/>
  </si>
  <si>
    <t>상  호
(법인명)</t>
    <phoneticPr fontId="3" type="noConversion"/>
  </si>
  <si>
    <t>사업장
주  소</t>
    <phoneticPr fontId="3" type="noConversion"/>
  </si>
  <si>
    <t>전화번호</t>
    <phoneticPr fontId="3" type="noConversion"/>
  </si>
  <si>
    <t>합계금액
(VAT포함)</t>
    <phoneticPr fontId="3" type="noConversion"/>
  </si>
  <si>
    <t>공
급
자</t>
    <phoneticPr fontId="3" type="noConversion"/>
  </si>
  <si>
    <t>등록번호</t>
    <phoneticPr fontId="3" type="noConversion"/>
  </si>
  <si>
    <t>전  화</t>
    <phoneticPr fontId="3" type="noConversion"/>
  </si>
  <si>
    <t>성 명</t>
    <phoneticPr fontId="3" type="noConversion"/>
  </si>
  <si>
    <t>팩 스</t>
    <phoneticPr fontId="3" type="noConversion"/>
  </si>
  <si>
    <t>월</t>
    <phoneticPr fontId="3" type="noConversion"/>
  </si>
  <si>
    <t>일</t>
    <phoneticPr fontId="3" type="noConversion"/>
  </si>
  <si>
    <t>품               목</t>
    <phoneticPr fontId="3" type="noConversion"/>
  </si>
  <si>
    <t>규격</t>
    <phoneticPr fontId="3" type="noConversion"/>
  </si>
  <si>
    <t>수량</t>
    <phoneticPr fontId="3" type="noConversion"/>
  </si>
  <si>
    <t>단   가</t>
    <phoneticPr fontId="3" type="noConversion"/>
  </si>
  <si>
    <t>공 급 가 액</t>
    <phoneticPr fontId="3" type="noConversion"/>
  </si>
  <si>
    <t>세   액</t>
    <phoneticPr fontId="3" type="noConversion"/>
  </si>
  <si>
    <t>비  고</t>
    <phoneticPr fontId="3" type="noConversion"/>
  </si>
  <si>
    <t>인 수 자</t>
    <phoneticPr fontId="3" type="noConversion"/>
  </si>
  <si>
    <t>인</t>
    <phoneticPr fontId="3" type="noConversion"/>
  </si>
  <si>
    <t>납 품 자</t>
    <phoneticPr fontId="3" type="noConversion"/>
  </si>
  <si>
    <t>거래일자</t>
    <phoneticPr fontId="3" type="noConversion"/>
  </si>
  <si>
    <r>
      <t>거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래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명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세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표</t>
    </r>
    <r>
      <rPr>
        <b/>
        <sz val="9"/>
        <color rgb="FFFF0000"/>
        <rFont val="굴림체"/>
        <family val="3"/>
        <charset val="129"/>
      </rPr>
      <t xml:space="preserve"> </t>
    </r>
    <r>
      <rPr>
        <sz val="10"/>
        <color rgb="FFFF0000"/>
        <rFont val="굴림체"/>
        <family val="3"/>
        <charset val="129"/>
      </rPr>
      <t>(공급자용)</t>
    </r>
    <phoneticPr fontId="3" type="noConversion"/>
  </si>
  <si>
    <t>사업자번호</t>
    <phoneticPr fontId="2" type="noConversion"/>
  </si>
  <si>
    <t>대표</t>
    <phoneticPr fontId="2" type="noConversion"/>
  </si>
  <si>
    <t>사업자번호</t>
    <phoneticPr fontId="2" type="noConversion"/>
  </si>
  <si>
    <t>대표</t>
    <phoneticPr fontId="2" type="noConversion"/>
  </si>
  <si>
    <t>공급자</t>
    <phoneticPr fontId="2" type="noConversion"/>
  </si>
  <si>
    <t>공급받는자</t>
    <phoneticPr fontId="2" type="noConversion"/>
  </si>
  <si>
    <t>거래정보</t>
    <phoneticPr fontId="2" type="noConversion"/>
  </si>
  <si>
    <t>거래내역</t>
    <phoneticPr fontId="2" type="noConversion"/>
  </si>
  <si>
    <t>일자</t>
    <phoneticPr fontId="2" type="noConversion"/>
  </si>
  <si>
    <t>합계금액</t>
    <phoneticPr fontId="2" type="noConversion"/>
  </si>
  <si>
    <t>월결</t>
    <phoneticPr fontId="3" type="noConversion"/>
  </si>
  <si>
    <t>현금</t>
    <phoneticPr fontId="3" type="noConversion"/>
  </si>
  <si>
    <t>신용</t>
    <phoneticPr fontId="3" type="noConversion"/>
  </si>
  <si>
    <t>미수</t>
    <phoneticPr fontId="3" type="noConversion"/>
  </si>
  <si>
    <t>작성일자</t>
    <phoneticPr fontId="2" type="noConversion"/>
  </si>
  <si>
    <t>상품명</t>
    <phoneticPr fontId="2" type="noConversion"/>
  </si>
  <si>
    <t>등록 상품 개수 :</t>
    <phoneticPr fontId="2" type="noConversion"/>
  </si>
  <si>
    <t>전화번호</t>
    <phoneticPr fontId="2" type="noConversion"/>
  </si>
  <si>
    <t>팩스번호</t>
    <phoneticPr fontId="2" type="noConversion"/>
  </si>
  <si>
    <t>4pcs</t>
    <phoneticPr fontId="2" type="noConversion"/>
  </si>
  <si>
    <t>8봉</t>
    <phoneticPr fontId="2" type="noConversion"/>
  </si>
  <si>
    <t>월결</t>
    <phoneticPr fontId="3" type="noConversion"/>
  </si>
  <si>
    <t>신용</t>
    <phoneticPr fontId="3" type="noConversion"/>
  </si>
  <si>
    <t>미수</t>
    <phoneticPr fontId="3" type="noConversion"/>
  </si>
  <si>
    <t>세액합계</t>
    <phoneticPr fontId="2" type="noConversion"/>
  </si>
  <si>
    <t>금액합계</t>
    <phoneticPr fontId="2" type="noConversion"/>
  </si>
  <si>
    <t>1  /  1</t>
    <phoneticPr fontId="3" type="noConversion"/>
  </si>
  <si>
    <t>결제형태</t>
    <phoneticPr fontId="2" type="noConversion"/>
  </si>
  <si>
    <t>현금</t>
    <phoneticPr fontId="3" type="noConversion"/>
  </si>
  <si>
    <t>첫눈에 반한 과일</t>
    <phoneticPr fontId="2" type="noConversion"/>
  </si>
  <si>
    <t>123-12-12345</t>
    <phoneticPr fontId="2" type="noConversion"/>
  </si>
  <si>
    <t>김딸기</t>
    <phoneticPr fontId="2" type="noConversion"/>
  </si>
  <si>
    <t>서울시 마포구 서교동 470-20</t>
    <phoneticPr fontId="2" type="noConversion"/>
  </si>
  <si>
    <t>도소매</t>
    <phoneticPr fontId="2" type="noConversion"/>
  </si>
  <si>
    <t>과일</t>
    <phoneticPr fontId="2" type="noConversion"/>
  </si>
  <si>
    <t>123-1234</t>
    <phoneticPr fontId="2" type="noConversion"/>
  </si>
  <si>
    <t>456-4567</t>
    <phoneticPr fontId="2" type="noConversion"/>
  </si>
  <si>
    <t>오감만족과일</t>
    <phoneticPr fontId="2" type="noConversion"/>
  </si>
  <si>
    <t>987-98-98765</t>
    <phoneticPr fontId="2" type="noConversion"/>
  </si>
  <si>
    <t>박홍시</t>
    <phoneticPr fontId="2" type="noConversion"/>
  </si>
  <si>
    <t>서울시 은평구 갈현1동 700번지</t>
    <phoneticPr fontId="2" type="noConversion"/>
  </si>
  <si>
    <t>987-9876</t>
    <phoneticPr fontId="2" type="noConversion"/>
  </si>
  <si>
    <t>선보경</t>
    <phoneticPr fontId="2" type="noConversion"/>
  </si>
  <si>
    <t>나영민</t>
    <phoneticPr fontId="2" type="noConversion"/>
  </si>
  <si>
    <t>현금</t>
  </si>
  <si>
    <t>블루베리 생과</t>
  </si>
  <si>
    <t>청매실</t>
  </si>
  <si>
    <t>애플 망고</t>
  </si>
  <si>
    <t>열대과일 리치</t>
  </si>
  <si>
    <t>하우스 귤</t>
  </si>
  <si>
    <t>망고스틴</t>
  </si>
  <si>
    <t>아오리 사과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</si>
</sst>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&quot;₩&quot;#,##0"/>
    <numFmt numFmtId="177" formatCode="m"/>
    <numFmt numFmtId="178" formatCode="d"/>
    <numFmt numFmtId="179" formatCode="#,##0_);[Red]\(#,##0\)"/>
    <numFmt numFmtId="180" formatCode="yyyy/m/d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10"/>
      <color indexed="8"/>
      <name val="굴림체"/>
      <family val="3"/>
      <charset val="129"/>
    </font>
    <font>
      <sz val="10"/>
      <color indexed="12"/>
      <name val="굴림체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8"/>
      <color indexed="12"/>
      <name val="굴림체"/>
      <family val="3"/>
      <charset val="129"/>
    </font>
    <font>
      <sz val="9"/>
      <color indexed="12"/>
      <name val="굴림체"/>
      <family val="3"/>
      <charset val="129"/>
    </font>
    <font>
      <sz val="11"/>
      <color indexed="12"/>
      <name val="돋움"/>
      <family val="3"/>
      <charset val="129"/>
    </font>
    <font>
      <sz val="9"/>
      <color indexed="8"/>
      <name val="굴림체"/>
      <family val="3"/>
      <charset val="129"/>
    </font>
    <font>
      <sz val="11"/>
      <name val="굴림체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FF0000"/>
      <name val="굴림체"/>
      <family val="3"/>
      <charset val="129"/>
    </font>
    <font>
      <b/>
      <sz val="20"/>
      <color rgb="FFFF0000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sz val="18"/>
      <color rgb="FFFF0000"/>
      <name val="굴림체"/>
      <family val="3"/>
      <charset val="129"/>
    </font>
    <font>
      <sz val="9"/>
      <color rgb="FFFF0000"/>
      <name val="굴림체"/>
      <family val="3"/>
      <charset val="129"/>
    </font>
    <font>
      <sz val="11"/>
      <color rgb="FFFF0000"/>
      <name val="돋움"/>
      <family val="3"/>
      <charset val="129"/>
    </font>
    <font>
      <sz val="9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color indexed="8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6">
    <border>
      <left/>
      <right/>
      <top/>
      <bottom/>
      <diagonal/>
    </border>
    <border>
      <left/>
      <right/>
      <top/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/>
      <top style="medium">
        <color indexed="12"/>
      </top>
      <bottom style="thin">
        <color indexed="12"/>
      </bottom>
      <diagonal/>
    </border>
    <border>
      <left/>
      <right/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medium">
        <color indexed="12"/>
      </right>
      <top style="medium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medium">
        <color indexed="12"/>
      </right>
      <top style="thin">
        <color indexed="12"/>
      </top>
      <bottom style="thin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 style="medium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rgb="FFFF0000"/>
      </right>
      <top/>
      <bottom style="thin">
        <color indexed="60"/>
      </bottom>
      <diagonal/>
    </border>
    <border>
      <left style="thin">
        <color rgb="FFFF0000"/>
      </left>
      <right style="thin">
        <color indexed="60"/>
      </right>
      <top style="thin">
        <color indexed="60"/>
      </top>
      <bottom style="thin">
        <color rgb="FFFF000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rgb="FFFF0000"/>
      </bottom>
      <diagonal/>
    </border>
    <border>
      <left style="thin">
        <color indexed="60"/>
      </left>
      <right style="thin">
        <color rgb="FFFF0000"/>
      </right>
      <top style="thin">
        <color indexed="60"/>
      </top>
      <bottom style="thin">
        <color rgb="FFFF0000"/>
      </bottom>
      <diagonal/>
    </border>
    <border>
      <left/>
      <right style="thin">
        <color indexed="60"/>
      </right>
      <top style="thin">
        <color indexed="60"/>
      </top>
      <bottom style="thin">
        <color rgb="FFFF0000"/>
      </bottom>
      <diagonal/>
    </border>
    <border>
      <left style="thin">
        <color rgb="FFFF0000"/>
      </left>
      <right style="thin">
        <color indexed="60"/>
      </right>
      <top style="thin">
        <color rgb="FFFF000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rgb="FFFF0000"/>
      </top>
      <bottom style="thin">
        <color indexed="60"/>
      </bottom>
      <diagonal/>
    </border>
    <border>
      <left style="thin">
        <color indexed="60"/>
      </left>
      <right style="thin">
        <color rgb="FFFF0000"/>
      </right>
      <top style="thin">
        <color rgb="FFFF0000"/>
      </top>
      <bottom style="thin">
        <color indexed="60"/>
      </bottom>
      <diagonal/>
    </border>
    <border>
      <left/>
      <right style="thin">
        <color indexed="60"/>
      </right>
      <top style="thin">
        <color rgb="FFFF0000"/>
      </top>
      <bottom style="thin">
        <color indexed="60"/>
      </bottom>
      <diagonal/>
    </border>
    <border>
      <left style="thin">
        <color rgb="FFFF0000"/>
      </left>
      <right style="thin">
        <color indexed="60"/>
      </right>
      <top/>
      <bottom style="thin">
        <color indexed="6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hair">
        <color indexed="8"/>
      </top>
      <bottom style="medium">
        <color rgb="FFFF0000"/>
      </bottom>
      <diagonal/>
    </border>
    <border>
      <left style="thin">
        <color indexed="6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indexed="6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indexed="60"/>
      </right>
      <top style="medium">
        <color rgb="FFFF000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medium">
        <color rgb="FFFF0000"/>
      </top>
      <bottom style="thin">
        <color indexed="60"/>
      </bottom>
      <diagonal/>
    </border>
    <border>
      <left style="thin">
        <color indexed="60"/>
      </left>
      <right style="thin">
        <color rgb="FFFF0000"/>
      </right>
      <top style="medium">
        <color rgb="FFFF0000"/>
      </top>
      <bottom style="thin">
        <color indexed="60"/>
      </bottom>
      <diagonal/>
    </border>
    <border>
      <left style="thin">
        <color indexed="60"/>
      </left>
      <right/>
      <top style="medium">
        <color rgb="FFFF0000"/>
      </top>
      <bottom style="thin">
        <color indexed="60"/>
      </bottom>
      <diagonal/>
    </border>
    <border>
      <left style="thin">
        <color rgb="FFFF0000"/>
      </left>
      <right style="thin">
        <color indexed="60"/>
      </right>
      <top style="thin">
        <color indexed="60"/>
      </top>
      <bottom style="medium">
        <color rgb="FFFF000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medium">
        <color rgb="FFFF0000"/>
      </bottom>
      <diagonal/>
    </border>
    <border>
      <left style="thin">
        <color indexed="60"/>
      </left>
      <right/>
      <top style="thin">
        <color indexed="60"/>
      </top>
      <bottom style="medium">
        <color rgb="FFFF0000"/>
      </bottom>
      <diagonal/>
    </border>
    <border>
      <left/>
      <right style="thin">
        <color indexed="60"/>
      </right>
      <top/>
      <bottom style="medium">
        <color rgb="FFFF0000"/>
      </bottom>
      <diagonal/>
    </border>
    <border>
      <left style="thin">
        <color indexed="60"/>
      </left>
      <right style="thin">
        <color indexed="60"/>
      </right>
      <top/>
      <bottom style="medium">
        <color rgb="FFFF0000"/>
      </bottom>
      <diagonal/>
    </border>
    <border>
      <left style="thin">
        <color indexed="60"/>
      </left>
      <right style="thin">
        <color indexed="60"/>
      </right>
      <top style="medium">
        <color rgb="FFFF0000"/>
      </top>
      <bottom style="thin">
        <color rgb="FFFF0000"/>
      </bottom>
      <diagonal/>
    </border>
    <border>
      <left style="thin">
        <color indexed="6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thin">
        <color indexed="60"/>
      </right>
      <top style="medium">
        <color rgb="FFFF0000"/>
      </top>
      <bottom/>
      <diagonal/>
    </border>
    <border>
      <left style="thin">
        <color indexed="60"/>
      </left>
      <right style="thin">
        <color indexed="60"/>
      </right>
      <top style="medium">
        <color rgb="FFFF0000"/>
      </top>
      <bottom/>
      <diagonal/>
    </border>
    <border>
      <left style="thin">
        <color indexed="60"/>
      </left>
      <right style="medium">
        <color rgb="FFFF0000"/>
      </right>
      <top style="medium">
        <color rgb="FFFF0000"/>
      </top>
      <bottom/>
      <diagonal/>
    </border>
    <border>
      <left style="thin">
        <color indexed="6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0"/>
      </left>
      <right style="medium">
        <color rgb="FFFF0000"/>
      </right>
      <top/>
      <bottom style="thin">
        <color indexed="60"/>
      </bottom>
      <diagonal/>
    </border>
    <border>
      <left style="thin">
        <color indexed="60"/>
      </left>
      <right style="medium">
        <color rgb="FFFF0000"/>
      </right>
      <top style="thin">
        <color indexed="60"/>
      </top>
      <bottom style="thin">
        <color rgb="FFFF0000"/>
      </bottom>
      <diagonal/>
    </border>
    <border>
      <left style="thin">
        <color indexed="60"/>
      </left>
      <right style="medium">
        <color rgb="FFFF0000"/>
      </right>
      <top style="thin">
        <color rgb="FFFF0000"/>
      </top>
      <bottom style="thin">
        <color indexed="6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/>
      <right style="thin">
        <color rgb="FFFF0000"/>
      </right>
      <top style="thin">
        <color indexed="60"/>
      </top>
      <bottom style="thin">
        <color indexed="6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indexed="60"/>
      </bottom>
      <diagonal/>
    </border>
    <border>
      <left style="medium">
        <color rgb="FFFF0000"/>
      </left>
      <right style="thin">
        <color rgb="FFFF0000"/>
      </right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/>
      <right style="thin">
        <color indexed="60"/>
      </right>
      <top style="medium">
        <color rgb="FFFF0000"/>
      </top>
      <bottom style="thin">
        <color indexed="60"/>
      </bottom>
      <diagonal/>
    </border>
    <border>
      <left style="thin">
        <color indexed="60"/>
      </left>
      <right style="medium">
        <color rgb="FFFF0000"/>
      </right>
      <top style="medium">
        <color rgb="FFFF0000"/>
      </top>
      <bottom style="thin">
        <color indexed="60"/>
      </bottom>
      <diagonal/>
    </border>
    <border>
      <left style="medium">
        <color rgb="FFFF0000"/>
      </left>
      <right style="thin">
        <color rgb="FFFF0000"/>
      </right>
      <top style="thin">
        <color indexed="60"/>
      </top>
      <bottom style="medium">
        <color rgb="FFFF0000"/>
      </bottom>
      <diagonal/>
    </border>
    <border>
      <left/>
      <right style="thin">
        <color indexed="60"/>
      </right>
      <top style="thin">
        <color indexed="60"/>
      </top>
      <bottom style="medium">
        <color rgb="FFFF0000"/>
      </bottom>
      <diagonal/>
    </border>
    <border>
      <left style="thin">
        <color indexed="60"/>
      </left>
      <right style="thin">
        <color rgb="FFFF0000"/>
      </right>
      <top style="thin">
        <color indexed="60"/>
      </top>
      <bottom style="medium">
        <color rgb="FFFF0000"/>
      </bottom>
      <diagonal/>
    </border>
    <border>
      <left style="thin">
        <color indexed="60"/>
      </left>
      <right style="medium">
        <color rgb="FFFF0000"/>
      </right>
      <top style="thin">
        <color indexed="60"/>
      </top>
      <bottom style="medium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indexed="60"/>
      </bottom>
      <diagonal/>
    </border>
    <border>
      <left/>
      <right style="thin">
        <color rgb="FFFF0000"/>
      </right>
      <top style="thin">
        <color indexed="60"/>
      </top>
      <bottom style="medium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indexed="60"/>
      </right>
      <top/>
      <bottom/>
      <diagonal/>
    </border>
    <border>
      <left style="medium">
        <color rgb="FFFF0000"/>
      </left>
      <right style="thin">
        <color indexed="60"/>
      </right>
      <top/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62">
    <xf numFmtId="0" fontId="0" fillId="0" borderId="0" xfId="0">
      <alignment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Alignment="1"/>
    <xf numFmtId="0" fontId="13" fillId="0" borderId="0" xfId="0" applyFont="1" applyFill="1" applyAlignment="1"/>
    <xf numFmtId="0" fontId="0" fillId="0" borderId="42" xfId="0" applyBorder="1">
      <alignment vertical="center"/>
    </xf>
    <xf numFmtId="41" fontId="0" fillId="0" borderId="42" xfId="1" applyFont="1" applyBorder="1">
      <alignment vertical="center"/>
    </xf>
    <xf numFmtId="0" fontId="0" fillId="0" borderId="42" xfId="0" applyBorder="1" applyAlignment="1">
      <alignment horizontal="center" vertical="center"/>
    </xf>
    <xf numFmtId="0" fontId="0" fillId="0" borderId="42" xfId="0" applyBorder="1" applyAlignment="1">
      <alignment horizontal="left" vertical="center" indent="1"/>
    </xf>
    <xf numFmtId="0" fontId="5" fillId="0" borderId="56" xfId="0" applyFont="1" applyFill="1" applyBorder="1" applyAlignment="1">
      <alignment horizontal="center" vertical="center"/>
    </xf>
    <xf numFmtId="0" fontId="5" fillId="0" borderId="83" xfId="0" applyFont="1" applyFill="1" applyBorder="1" applyAlignment="1">
      <alignment horizontal="center" vertical="center"/>
    </xf>
    <xf numFmtId="0" fontId="4" fillId="0" borderId="83" xfId="0" applyFont="1" applyFill="1" applyBorder="1" applyAlignment="1"/>
    <xf numFmtId="0" fontId="20" fillId="0" borderId="57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distributed" vertical="center" indent="1"/>
    </xf>
    <xf numFmtId="0" fontId="23" fillId="2" borderId="42" xfId="0" applyFont="1" applyFill="1" applyBorder="1" applyAlignment="1">
      <alignment horizontal="distributed" vertical="center" indent="1"/>
    </xf>
    <xf numFmtId="0" fontId="0" fillId="2" borderId="0" xfId="0" applyFill="1">
      <alignment vertical="center"/>
    </xf>
    <xf numFmtId="0" fontId="14" fillId="2" borderId="0" xfId="0" applyFon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14" fillId="3" borderId="42" xfId="0" applyFont="1" applyFill="1" applyBorder="1" applyAlignment="1">
      <alignment horizontal="center" vertical="center"/>
    </xf>
    <xf numFmtId="176" fontId="0" fillId="0" borderId="42" xfId="0" applyNumberFormat="1" applyBorder="1" applyAlignment="1">
      <alignment horizontal="left" vertical="center" indent="1"/>
    </xf>
    <xf numFmtId="0" fontId="0" fillId="2" borderId="42" xfId="0" applyFill="1" applyBorder="1" applyAlignment="1">
      <alignment horizontal="center" vertical="center"/>
    </xf>
    <xf numFmtId="0" fontId="0" fillId="2" borderId="42" xfId="0" applyFill="1" applyBorder="1" applyAlignment="1">
      <alignment horizontal="distributed" vertical="center" indent="1"/>
    </xf>
    <xf numFmtId="0" fontId="0" fillId="0" borderId="42" xfId="0" applyNumberFormat="1" applyBorder="1" applyAlignment="1">
      <alignment horizontal="left" vertical="center" indent="1"/>
    </xf>
    <xf numFmtId="177" fontId="12" fillId="0" borderId="16" xfId="0" applyNumberFormat="1" applyFont="1" applyFill="1" applyBorder="1" applyAlignment="1">
      <alignment horizontal="center" vertical="center"/>
    </xf>
    <xf numFmtId="178" fontId="12" fillId="0" borderId="10" xfId="0" applyNumberFormat="1" applyFont="1" applyFill="1" applyBorder="1" applyAlignment="1">
      <alignment horizontal="center" vertical="center"/>
    </xf>
    <xf numFmtId="178" fontId="12" fillId="0" borderId="55" xfId="0" applyNumberFormat="1" applyFont="1" applyFill="1" applyBorder="1" applyAlignment="1">
      <alignment horizontal="center" vertical="center"/>
    </xf>
    <xf numFmtId="178" fontId="12" fillId="0" borderId="79" xfId="0" applyNumberFormat="1" applyFont="1" applyFill="1" applyBorder="1" applyAlignment="1">
      <alignment horizontal="center" vertical="center"/>
    </xf>
    <xf numFmtId="0" fontId="0" fillId="2" borderId="42" xfId="0" applyFill="1" applyBorder="1" applyAlignment="1">
      <alignment horizontal="distributed" vertical="center" indent="1"/>
    </xf>
    <xf numFmtId="14" fontId="0" fillId="0" borderId="114" xfId="0" applyNumberFormat="1" applyBorder="1" applyAlignment="1">
      <alignment horizontal="left" vertical="center" indent="1"/>
    </xf>
    <xf numFmtId="58" fontId="0" fillId="0" borderId="42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20" fillId="0" borderId="117" xfId="0" applyFont="1" applyFill="1" applyBorder="1" applyAlignment="1">
      <alignment horizontal="center" vertical="center"/>
    </xf>
    <xf numFmtId="177" fontId="12" fillId="0" borderId="118" xfId="0" applyNumberFormat="1" applyFont="1" applyFill="1" applyBorder="1" applyAlignment="1">
      <alignment horizontal="center" vertical="center"/>
    </xf>
    <xf numFmtId="177" fontId="12" fillId="0" borderId="119" xfId="0" applyNumberFormat="1" applyFont="1" applyFill="1" applyBorder="1" applyAlignment="1">
      <alignment horizontal="center" vertical="center"/>
    </xf>
    <xf numFmtId="0" fontId="15" fillId="2" borderId="104" xfId="0" applyFont="1" applyFill="1" applyBorder="1" applyAlignment="1">
      <alignment horizontal="center" vertical="center"/>
    </xf>
    <xf numFmtId="0" fontId="22" fillId="0" borderId="111" xfId="0" applyFont="1" applyFill="1" applyBorder="1" applyAlignment="1">
      <alignment horizontal="center" vertical="center"/>
    </xf>
    <xf numFmtId="0" fontId="22" fillId="0" borderId="112" xfId="0" applyFont="1" applyFill="1" applyBorder="1" applyAlignment="1">
      <alignment horizontal="center" vertical="center"/>
    </xf>
    <xf numFmtId="0" fontId="22" fillId="0" borderId="108" xfId="0" applyFont="1" applyFill="1" applyBorder="1" applyAlignment="1">
      <alignment horizontal="center" vertical="center"/>
    </xf>
    <xf numFmtId="0" fontId="22" fillId="0" borderId="109" xfId="0" applyFont="1" applyFill="1" applyBorder="1" applyAlignment="1">
      <alignment horizontal="center" vertical="center"/>
    </xf>
    <xf numFmtId="0" fontId="22" fillId="0" borderId="113" xfId="0" applyFont="1" applyFill="1" applyBorder="1" applyAlignment="1">
      <alignment horizontal="center" vertical="center"/>
    </xf>
    <xf numFmtId="0" fontId="22" fillId="0" borderId="110" xfId="0" applyFont="1" applyFill="1" applyBorder="1" applyAlignment="1">
      <alignment horizontal="center" vertical="center"/>
    </xf>
    <xf numFmtId="0" fontId="12" fillId="0" borderId="79" xfId="0" applyFont="1" applyFill="1" applyBorder="1" applyAlignment="1">
      <alignment horizontal="center" vertical="center"/>
    </xf>
    <xf numFmtId="0" fontId="20" fillId="0" borderId="80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vertical="center"/>
    </xf>
    <xf numFmtId="0" fontId="21" fillId="0" borderId="81" xfId="0" applyFont="1" applyFill="1" applyBorder="1" applyAlignment="1">
      <alignment vertical="center"/>
    </xf>
    <xf numFmtId="0" fontId="21" fillId="0" borderId="82" xfId="0" applyFont="1" applyFill="1" applyBorder="1" applyAlignment="1">
      <alignment vertical="center"/>
    </xf>
    <xf numFmtId="0" fontId="12" fillId="0" borderId="58" xfId="0" applyFont="1" applyFill="1" applyBorder="1" applyAlignment="1">
      <alignment horizontal="center" vertical="center"/>
    </xf>
    <xf numFmtId="0" fontId="12" fillId="0" borderId="102" xfId="0" applyFont="1" applyFill="1" applyBorder="1" applyAlignment="1">
      <alignment horizontal="center" vertical="center"/>
    </xf>
    <xf numFmtId="0" fontId="12" fillId="0" borderId="82" xfId="0" applyFont="1" applyFill="1" applyBorder="1" applyAlignment="1">
      <alignment horizontal="center" vertical="center"/>
    </xf>
    <xf numFmtId="0" fontId="12" fillId="0" borderId="103" xfId="0" applyFont="1" applyFill="1" applyBorder="1" applyAlignment="1">
      <alignment horizontal="center" vertical="center"/>
    </xf>
    <xf numFmtId="0" fontId="20" fillId="0" borderId="100" xfId="0" applyFont="1" applyFill="1" applyBorder="1" applyAlignment="1">
      <alignment horizontal="center" vertical="center"/>
    </xf>
    <xf numFmtId="0" fontId="21" fillId="0" borderId="101" xfId="0" applyFont="1" applyFill="1" applyBorder="1" applyAlignment="1">
      <alignment vertical="center"/>
    </xf>
    <xf numFmtId="0" fontId="20" fillId="0" borderId="58" xfId="0" applyFont="1" applyFill="1" applyBorder="1" applyAlignment="1">
      <alignment horizontal="center" vertical="center"/>
    </xf>
    <xf numFmtId="0" fontId="20" fillId="0" borderId="82" xfId="0" applyFont="1" applyFill="1" applyBorder="1" applyAlignment="1">
      <alignment horizontal="center" vertical="center"/>
    </xf>
    <xf numFmtId="179" fontId="12" fillId="0" borderId="55" xfId="0" applyNumberFormat="1" applyFont="1" applyFill="1" applyBorder="1" applyAlignment="1">
      <alignment horizontal="right" vertical="center"/>
    </xf>
    <xf numFmtId="0" fontId="12" fillId="0" borderId="55" xfId="0" applyFont="1" applyFill="1" applyBorder="1" applyAlignment="1">
      <alignment horizontal="center" vertical="center"/>
    </xf>
    <xf numFmtId="0" fontId="12" fillId="0" borderId="78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 shrinkToFit="1"/>
    </xf>
    <xf numFmtId="0" fontId="5" fillId="0" borderId="51" xfId="0" applyFont="1" applyFill="1" applyBorder="1" applyAlignment="1">
      <alignment horizontal="center" vertical="center" shrinkToFit="1"/>
    </xf>
    <xf numFmtId="0" fontId="5" fillId="0" borderId="52" xfId="0" applyFont="1" applyFill="1" applyBorder="1" applyAlignment="1">
      <alignment horizontal="center" vertical="center" shrinkToFit="1"/>
    </xf>
    <xf numFmtId="0" fontId="5" fillId="0" borderId="64" xfId="0" applyFont="1" applyFill="1" applyBorder="1" applyAlignment="1">
      <alignment horizontal="center" vertical="center" shrinkToFit="1"/>
    </xf>
    <xf numFmtId="0" fontId="5" fillId="0" borderId="65" xfId="0" applyFont="1" applyFill="1" applyBorder="1" applyAlignment="1">
      <alignment horizontal="center" vertical="center" shrinkToFit="1"/>
    </xf>
    <xf numFmtId="0" fontId="5" fillId="0" borderId="96" xfId="0" applyFont="1" applyFill="1" applyBorder="1" applyAlignment="1">
      <alignment horizontal="center" vertical="center" shrinkToFit="1"/>
    </xf>
    <xf numFmtId="0" fontId="20" fillId="0" borderId="53" xfId="0" applyFont="1" applyFill="1" applyBorder="1" applyAlignment="1">
      <alignment horizontal="center" vertical="center"/>
    </xf>
    <xf numFmtId="0" fontId="20" fillId="0" borderId="52" xfId="0" applyFont="1" applyFill="1" applyBorder="1" applyAlignment="1">
      <alignment horizontal="center" vertical="center"/>
    </xf>
    <xf numFmtId="0" fontId="20" fillId="0" borderId="95" xfId="0" applyFont="1" applyFill="1" applyBorder="1" applyAlignment="1">
      <alignment horizontal="center" vertical="center"/>
    </xf>
    <xf numFmtId="0" fontId="20" fillId="0" borderId="96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shrinkToFit="1"/>
    </xf>
    <xf numFmtId="0" fontId="5" fillId="0" borderId="44" xfId="0" applyFont="1" applyFill="1" applyBorder="1" applyAlignment="1">
      <alignment horizontal="center" vertical="center" shrinkToFit="1"/>
    </xf>
    <xf numFmtId="0" fontId="5" fillId="0" borderId="75" xfId="0" applyFont="1" applyFill="1" applyBorder="1" applyAlignment="1">
      <alignment horizontal="center" vertical="center" shrinkToFit="1"/>
    </xf>
    <xf numFmtId="0" fontId="5" fillId="0" borderId="95" xfId="0" applyFont="1" applyFill="1" applyBorder="1" applyAlignment="1">
      <alignment horizontal="center" vertical="center" shrinkToFit="1"/>
    </xf>
    <xf numFmtId="0" fontId="5" fillId="0" borderId="97" xfId="0" applyFont="1" applyFill="1" applyBorder="1" applyAlignment="1">
      <alignment horizontal="center" vertical="center" shrinkToFit="1"/>
    </xf>
    <xf numFmtId="0" fontId="20" fillId="0" borderId="88" xfId="0" applyFont="1" applyFill="1" applyBorder="1" applyAlignment="1">
      <alignment horizontal="center" vertical="center"/>
    </xf>
    <xf numFmtId="0" fontId="20" fillId="0" borderId="89" xfId="0" applyFont="1" applyFill="1" applyBorder="1" applyAlignment="1">
      <alignment horizontal="center" vertical="center"/>
    </xf>
    <xf numFmtId="0" fontId="20" fillId="0" borderId="91" xfId="0" applyFont="1" applyFill="1" applyBorder="1" applyAlignment="1">
      <alignment horizontal="center" vertical="center"/>
    </xf>
    <xf numFmtId="0" fontId="20" fillId="0" borderId="87" xfId="0" applyFont="1" applyFill="1" applyBorder="1" applyAlignment="1">
      <alignment horizontal="center" vertical="center"/>
    </xf>
    <xf numFmtId="0" fontId="20" fillId="0" borderId="90" xfId="0" applyFont="1" applyFill="1" applyBorder="1" applyAlignment="1">
      <alignment horizontal="center" vertical="center"/>
    </xf>
    <xf numFmtId="0" fontId="5" fillId="0" borderId="92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93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0" borderId="76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2" fillId="0" borderId="105" xfId="0" applyFont="1" applyFill="1" applyBorder="1" applyAlignment="1">
      <alignment horizontal="center" vertical="center" wrapText="1"/>
    </xf>
    <xf numFmtId="0" fontId="12" fillId="0" borderId="106" xfId="0" applyFont="1" applyFill="1" applyBorder="1" applyAlignment="1">
      <alignment horizontal="center" vertical="center" wrapText="1"/>
    </xf>
    <xf numFmtId="0" fontId="12" fillId="0" borderId="107" xfId="0" applyFont="1" applyFill="1" applyBorder="1" applyAlignment="1">
      <alignment horizontal="center" vertical="center" wrapText="1"/>
    </xf>
    <xf numFmtId="0" fontId="12" fillId="0" borderId="88" xfId="0" applyFont="1" applyFill="1" applyBorder="1" applyAlignment="1">
      <alignment horizontal="center" vertical="center" wrapText="1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1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  <xf numFmtId="0" fontId="20" fillId="0" borderId="48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 shrinkToFit="1"/>
    </xf>
    <xf numFmtId="0" fontId="5" fillId="0" borderId="49" xfId="0" applyFont="1" applyFill="1" applyBorder="1" applyAlignment="1">
      <alignment horizontal="center" vertical="center" shrinkToFit="1"/>
    </xf>
    <xf numFmtId="0" fontId="5" fillId="0" borderId="47" xfId="0" applyFont="1" applyFill="1" applyBorder="1" applyAlignment="1">
      <alignment horizontal="center" vertical="center" shrinkToFit="1"/>
    </xf>
    <xf numFmtId="0" fontId="5" fillId="0" borderId="48" xfId="0" applyFont="1" applyFill="1" applyBorder="1" applyAlignment="1">
      <alignment horizontal="center" vertical="center" shrinkToFit="1"/>
    </xf>
    <xf numFmtId="0" fontId="20" fillId="0" borderId="49" xfId="0" applyFont="1" applyFill="1" applyBorder="1" applyAlignment="1">
      <alignment horizontal="center" vertical="center"/>
    </xf>
    <xf numFmtId="0" fontId="5" fillId="0" borderId="77" xfId="0" applyFont="1" applyFill="1" applyBorder="1" applyAlignment="1">
      <alignment horizontal="center" vertical="center" shrinkToFit="1"/>
    </xf>
    <xf numFmtId="0" fontId="5" fillId="0" borderId="76" xfId="0" applyFont="1" applyFill="1" applyBorder="1" applyAlignment="1">
      <alignment horizontal="center" vertical="center" shrinkToFit="1"/>
    </xf>
    <xf numFmtId="0" fontId="16" fillId="0" borderId="115" xfId="0" applyFont="1" applyFill="1" applyBorder="1" applyAlignment="1">
      <alignment horizontal="center" vertical="center"/>
    </xf>
    <xf numFmtId="0" fontId="16" fillId="0" borderId="69" xfId="0" applyFont="1" applyFill="1" applyBorder="1" applyAlignment="1">
      <alignment horizontal="center" vertical="center"/>
    </xf>
    <xf numFmtId="0" fontId="16" fillId="0" borderId="70" xfId="0" applyFont="1" applyFill="1" applyBorder="1" applyAlignment="1">
      <alignment horizontal="center" vertical="center"/>
    </xf>
    <xf numFmtId="0" fontId="17" fillId="0" borderId="60" xfId="0" applyFont="1" applyFill="1" applyBorder="1" applyAlignment="1">
      <alignment horizontal="center" vertical="center"/>
    </xf>
    <xf numFmtId="0" fontId="19" fillId="0" borderId="61" xfId="0" applyFont="1" applyFill="1" applyBorder="1" applyAlignment="1">
      <alignment horizontal="center" vertical="center"/>
    </xf>
    <xf numFmtId="0" fontId="19" fillId="0" borderId="63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49" fontId="6" fillId="0" borderId="71" xfId="0" applyNumberFormat="1" applyFont="1" applyFill="1" applyBorder="1" applyAlignment="1">
      <alignment horizontal="center"/>
    </xf>
    <xf numFmtId="49" fontId="6" fillId="0" borderId="72" xfId="0" applyNumberFormat="1" applyFont="1" applyFill="1" applyBorder="1" applyAlignment="1">
      <alignment horizontal="center"/>
    </xf>
    <xf numFmtId="49" fontId="6" fillId="0" borderId="73" xfId="0" applyNumberFormat="1" applyFont="1" applyFill="1" applyBorder="1" applyAlignment="1">
      <alignment horizontal="center"/>
    </xf>
    <xf numFmtId="180" fontId="5" fillId="0" borderId="116" xfId="0" applyNumberFormat="1" applyFont="1" applyFill="1" applyBorder="1" applyAlignment="1">
      <alignment horizontal="center" vertical="center"/>
    </xf>
    <xf numFmtId="180" fontId="5" fillId="0" borderId="41" xfId="0" applyNumberFormat="1" applyFont="1" applyFill="1" applyBorder="1" applyAlignment="1">
      <alignment horizontal="center" vertical="center"/>
    </xf>
    <xf numFmtId="180" fontId="5" fillId="0" borderId="59" xfId="0" applyNumberFormat="1" applyFont="1" applyFill="1" applyBorder="1" applyAlignment="1">
      <alignment horizontal="center" vertical="center"/>
    </xf>
    <xf numFmtId="49" fontId="16" fillId="0" borderId="67" xfId="0" applyNumberFormat="1" applyFont="1" applyFill="1" applyBorder="1" applyAlignment="1">
      <alignment horizontal="center" vertical="center"/>
    </xf>
    <xf numFmtId="49" fontId="16" fillId="0" borderId="68" xfId="0" applyNumberFormat="1" applyFont="1" applyFill="1" applyBorder="1" applyAlignment="1">
      <alignment horizontal="center" vertical="center"/>
    </xf>
    <xf numFmtId="49" fontId="16" fillId="0" borderId="74" xfId="0" applyNumberFormat="1" applyFont="1" applyFill="1" applyBorder="1" applyAlignment="1">
      <alignment horizontal="center" vertical="center"/>
    </xf>
    <xf numFmtId="0" fontId="20" fillId="0" borderId="85" xfId="0" applyFont="1" applyFill="1" applyBorder="1" applyAlignment="1">
      <alignment horizontal="center" vertical="center" wrapText="1"/>
    </xf>
    <xf numFmtId="0" fontId="21" fillId="0" borderId="86" xfId="0" applyFont="1" applyFill="1" applyBorder="1" applyAlignment="1"/>
    <xf numFmtId="0" fontId="21" fillId="0" borderId="94" xfId="0" applyFont="1" applyFill="1" applyBorder="1" applyAlignment="1"/>
    <xf numFmtId="0" fontId="20" fillId="0" borderId="6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/>
    </xf>
    <xf numFmtId="0" fontId="20" fillId="0" borderId="62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 shrinkToFit="1"/>
    </xf>
    <xf numFmtId="0" fontId="5" fillId="0" borderId="61" xfId="0" applyFont="1" applyFill="1" applyBorder="1" applyAlignment="1">
      <alignment horizontal="center" vertical="center" shrinkToFit="1"/>
    </xf>
    <xf numFmtId="0" fontId="5" fillId="0" borderId="93" xfId="0" applyFont="1" applyFill="1" applyBorder="1" applyAlignment="1">
      <alignment horizontal="center" vertical="center" shrinkToFit="1"/>
    </xf>
    <xf numFmtId="0" fontId="5" fillId="0" borderId="46" xfId="0" applyFont="1" applyFill="1" applyBorder="1" applyAlignment="1">
      <alignment horizontal="center" vertical="center" shrinkToFit="1"/>
    </xf>
    <xf numFmtId="0" fontId="20" fillId="0" borderId="98" xfId="0" applyFont="1" applyFill="1" applyBorder="1" applyAlignment="1">
      <alignment horizontal="center"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20" fillId="0" borderId="9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5" fillId="0" borderId="105" xfId="0" applyFont="1" applyFill="1" applyBorder="1" applyAlignment="1">
      <alignment horizontal="center" vertical="center"/>
    </xf>
    <xf numFmtId="0" fontId="5" fillId="0" borderId="106" xfId="0" applyFont="1" applyFill="1" applyBorder="1" applyAlignment="1">
      <alignment horizontal="center" vertical="center"/>
    </xf>
    <xf numFmtId="0" fontId="5" fillId="0" borderId="107" xfId="0" applyFont="1" applyFill="1" applyBorder="1" applyAlignment="1">
      <alignment horizontal="center" vertical="center"/>
    </xf>
    <xf numFmtId="0" fontId="5" fillId="0" borderId="88" xfId="0" applyFont="1" applyFill="1" applyBorder="1" applyAlignment="1">
      <alignment horizontal="center" vertical="center"/>
    </xf>
    <xf numFmtId="0" fontId="5" fillId="0" borderId="89" xfId="0" applyFont="1" applyFill="1" applyBorder="1" applyAlignment="1">
      <alignment horizontal="center" vertical="center"/>
    </xf>
    <xf numFmtId="0" fontId="5" fillId="0" borderId="91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65" xfId="0" applyFont="1" applyFill="1" applyBorder="1" applyAlignment="1">
      <alignment horizontal="center" vertical="center"/>
    </xf>
    <xf numFmtId="176" fontId="24" fillId="0" borderId="105" xfId="0" applyNumberFormat="1" applyFont="1" applyFill="1" applyBorder="1" applyAlignment="1">
      <alignment horizontal="center" vertical="center"/>
    </xf>
    <xf numFmtId="176" fontId="24" fillId="0" borderId="106" xfId="0" applyNumberFormat="1" applyFont="1" applyFill="1" applyBorder="1" applyAlignment="1">
      <alignment horizontal="center" vertical="center"/>
    </xf>
    <xf numFmtId="176" fontId="24" fillId="0" borderId="107" xfId="0" applyNumberFormat="1" applyFont="1" applyFill="1" applyBorder="1" applyAlignment="1">
      <alignment horizontal="center" vertical="center"/>
    </xf>
    <xf numFmtId="176" fontId="24" fillId="0" borderId="108" xfId="0" applyNumberFormat="1" applyFont="1" applyFill="1" applyBorder="1" applyAlignment="1">
      <alignment horizontal="center" vertical="center"/>
    </xf>
    <xf numFmtId="176" fontId="24" fillId="0" borderId="109" xfId="0" applyNumberFormat="1" applyFont="1" applyFill="1" applyBorder="1" applyAlignment="1">
      <alignment horizontal="center" vertical="center"/>
    </xf>
    <xf numFmtId="176" fontId="24" fillId="0" borderId="110" xfId="0" applyNumberFormat="1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2" fillId="0" borderId="36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39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79" fontId="12" fillId="0" borderId="10" xfId="0" applyNumberFormat="1" applyFont="1" applyFill="1" applyBorder="1" applyAlignment="1">
      <alignment horizontal="right" vertical="center"/>
    </xf>
    <xf numFmtId="0" fontId="22" fillId="0" borderId="37" xfId="0" applyFont="1" applyFill="1" applyBorder="1" applyAlignment="1">
      <alignment horizontal="center" vertical="center"/>
    </xf>
    <xf numFmtId="0" fontId="22" fillId="0" borderId="4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0" fontId="10" fillId="0" borderId="10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shrinkToFit="1"/>
    </xf>
    <xf numFmtId="0" fontId="12" fillId="0" borderId="19" xfId="0" applyFont="1" applyFill="1" applyBorder="1" applyAlignment="1">
      <alignment horizontal="center" vertical="center" shrinkToFit="1"/>
    </xf>
    <xf numFmtId="0" fontId="12" fillId="0" borderId="21" xfId="0" applyFont="1" applyFill="1" applyBorder="1" applyAlignment="1">
      <alignment horizontal="center" vertical="center" shrinkToFit="1"/>
    </xf>
    <xf numFmtId="0" fontId="12" fillId="0" borderId="15" xfId="0" applyFont="1" applyFill="1" applyBorder="1" applyAlignment="1">
      <alignment horizontal="center" vertical="center" shrinkToFit="1"/>
    </xf>
    <xf numFmtId="0" fontId="12" fillId="0" borderId="9" xfId="0" applyFont="1" applyFill="1" applyBorder="1" applyAlignment="1">
      <alignment horizontal="center" vertical="center" shrinkToFit="1"/>
    </xf>
    <xf numFmtId="0" fontId="12" fillId="0" borderId="22" xfId="0" applyFont="1" applyFill="1" applyBorder="1" applyAlignment="1">
      <alignment horizontal="center" vertical="center" shrinkToFit="1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10" fillId="0" borderId="7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/>
    </xf>
    <xf numFmtId="49" fontId="6" fillId="0" borderId="31" xfId="0" applyNumberFormat="1" applyFont="1" applyFill="1" applyBorder="1" applyAlignment="1">
      <alignment horizontal="center"/>
    </xf>
    <xf numFmtId="49" fontId="6" fillId="0" borderId="32" xfId="0" applyNumberFormat="1" applyFont="1" applyFill="1" applyBorder="1" applyAlignment="1">
      <alignment horizontal="center"/>
    </xf>
    <xf numFmtId="180" fontId="5" fillId="0" borderId="23" xfId="0" applyNumberFormat="1" applyFont="1" applyFill="1" applyBorder="1" applyAlignment="1">
      <alignment horizontal="center" vertical="center"/>
    </xf>
    <xf numFmtId="180" fontId="5" fillId="0" borderId="24" xfId="0" applyNumberFormat="1" applyFont="1" applyFill="1" applyBorder="1" applyAlignment="1">
      <alignment horizontal="center" vertical="center"/>
    </xf>
    <xf numFmtId="49" fontId="6" fillId="0" borderId="33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6" fillId="0" borderId="35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/>
    <xf numFmtId="0" fontId="11" fillId="0" borderId="23" xfId="0" applyFont="1" applyFill="1" applyBorder="1" applyAlignment="1"/>
    <xf numFmtId="0" fontId="10" fillId="0" borderId="28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1" xfId="0" applyFont="1" applyFill="1" applyBorder="1" applyAlignment="1">
      <alignment horizontal="center" vertical="center" shrinkToFi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24" fillId="0" borderId="18" xfId="0" applyNumberFormat="1" applyFont="1" applyFill="1" applyBorder="1" applyAlignment="1">
      <alignment horizontal="center" vertical="center"/>
    </xf>
    <xf numFmtId="176" fontId="24" fillId="0" borderId="19" xfId="0" applyNumberFormat="1" applyFont="1" applyFill="1" applyBorder="1" applyAlignment="1">
      <alignment horizontal="center" vertical="center"/>
    </xf>
    <xf numFmtId="176" fontId="24" fillId="0" borderId="21" xfId="0" applyNumberFormat="1" applyFont="1" applyFill="1" applyBorder="1" applyAlignment="1">
      <alignment horizontal="center" vertical="center"/>
    </xf>
    <xf numFmtId="176" fontId="24" fillId="0" borderId="39" xfId="0" applyNumberFormat="1" applyFont="1" applyFill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40" xfId="0" applyNumberFormat="1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26" xfId="0" applyFont="1" applyFill="1" applyBorder="1" applyAlignment="1">
      <alignment horizontal="center" vertical="center" shrinkToFit="1"/>
    </xf>
    <xf numFmtId="0" fontId="12" fillId="0" borderId="101" xfId="0" applyFont="1" applyFill="1" applyBorder="1" applyAlignment="1">
      <alignment horizontal="center" vertical="center"/>
    </xf>
    <xf numFmtId="0" fontId="12" fillId="0" borderId="120" xfId="0" applyFont="1" applyFill="1" applyBorder="1" applyAlignment="1">
      <alignment horizontal="center" vertical="center"/>
    </xf>
    <xf numFmtId="0" fontId="12" fillId="0" borderId="121" xfId="0" applyFont="1" applyFill="1" applyBorder="1" applyAlignment="1">
      <alignment horizontal="center" vertical="center"/>
    </xf>
    <xf numFmtId="179" fontId="12" fillId="0" borderId="103" xfId="0" applyNumberFormat="1" applyFont="1" applyFill="1" applyBorder="1" applyAlignment="1">
      <alignment horizontal="right" vertical="center"/>
    </xf>
    <xf numFmtId="179" fontId="12" fillId="0" borderId="122" xfId="0" applyNumberFormat="1" applyFont="1" applyFill="1" applyBorder="1" applyAlignment="1">
      <alignment horizontal="right" vertical="center"/>
    </xf>
    <xf numFmtId="179" fontId="12" fillId="0" borderId="101" xfId="0" applyNumberFormat="1" applyFont="1" applyFill="1" applyBorder="1" applyAlignment="1">
      <alignment horizontal="right" vertical="center"/>
    </xf>
    <xf numFmtId="179" fontId="12" fillId="0" borderId="120" xfId="0" applyNumberFormat="1" applyFont="1" applyFill="1" applyBorder="1" applyAlignment="1">
      <alignment horizontal="right" vertical="center"/>
    </xf>
    <xf numFmtId="179" fontId="12" fillId="0" borderId="123" xfId="0" applyNumberFormat="1" applyFont="1" applyFill="1" applyBorder="1" applyAlignment="1">
      <alignment horizontal="right" vertical="center"/>
    </xf>
    <xf numFmtId="179" fontId="12" fillId="0" borderId="121" xfId="0" applyNumberFormat="1" applyFont="1" applyFill="1" applyBorder="1" applyAlignment="1">
      <alignment horizontal="right" vertical="center"/>
    </xf>
    <xf numFmtId="0" fontId="12" fillId="0" borderId="122" xfId="0" applyFont="1" applyFill="1" applyBorder="1" applyAlignment="1">
      <alignment horizontal="center" vertical="center"/>
    </xf>
    <xf numFmtId="0" fontId="12" fillId="0" borderId="124" xfId="0" applyFont="1" applyFill="1" applyBorder="1" applyAlignment="1">
      <alignment horizontal="center" vertical="center"/>
    </xf>
    <xf numFmtId="0" fontId="12" fillId="0" borderId="123" xfId="0" applyFont="1" applyFill="1" applyBorder="1" applyAlignment="1">
      <alignment horizontal="center" vertical="center"/>
    </xf>
    <xf numFmtId="0" fontId="12" fillId="0" borderId="125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0"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22</xdr:row>
      <xdr:rowOff>19050</xdr:rowOff>
    </xdr:from>
    <xdr:to>
      <xdr:col>26</xdr:col>
      <xdr:colOff>76200</xdr:colOff>
      <xdr:row>48</xdr:row>
      <xdr:rowOff>152400</xdr:rowOff>
    </xdr:to>
    <xdr:grpSp>
      <xdr:nvGrpSpPr>
        <xdr:cNvPr id="5" name="그룹 4"/>
        <xdr:cNvGrpSpPr/>
      </xdr:nvGrpSpPr>
      <xdr:grpSpPr>
        <a:xfrm>
          <a:off x="4895850" y="4667250"/>
          <a:ext cx="342900" cy="5381625"/>
          <a:chOff x="4295775" y="4667250"/>
          <a:chExt cx="342900" cy="5381625"/>
        </a:xfrm>
      </xdr:grpSpPr>
      <xdr:sp macro="" textlink="">
        <xdr:nvSpPr>
          <xdr:cNvPr id="2" name="타원 1"/>
          <xdr:cNvSpPr/>
        </xdr:nvSpPr>
        <xdr:spPr>
          <a:xfrm>
            <a:off x="4295775" y="4667250"/>
            <a:ext cx="342900" cy="32385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" name="타원 3"/>
          <xdr:cNvSpPr/>
        </xdr:nvSpPr>
        <xdr:spPr>
          <a:xfrm>
            <a:off x="4295775" y="9725025"/>
            <a:ext cx="342900" cy="32385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O22"/>
  <sheetViews>
    <sheetView showGridLines="0" topLeftCell="D1" workbookViewId="0">
      <selection activeCell="F10" sqref="F10"/>
    </sheetView>
  </sheetViews>
  <sheetFormatPr defaultRowHeight="16.5" x14ac:dyDescent="0.3"/>
  <cols>
    <col min="1" max="1" width="3.625" customWidth="1"/>
    <col min="2" max="2" width="14.625" customWidth="1"/>
    <col min="3" max="3" width="32.25" customWidth="1"/>
    <col min="4" max="4" width="3.875" customWidth="1"/>
    <col min="5" max="5" width="13.375" customWidth="1"/>
    <col min="6" max="6" width="22" customWidth="1"/>
    <col min="7" max="7" width="3.25" customWidth="1"/>
    <col min="8" max="8" width="9.25" customWidth="1"/>
    <col min="9" max="9" width="19" customWidth="1"/>
    <col min="10" max="10" width="9.25" customWidth="1"/>
    <col min="11" max="11" width="6.375" customWidth="1"/>
    <col min="12" max="12" width="9.125" bestFit="1" customWidth="1"/>
    <col min="13" max="13" width="14.25" customWidth="1"/>
    <col min="14" max="14" width="10" customWidth="1"/>
    <col min="15" max="15" width="8.5" customWidth="1"/>
  </cols>
  <sheetData>
    <row r="2" spans="2:15" x14ac:dyDescent="0.3">
      <c r="B2" s="20" t="s">
        <v>97</v>
      </c>
      <c r="C2" s="21"/>
      <c r="E2" s="20" t="s">
        <v>99</v>
      </c>
      <c r="F2" s="19"/>
      <c r="H2" s="20" t="s">
        <v>100</v>
      </c>
      <c r="I2" s="19"/>
      <c r="J2" s="19"/>
      <c r="K2" s="19"/>
      <c r="L2" s="19"/>
      <c r="M2" s="19"/>
      <c r="N2" s="19"/>
      <c r="O2" s="19"/>
    </row>
    <row r="4" spans="2:15" x14ac:dyDescent="0.3">
      <c r="B4" s="17" t="s">
        <v>25</v>
      </c>
      <c r="C4" s="12" t="s">
        <v>122</v>
      </c>
      <c r="E4" s="25" t="s">
        <v>107</v>
      </c>
      <c r="F4" s="32">
        <v>41418</v>
      </c>
      <c r="H4" s="24" t="s">
        <v>101</v>
      </c>
      <c r="I4" s="24" t="s">
        <v>32</v>
      </c>
      <c r="J4" s="24" t="s">
        <v>33</v>
      </c>
      <c r="K4" s="24" t="s">
        <v>34</v>
      </c>
      <c r="L4" s="24" t="s">
        <v>35</v>
      </c>
      <c r="M4" s="24" t="s">
        <v>36</v>
      </c>
      <c r="N4" s="24" t="s">
        <v>37</v>
      </c>
      <c r="O4" s="24" t="s">
        <v>38</v>
      </c>
    </row>
    <row r="5" spans="2:15" x14ac:dyDescent="0.3">
      <c r="B5" s="18" t="s">
        <v>93</v>
      </c>
      <c r="C5" s="12" t="s">
        <v>123</v>
      </c>
      <c r="E5" s="17" t="s">
        <v>30</v>
      </c>
      <c r="F5" s="12" t="s">
        <v>135</v>
      </c>
      <c r="H5" s="33">
        <v>41414</v>
      </c>
      <c r="I5" s="9" t="s">
        <v>138</v>
      </c>
      <c r="J5" s="11" t="str">
        <f t="shared" ref="J5:J14" ca="1" si="0">IF(I5="","",VLOOKUP(I5,상품정보,2,0))</f>
        <v>2kg</v>
      </c>
      <c r="K5" s="10">
        <v>5</v>
      </c>
      <c r="L5" s="10">
        <f t="shared" ref="L5:L14" ca="1" si="1">IF(I5="","",VLOOKUP(I5,상품정보,3,0))</f>
        <v>49000</v>
      </c>
      <c r="M5" s="10">
        <f ca="1">IFERROR(K5*L5,"")</f>
        <v>245000</v>
      </c>
      <c r="N5" s="10">
        <f ca="1">IFERROR(M5*10%,"")</f>
        <v>24500</v>
      </c>
      <c r="O5" s="9"/>
    </row>
    <row r="6" spans="2:15" ht="16.5" customHeight="1" x14ac:dyDescent="0.3">
      <c r="B6" s="18" t="s">
        <v>94</v>
      </c>
      <c r="C6" s="12" t="s">
        <v>124</v>
      </c>
      <c r="E6" s="17" t="s">
        <v>31</v>
      </c>
      <c r="F6" s="12" t="s">
        <v>136</v>
      </c>
      <c r="H6" s="33">
        <v>41414</v>
      </c>
      <c r="I6" s="9" t="s">
        <v>139</v>
      </c>
      <c r="J6" s="11" t="str">
        <f t="shared" ca="1" si="0"/>
        <v>10kg</v>
      </c>
      <c r="K6" s="10">
        <v>8</v>
      </c>
      <c r="L6" s="10">
        <f t="shared" ca="1" si="1"/>
        <v>23420</v>
      </c>
      <c r="M6" s="10">
        <f t="shared" ref="M6:M14" ca="1" si="2">IFERROR(K6*L6,"")</f>
        <v>187360</v>
      </c>
      <c r="N6" s="10">
        <f t="shared" ref="N6:N14" ca="1" si="3">IFERROR(M6*10%,"")</f>
        <v>18736</v>
      </c>
      <c r="O6" s="9"/>
    </row>
    <row r="7" spans="2:15" ht="16.5" customHeight="1" x14ac:dyDescent="0.3">
      <c r="B7" s="18" t="s">
        <v>26</v>
      </c>
      <c r="C7" s="12" t="s">
        <v>125</v>
      </c>
      <c r="E7" s="31" t="s">
        <v>120</v>
      </c>
      <c r="F7" s="26" t="s">
        <v>137</v>
      </c>
      <c r="H7" s="33">
        <v>41415</v>
      </c>
      <c r="I7" s="9" t="s">
        <v>140</v>
      </c>
      <c r="J7" s="11" t="str">
        <f t="shared" ca="1" si="0"/>
        <v>3kg</v>
      </c>
      <c r="K7" s="10">
        <v>4</v>
      </c>
      <c r="L7" s="10">
        <f t="shared" ca="1" si="1"/>
        <v>38400</v>
      </c>
      <c r="M7" s="10">
        <f t="shared" ca="1" si="2"/>
        <v>153600</v>
      </c>
      <c r="N7" s="10">
        <f t="shared" ca="1" si="3"/>
        <v>15360</v>
      </c>
      <c r="O7" s="9"/>
    </row>
    <row r="8" spans="2:15" ht="16.5" customHeight="1" x14ac:dyDescent="0.3">
      <c r="B8" s="18" t="s">
        <v>27</v>
      </c>
      <c r="C8" s="12" t="s">
        <v>126</v>
      </c>
      <c r="E8" s="31" t="s">
        <v>118</v>
      </c>
      <c r="F8" s="23">
        <f ca="1">SUM(공급가액)</f>
        <v>885810</v>
      </c>
      <c r="H8" s="33">
        <v>41416</v>
      </c>
      <c r="I8" s="9" t="s">
        <v>141</v>
      </c>
      <c r="J8" s="11" t="str">
        <f t="shared" ca="1" si="0"/>
        <v>1kg</v>
      </c>
      <c r="K8" s="10">
        <v>10</v>
      </c>
      <c r="L8" s="10">
        <f t="shared" ca="1" si="1"/>
        <v>5700</v>
      </c>
      <c r="M8" s="10">
        <f t="shared" ca="1" si="2"/>
        <v>57000</v>
      </c>
      <c r="N8" s="10">
        <f t="shared" ca="1" si="3"/>
        <v>5700</v>
      </c>
      <c r="O8" s="9"/>
    </row>
    <row r="9" spans="2:15" ht="16.5" customHeight="1" x14ac:dyDescent="0.3">
      <c r="B9" s="18" t="s">
        <v>28</v>
      </c>
      <c r="C9" s="12" t="s">
        <v>127</v>
      </c>
      <c r="E9" s="31" t="s">
        <v>117</v>
      </c>
      <c r="F9" s="23">
        <f ca="1">SUM(세액)</f>
        <v>88581</v>
      </c>
      <c r="H9" s="33">
        <v>41416</v>
      </c>
      <c r="I9" s="9" t="s">
        <v>142</v>
      </c>
      <c r="J9" s="11" t="str">
        <f t="shared" ca="1" si="0"/>
        <v>Box</v>
      </c>
      <c r="K9" s="10">
        <v>8</v>
      </c>
      <c r="L9" s="10">
        <f t="shared" ca="1" si="1"/>
        <v>9700</v>
      </c>
      <c r="M9" s="10">
        <f t="shared" ca="1" si="2"/>
        <v>77600</v>
      </c>
      <c r="N9" s="10">
        <f t="shared" ca="1" si="3"/>
        <v>7760</v>
      </c>
      <c r="O9" s="9"/>
    </row>
    <row r="10" spans="2:15" ht="16.5" customHeight="1" x14ac:dyDescent="0.3">
      <c r="B10" s="18" t="s">
        <v>110</v>
      </c>
      <c r="C10" s="12" t="s">
        <v>128</v>
      </c>
      <c r="E10" s="31" t="s">
        <v>102</v>
      </c>
      <c r="F10" s="23">
        <f ca="1">ROUNDDOWN(금액합계+세액합계,-1)</f>
        <v>974390</v>
      </c>
      <c r="H10" s="33">
        <v>41417</v>
      </c>
      <c r="I10" s="9" t="s">
        <v>143</v>
      </c>
      <c r="J10" s="11" t="str">
        <f t="shared" ca="1" si="0"/>
        <v>4pcs</v>
      </c>
      <c r="K10" s="10">
        <v>7</v>
      </c>
      <c r="L10" s="10">
        <f t="shared" ca="1" si="1"/>
        <v>13000</v>
      </c>
      <c r="M10" s="10">
        <f t="shared" ca="1" si="2"/>
        <v>91000</v>
      </c>
      <c r="N10" s="10">
        <f t="shared" ca="1" si="3"/>
        <v>9100</v>
      </c>
      <c r="O10" s="9"/>
    </row>
    <row r="11" spans="2:15" x14ac:dyDescent="0.3">
      <c r="B11" s="18" t="s">
        <v>111</v>
      </c>
      <c r="C11" s="12" t="s">
        <v>129</v>
      </c>
      <c r="H11" s="33">
        <v>41417</v>
      </c>
      <c r="I11" s="9" t="s">
        <v>144</v>
      </c>
      <c r="J11" s="11" t="str">
        <f t="shared" ca="1" si="0"/>
        <v>5kg</v>
      </c>
      <c r="K11" s="10">
        <v>5</v>
      </c>
      <c r="L11" s="10">
        <f t="shared" ca="1" si="1"/>
        <v>14850</v>
      </c>
      <c r="M11" s="10">
        <f t="shared" ca="1" si="2"/>
        <v>74250</v>
      </c>
      <c r="N11" s="10">
        <f t="shared" ca="1" si="3"/>
        <v>7425</v>
      </c>
      <c r="O11" s="9"/>
    </row>
    <row r="12" spans="2:15" x14ac:dyDescent="0.3">
      <c r="H12" s="33"/>
      <c r="I12" s="9"/>
      <c r="J12" s="11" t="str">
        <f t="shared" si="0"/>
        <v/>
      </c>
      <c r="K12" s="10"/>
      <c r="L12" s="10" t="str">
        <f t="shared" si="1"/>
        <v/>
      </c>
      <c r="M12" s="10" t="str">
        <f t="shared" si="2"/>
        <v/>
      </c>
      <c r="N12" s="10" t="str">
        <f t="shared" si="3"/>
        <v/>
      </c>
      <c r="O12" s="9"/>
    </row>
    <row r="13" spans="2:15" x14ac:dyDescent="0.3">
      <c r="H13" s="33"/>
      <c r="I13" s="9"/>
      <c r="J13" s="11" t="str">
        <f t="shared" si="0"/>
        <v/>
      </c>
      <c r="K13" s="10"/>
      <c r="L13" s="10" t="str">
        <f t="shared" si="1"/>
        <v/>
      </c>
      <c r="M13" s="10" t="str">
        <f t="shared" si="2"/>
        <v/>
      </c>
      <c r="N13" s="10" t="str">
        <f t="shared" si="3"/>
        <v/>
      </c>
      <c r="O13" s="9"/>
    </row>
    <row r="14" spans="2:15" x14ac:dyDescent="0.3">
      <c r="B14" s="20" t="s">
        <v>98</v>
      </c>
      <c r="C14" s="21"/>
      <c r="G14" s="1"/>
      <c r="H14" s="33"/>
      <c r="I14" s="9"/>
      <c r="J14" s="11" t="str">
        <f t="shared" si="0"/>
        <v/>
      </c>
      <c r="K14" s="10"/>
      <c r="L14" s="10" t="str">
        <f t="shared" si="1"/>
        <v/>
      </c>
      <c r="M14" s="10" t="str">
        <f t="shared" si="2"/>
        <v/>
      </c>
      <c r="N14" s="10" t="str">
        <f t="shared" si="3"/>
        <v/>
      </c>
      <c r="O14" s="9"/>
    </row>
    <row r="16" spans="2:15" x14ac:dyDescent="0.3">
      <c r="B16" s="18" t="s">
        <v>25</v>
      </c>
      <c r="C16" s="12" t="s">
        <v>130</v>
      </c>
    </row>
    <row r="17" spans="2:3" x14ac:dyDescent="0.3">
      <c r="B17" s="18" t="s">
        <v>95</v>
      </c>
      <c r="C17" s="12" t="s">
        <v>131</v>
      </c>
    </row>
    <row r="18" spans="2:3" x14ac:dyDescent="0.3">
      <c r="B18" s="18" t="s">
        <v>96</v>
      </c>
      <c r="C18" s="12" t="s">
        <v>132</v>
      </c>
    </row>
    <row r="19" spans="2:3" x14ac:dyDescent="0.3">
      <c r="B19" s="18" t="s">
        <v>26</v>
      </c>
      <c r="C19" s="12" t="s">
        <v>133</v>
      </c>
    </row>
    <row r="20" spans="2:3" x14ac:dyDescent="0.3">
      <c r="B20" s="18" t="s">
        <v>27</v>
      </c>
      <c r="C20" s="12" t="s">
        <v>126</v>
      </c>
    </row>
    <row r="21" spans="2:3" x14ac:dyDescent="0.3">
      <c r="B21" s="18" t="s">
        <v>28</v>
      </c>
      <c r="C21" s="12" t="s">
        <v>127</v>
      </c>
    </row>
    <row r="22" spans="2:3" x14ac:dyDescent="0.3">
      <c r="B22" s="18" t="s">
        <v>29</v>
      </c>
      <c r="C22" s="12" t="s">
        <v>134</v>
      </c>
    </row>
  </sheetData>
  <phoneticPr fontId="2" type="noConversion"/>
  <dataValidations count="2">
    <dataValidation type="list" allowBlank="1" showInputMessage="1" showErrorMessage="1" sqref="I5:I14">
      <formula1>상품명</formula1>
    </dataValidation>
    <dataValidation type="list" allowBlank="1" showInputMessage="1" showErrorMessage="1" sqref="F7">
      <formula1>"월결,현금,신용,미수"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D24"/>
  <sheetViews>
    <sheetView showGridLines="0" topLeftCell="A7" workbookViewId="0">
      <selection activeCell="D4" sqref="D4"/>
    </sheetView>
  </sheetViews>
  <sheetFormatPr defaultRowHeight="16.5" x14ac:dyDescent="0.3"/>
  <cols>
    <col min="1" max="1" width="3.625" customWidth="1"/>
    <col min="2" max="2" width="21.375" customWidth="1"/>
    <col min="3" max="3" width="15.125" customWidth="1"/>
    <col min="4" max="4" width="11.5" customWidth="1"/>
  </cols>
  <sheetData>
    <row r="2" spans="2:4" ht="21" customHeight="1" x14ac:dyDescent="0.3">
      <c r="B2" s="39" t="s">
        <v>66</v>
      </c>
      <c r="C2" s="39"/>
      <c r="D2" s="39"/>
    </row>
    <row r="4" spans="2:4" x14ac:dyDescent="0.3">
      <c r="C4" s="34" t="s">
        <v>109</v>
      </c>
      <c r="D4" s="35">
        <f>COUNTA(B7:B100)</f>
        <v>18</v>
      </c>
    </row>
    <row r="5" spans="2:4" ht="6.75" customHeight="1" x14ac:dyDescent="0.3"/>
    <row r="6" spans="2:4" x14ac:dyDescent="0.3">
      <c r="B6" s="22" t="s">
        <v>108</v>
      </c>
      <c r="C6" s="22" t="s">
        <v>67</v>
      </c>
      <c r="D6" s="22" t="s">
        <v>68</v>
      </c>
    </row>
    <row r="7" spans="2:4" x14ac:dyDescent="0.3">
      <c r="B7" s="12" t="s">
        <v>39</v>
      </c>
      <c r="C7" s="11" t="s">
        <v>112</v>
      </c>
      <c r="D7" s="10">
        <v>13000</v>
      </c>
    </row>
    <row r="8" spans="2:4" x14ac:dyDescent="0.3">
      <c r="B8" s="12" t="s">
        <v>40</v>
      </c>
      <c r="C8" s="11" t="s">
        <v>41</v>
      </c>
      <c r="D8" s="10">
        <v>13400</v>
      </c>
    </row>
    <row r="9" spans="2:4" x14ac:dyDescent="0.3">
      <c r="B9" s="12" t="s">
        <v>42</v>
      </c>
      <c r="C9" s="11" t="s">
        <v>43</v>
      </c>
      <c r="D9" s="10">
        <v>12540</v>
      </c>
    </row>
    <row r="10" spans="2:4" x14ac:dyDescent="0.3">
      <c r="B10" s="12" t="s">
        <v>44</v>
      </c>
      <c r="C10" s="11" t="s">
        <v>45</v>
      </c>
      <c r="D10" s="10">
        <v>23420</v>
      </c>
    </row>
    <row r="11" spans="2:4" x14ac:dyDescent="0.3">
      <c r="B11" s="12" t="s">
        <v>46</v>
      </c>
      <c r="C11" s="11" t="s">
        <v>47</v>
      </c>
      <c r="D11" s="10">
        <v>49000</v>
      </c>
    </row>
    <row r="12" spans="2:4" x14ac:dyDescent="0.3">
      <c r="B12" s="12" t="s">
        <v>48</v>
      </c>
      <c r="C12" s="11" t="s">
        <v>49</v>
      </c>
      <c r="D12" s="10">
        <v>26000</v>
      </c>
    </row>
    <row r="13" spans="2:4" x14ac:dyDescent="0.3">
      <c r="B13" s="12" t="s">
        <v>50</v>
      </c>
      <c r="C13" s="11" t="s">
        <v>49</v>
      </c>
      <c r="D13" s="10">
        <v>5600</v>
      </c>
    </row>
    <row r="14" spans="2:4" x14ac:dyDescent="0.3">
      <c r="B14" s="12" t="s">
        <v>51</v>
      </c>
      <c r="C14" s="11" t="s">
        <v>52</v>
      </c>
      <c r="D14" s="10">
        <v>990</v>
      </c>
    </row>
    <row r="15" spans="2:4" x14ac:dyDescent="0.3">
      <c r="B15" s="12" t="s">
        <v>53</v>
      </c>
      <c r="C15" s="11" t="s">
        <v>49</v>
      </c>
      <c r="D15" s="10">
        <v>9700</v>
      </c>
    </row>
    <row r="16" spans="2:4" x14ac:dyDescent="0.3">
      <c r="B16" s="12" t="s">
        <v>54</v>
      </c>
      <c r="C16" s="11" t="s">
        <v>55</v>
      </c>
      <c r="D16" s="10">
        <v>38400</v>
      </c>
    </row>
    <row r="17" spans="2:4" x14ac:dyDescent="0.3">
      <c r="B17" s="12" t="s">
        <v>56</v>
      </c>
      <c r="C17" s="11" t="s">
        <v>45</v>
      </c>
      <c r="D17" s="10">
        <v>9800</v>
      </c>
    </row>
    <row r="18" spans="2:4" x14ac:dyDescent="0.3">
      <c r="B18" s="12" t="s">
        <v>57</v>
      </c>
      <c r="C18" s="11" t="s">
        <v>49</v>
      </c>
      <c r="D18" s="10">
        <v>16800</v>
      </c>
    </row>
    <row r="19" spans="2:4" x14ac:dyDescent="0.3">
      <c r="B19" s="12" t="s">
        <v>58</v>
      </c>
      <c r="C19" s="11" t="s">
        <v>43</v>
      </c>
      <c r="D19" s="10">
        <v>5700</v>
      </c>
    </row>
    <row r="20" spans="2:4" x14ac:dyDescent="0.3">
      <c r="B20" s="12" t="s">
        <v>59</v>
      </c>
      <c r="C20" s="11" t="s">
        <v>60</v>
      </c>
      <c r="D20" s="10">
        <v>8000</v>
      </c>
    </row>
    <row r="21" spans="2:4" x14ac:dyDescent="0.3">
      <c r="B21" s="12" t="s">
        <v>61</v>
      </c>
      <c r="C21" s="11" t="s">
        <v>45</v>
      </c>
      <c r="D21" s="10">
        <v>22000</v>
      </c>
    </row>
    <row r="22" spans="2:4" x14ac:dyDescent="0.3">
      <c r="B22" s="12" t="s">
        <v>62</v>
      </c>
      <c r="C22" s="11" t="s">
        <v>47</v>
      </c>
      <c r="D22" s="10">
        <v>8400</v>
      </c>
    </row>
    <row r="23" spans="2:4" x14ac:dyDescent="0.3">
      <c r="B23" s="12" t="s">
        <v>63</v>
      </c>
      <c r="C23" s="11" t="s">
        <v>113</v>
      </c>
      <c r="D23" s="10">
        <v>29900</v>
      </c>
    </row>
    <row r="24" spans="2:4" x14ac:dyDescent="0.3">
      <c r="B24" s="12" t="s">
        <v>64</v>
      </c>
      <c r="C24" s="11" t="s">
        <v>65</v>
      </c>
      <c r="D24" s="10">
        <v>14850</v>
      </c>
    </row>
  </sheetData>
  <mergeCells count="1">
    <mergeCell ref="B2:D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J88"/>
  <sheetViews>
    <sheetView showGridLines="0" tabSelected="1" zoomScaleNormal="100" workbookViewId="0">
      <selection activeCell="B3" sqref="B3:E3"/>
    </sheetView>
  </sheetViews>
  <sheetFormatPr defaultRowHeight="16.5" x14ac:dyDescent="0.15"/>
  <cols>
    <col min="1" max="1" width="2.125" style="7" customWidth="1"/>
    <col min="2" max="33" width="2.625" style="7" customWidth="1"/>
    <col min="34" max="34" width="2.125" style="7" customWidth="1"/>
    <col min="35" max="36" width="9" style="1"/>
  </cols>
  <sheetData>
    <row r="1" spans="1:34" ht="17.2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15">
      <c r="A2" s="2"/>
      <c r="B2" s="208" t="s">
        <v>0</v>
      </c>
      <c r="C2" s="209"/>
      <c r="D2" s="209"/>
      <c r="E2" s="209"/>
      <c r="F2" s="210" t="s">
        <v>1</v>
      </c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2"/>
      <c r="AC2" s="215"/>
      <c r="AD2" s="216"/>
      <c r="AE2" s="216"/>
      <c r="AF2" s="216"/>
      <c r="AG2" s="217"/>
      <c r="AH2" s="2"/>
    </row>
    <row r="3" spans="1:34" ht="17.25" thickBot="1" x14ac:dyDescent="0.35">
      <c r="A3" s="2"/>
      <c r="B3" s="218">
        <f>작성일자</f>
        <v>41418</v>
      </c>
      <c r="C3" s="219"/>
      <c r="D3" s="219"/>
      <c r="E3" s="219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4"/>
      <c r="AC3" s="220" t="s">
        <v>2</v>
      </c>
      <c r="AD3" s="221"/>
      <c r="AE3" s="221"/>
      <c r="AF3" s="221"/>
      <c r="AG3" s="222"/>
      <c r="AH3" s="2"/>
    </row>
    <row r="4" spans="1:34" x14ac:dyDescent="0.3">
      <c r="A4" s="2"/>
      <c r="B4" s="223" t="s">
        <v>3</v>
      </c>
      <c r="C4" s="226" t="s">
        <v>4</v>
      </c>
      <c r="D4" s="227"/>
      <c r="E4" s="227"/>
      <c r="F4" s="229" t="str">
        <f>상호2</f>
        <v>오감만족과일</v>
      </c>
      <c r="G4" s="229"/>
      <c r="H4" s="229"/>
      <c r="I4" s="229"/>
      <c r="J4" s="229"/>
      <c r="K4" s="229"/>
      <c r="L4" s="229"/>
      <c r="M4" s="229"/>
      <c r="N4" s="229"/>
      <c r="O4" s="229"/>
      <c r="P4" s="230"/>
      <c r="Q4" s="223" t="s">
        <v>5</v>
      </c>
      <c r="R4" s="227" t="s">
        <v>6</v>
      </c>
      <c r="S4" s="227"/>
      <c r="T4" s="227"/>
      <c r="U4" s="235" t="str">
        <f>사업자번호</f>
        <v>123-12-12345</v>
      </c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6"/>
      <c r="AH4" s="2"/>
    </row>
    <row r="5" spans="1:34" x14ac:dyDescent="0.3">
      <c r="A5" s="2"/>
      <c r="B5" s="224"/>
      <c r="C5" s="228"/>
      <c r="D5" s="228"/>
      <c r="E5" s="228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2"/>
      <c r="Q5" s="233"/>
      <c r="R5" s="228"/>
      <c r="S5" s="228"/>
      <c r="T5" s="228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8"/>
      <c r="AH5" s="2"/>
    </row>
    <row r="6" spans="1:34" x14ac:dyDescent="0.3">
      <c r="A6" s="2"/>
      <c r="B6" s="224"/>
      <c r="C6" s="195" t="s">
        <v>7</v>
      </c>
      <c r="D6" s="228"/>
      <c r="E6" s="228"/>
      <c r="F6" s="196" t="str">
        <f>주소2</f>
        <v>서울시 은평구 갈현1동 700번지</v>
      </c>
      <c r="G6" s="197"/>
      <c r="H6" s="197"/>
      <c r="I6" s="197"/>
      <c r="J6" s="197"/>
      <c r="K6" s="197"/>
      <c r="L6" s="197"/>
      <c r="M6" s="197"/>
      <c r="N6" s="197"/>
      <c r="O6" s="197"/>
      <c r="P6" s="198"/>
      <c r="Q6" s="233"/>
      <c r="R6" s="195" t="s">
        <v>4</v>
      </c>
      <c r="S6" s="195"/>
      <c r="T6" s="195"/>
      <c r="U6" s="231" t="str">
        <f>상호</f>
        <v>첫눈에 반한 과일</v>
      </c>
      <c r="V6" s="231"/>
      <c r="W6" s="231"/>
      <c r="X6" s="231"/>
      <c r="Y6" s="231"/>
      <c r="Z6" s="231"/>
      <c r="AA6" s="228" t="s">
        <v>8</v>
      </c>
      <c r="AB6" s="228"/>
      <c r="AC6" s="231" t="str">
        <f>대표</f>
        <v>김딸기</v>
      </c>
      <c r="AD6" s="231"/>
      <c r="AE6" s="231"/>
      <c r="AF6" s="231"/>
      <c r="AG6" s="247"/>
      <c r="AH6" s="2"/>
    </row>
    <row r="7" spans="1:34" x14ac:dyDescent="0.3">
      <c r="A7" s="2"/>
      <c r="B7" s="224"/>
      <c r="C7" s="228"/>
      <c r="D7" s="228"/>
      <c r="E7" s="228"/>
      <c r="F7" s="199"/>
      <c r="G7" s="200"/>
      <c r="H7" s="200"/>
      <c r="I7" s="200"/>
      <c r="J7" s="200"/>
      <c r="K7" s="200"/>
      <c r="L7" s="200"/>
      <c r="M7" s="200"/>
      <c r="N7" s="200"/>
      <c r="O7" s="200"/>
      <c r="P7" s="201"/>
      <c r="Q7" s="233"/>
      <c r="R7" s="195"/>
      <c r="S7" s="195"/>
      <c r="T7" s="195"/>
      <c r="U7" s="231"/>
      <c r="V7" s="231"/>
      <c r="W7" s="231"/>
      <c r="X7" s="231"/>
      <c r="Y7" s="231"/>
      <c r="Z7" s="231"/>
      <c r="AA7" s="228"/>
      <c r="AB7" s="228"/>
      <c r="AC7" s="231"/>
      <c r="AD7" s="231"/>
      <c r="AE7" s="231"/>
      <c r="AF7" s="231"/>
      <c r="AG7" s="247"/>
      <c r="AH7" s="2"/>
    </row>
    <row r="8" spans="1:34" x14ac:dyDescent="0.3">
      <c r="A8" s="2"/>
      <c r="B8" s="224"/>
      <c r="C8" s="228" t="s">
        <v>9</v>
      </c>
      <c r="D8" s="228"/>
      <c r="E8" s="228"/>
      <c r="F8" s="191" t="str">
        <f>전화번호2</f>
        <v>987-9876</v>
      </c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233"/>
      <c r="R8" s="195" t="s">
        <v>7</v>
      </c>
      <c r="S8" s="195"/>
      <c r="T8" s="195"/>
      <c r="U8" s="196" t="str">
        <f>주소</f>
        <v>서울시 마포구 서교동 470-20</v>
      </c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8"/>
      <c r="AH8" s="2"/>
    </row>
    <row r="9" spans="1:34" x14ac:dyDescent="0.3">
      <c r="A9" s="2"/>
      <c r="B9" s="224"/>
      <c r="C9" s="228"/>
      <c r="D9" s="228"/>
      <c r="E9" s="228"/>
      <c r="F9" s="193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233"/>
      <c r="R9" s="195"/>
      <c r="S9" s="195"/>
      <c r="T9" s="195"/>
      <c r="U9" s="199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1"/>
      <c r="AH9" s="2"/>
    </row>
    <row r="10" spans="1:34" x14ac:dyDescent="0.3">
      <c r="A10" s="2"/>
      <c r="B10" s="224"/>
      <c r="C10" s="195" t="s">
        <v>10</v>
      </c>
      <c r="D10" s="228"/>
      <c r="E10" s="228"/>
      <c r="F10" s="240">
        <f ca="1">합계금액</f>
        <v>974390</v>
      </c>
      <c r="G10" s="241"/>
      <c r="H10" s="241"/>
      <c r="I10" s="241"/>
      <c r="J10" s="241"/>
      <c r="K10" s="241"/>
      <c r="L10" s="241"/>
      <c r="M10" s="241"/>
      <c r="N10" s="241"/>
      <c r="O10" s="241"/>
      <c r="P10" s="242"/>
      <c r="Q10" s="233"/>
      <c r="R10" s="228" t="s">
        <v>11</v>
      </c>
      <c r="S10" s="228"/>
      <c r="T10" s="228"/>
      <c r="U10" s="231" t="str">
        <f>전화번호</f>
        <v>123-1234</v>
      </c>
      <c r="V10" s="231"/>
      <c r="W10" s="231"/>
      <c r="X10" s="231"/>
      <c r="Y10" s="231"/>
      <c r="Z10" s="231"/>
      <c r="AA10" s="228" t="s">
        <v>12</v>
      </c>
      <c r="AB10" s="228"/>
      <c r="AC10" s="231" t="str">
        <f>팩스번호</f>
        <v>456-4567</v>
      </c>
      <c r="AD10" s="231"/>
      <c r="AE10" s="231"/>
      <c r="AF10" s="231"/>
      <c r="AG10" s="247"/>
      <c r="AH10" s="2"/>
    </row>
    <row r="11" spans="1:34" ht="17.25" thickBot="1" x14ac:dyDescent="0.35">
      <c r="A11" s="2"/>
      <c r="B11" s="225"/>
      <c r="C11" s="239"/>
      <c r="D11" s="239"/>
      <c r="E11" s="239"/>
      <c r="F11" s="243"/>
      <c r="G11" s="244"/>
      <c r="H11" s="244"/>
      <c r="I11" s="244"/>
      <c r="J11" s="244"/>
      <c r="K11" s="244"/>
      <c r="L11" s="244"/>
      <c r="M11" s="244"/>
      <c r="N11" s="244"/>
      <c r="O11" s="244"/>
      <c r="P11" s="245"/>
      <c r="Q11" s="234"/>
      <c r="R11" s="239"/>
      <c r="S11" s="239"/>
      <c r="T11" s="239"/>
      <c r="U11" s="246"/>
      <c r="V11" s="246"/>
      <c r="W11" s="246"/>
      <c r="X11" s="246"/>
      <c r="Y11" s="246"/>
      <c r="Z11" s="246"/>
      <c r="AA11" s="239"/>
      <c r="AB11" s="239"/>
      <c r="AC11" s="246"/>
      <c r="AD11" s="246"/>
      <c r="AE11" s="246"/>
      <c r="AF11" s="246"/>
      <c r="AG11" s="248"/>
      <c r="AH11" s="2"/>
    </row>
    <row r="12" spans="1:34" x14ac:dyDescent="0.3">
      <c r="A12" s="2"/>
      <c r="B12" s="3" t="s">
        <v>13</v>
      </c>
      <c r="C12" s="4" t="s">
        <v>14</v>
      </c>
      <c r="D12" s="202" t="s">
        <v>15</v>
      </c>
      <c r="E12" s="205"/>
      <c r="F12" s="205"/>
      <c r="G12" s="205"/>
      <c r="H12" s="205"/>
      <c r="I12" s="205"/>
      <c r="J12" s="205"/>
      <c r="K12" s="205"/>
      <c r="L12" s="205"/>
      <c r="M12" s="206"/>
      <c r="N12" s="202" t="s">
        <v>16</v>
      </c>
      <c r="O12" s="206"/>
      <c r="P12" s="202" t="s">
        <v>17</v>
      </c>
      <c r="Q12" s="206"/>
      <c r="R12" s="202" t="s">
        <v>18</v>
      </c>
      <c r="S12" s="205"/>
      <c r="T12" s="205"/>
      <c r="U12" s="206"/>
      <c r="V12" s="202" t="s">
        <v>19</v>
      </c>
      <c r="W12" s="205"/>
      <c r="X12" s="205"/>
      <c r="Y12" s="205"/>
      <c r="Z12" s="206"/>
      <c r="AA12" s="202" t="s">
        <v>20</v>
      </c>
      <c r="AB12" s="203"/>
      <c r="AC12" s="203"/>
      <c r="AD12" s="207"/>
      <c r="AE12" s="202" t="s">
        <v>21</v>
      </c>
      <c r="AF12" s="203"/>
      <c r="AG12" s="204"/>
      <c r="AH12" s="2"/>
    </row>
    <row r="13" spans="1:34" x14ac:dyDescent="0.3">
      <c r="A13" s="2"/>
      <c r="B13" s="27">
        <f>INDEX(일자,ROW(A1))</f>
        <v>41414</v>
      </c>
      <c r="C13" s="28">
        <f>INDEX(일자,ROW(B1))</f>
        <v>41414</v>
      </c>
      <c r="D13" s="165" t="str">
        <f>INDEX(품목,ROW(A1))</f>
        <v>블루베리 생과</v>
      </c>
      <c r="E13" s="166"/>
      <c r="F13" s="166"/>
      <c r="G13" s="166"/>
      <c r="H13" s="166"/>
      <c r="I13" s="166"/>
      <c r="J13" s="166"/>
      <c r="K13" s="166"/>
      <c r="L13" s="166"/>
      <c r="M13" s="186"/>
      <c r="N13" s="187" t="str">
        <f ca="1">INDEX(규격,ROW(A1))</f>
        <v>2kg</v>
      </c>
      <c r="O13" s="187"/>
      <c r="P13" s="187">
        <f>INDEX(수량,ROW(A1))</f>
        <v>5</v>
      </c>
      <c r="Q13" s="187"/>
      <c r="R13" s="188">
        <f ca="1">INDEX(단가,ROW(A1))</f>
        <v>49000</v>
      </c>
      <c r="S13" s="188"/>
      <c r="T13" s="188"/>
      <c r="U13" s="188"/>
      <c r="V13" s="188">
        <f ca="1">INDEX(공급가액,ROW(A1))</f>
        <v>245000</v>
      </c>
      <c r="W13" s="188"/>
      <c r="X13" s="188"/>
      <c r="Y13" s="188"/>
      <c r="Z13" s="188"/>
      <c r="AA13" s="188">
        <f ca="1">INDEX(세액,ROW(A1))</f>
        <v>24500</v>
      </c>
      <c r="AB13" s="188"/>
      <c r="AC13" s="188"/>
      <c r="AD13" s="188"/>
      <c r="AE13" s="165">
        <f>INDEX(비고,ROW(A1))</f>
        <v>0</v>
      </c>
      <c r="AF13" s="166"/>
      <c r="AG13" s="167"/>
      <c r="AH13" s="2"/>
    </row>
    <row r="14" spans="1:34" x14ac:dyDescent="0.3">
      <c r="A14" s="2"/>
      <c r="B14" s="27">
        <f>INDEX(일자,ROW(A2))</f>
        <v>41414</v>
      </c>
      <c r="C14" s="28">
        <f>INDEX(일자,ROW(B2))</f>
        <v>41414</v>
      </c>
      <c r="D14" s="165" t="str">
        <f>INDEX(품목,ROW(A2))</f>
        <v>청매실</v>
      </c>
      <c r="E14" s="166"/>
      <c r="F14" s="166"/>
      <c r="G14" s="166"/>
      <c r="H14" s="166"/>
      <c r="I14" s="166"/>
      <c r="J14" s="166"/>
      <c r="K14" s="166"/>
      <c r="L14" s="166"/>
      <c r="M14" s="186"/>
      <c r="N14" s="187" t="str">
        <f ca="1">INDEX(규격,ROW(A2))</f>
        <v>10kg</v>
      </c>
      <c r="O14" s="187"/>
      <c r="P14" s="187">
        <f>INDEX(수량,ROW(A2))</f>
        <v>8</v>
      </c>
      <c r="Q14" s="187"/>
      <c r="R14" s="188">
        <f ca="1">INDEX(단가,ROW(A2))</f>
        <v>23420</v>
      </c>
      <c r="S14" s="188"/>
      <c r="T14" s="188"/>
      <c r="U14" s="188"/>
      <c r="V14" s="188">
        <f ca="1">INDEX(공급가액,ROW(A2))</f>
        <v>187360</v>
      </c>
      <c r="W14" s="188"/>
      <c r="X14" s="188"/>
      <c r="Y14" s="188"/>
      <c r="Z14" s="188"/>
      <c r="AA14" s="188">
        <f ca="1">INDEX(세액,ROW(A2))</f>
        <v>18736</v>
      </c>
      <c r="AB14" s="188"/>
      <c r="AC14" s="188"/>
      <c r="AD14" s="188"/>
      <c r="AE14" s="165">
        <f>INDEX(비고,ROW(A2))</f>
        <v>0</v>
      </c>
      <c r="AF14" s="166"/>
      <c r="AG14" s="167"/>
      <c r="AH14" s="2"/>
    </row>
    <row r="15" spans="1:34" x14ac:dyDescent="0.3">
      <c r="A15" s="2"/>
      <c r="B15" s="27">
        <f>INDEX(일자,ROW(A3))</f>
        <v>41415</v>
      </c>
      <c r="C15" s="28">
        <f>INDEX(일자,ROW(B3))</f>
        <v>41415</v>
      </c>
      <c r="D15" s="165" t="str">
        <f>INDEX(품목,ROW(A3))</f>
        <v>애플 망고</v>
      </c>
      <c r="E15" s="166"/>
      <c r="F15" s="166"/>
      <c r="G15" s="166"/>
      <c r="H15" s="166"/>
      <c r="I15" s="166"/>
      <c r="J15" s="166"/>
      <c r="K15" s="166"/>
      <c r="L15" s="166"/>
      <c r="M15" s="186"/>
      <c r="N15" s="187" t="str">
        <f ca="1">INDEX(규격,ROW(A3))</f>
        <v>3kg</v>
      </c>
      <c r="O15" s="187"/>
      <c r="P15" s="187">
        <f>INDEX(수량,ROW(A3))</f>
        <v>4</v>
      </c>
      <c r="Q15" s="187"/>
      <c r="R15" s="188">
        <f ca="1">INDEX(단가,ROW(A3))</f>
        <v>38400</v>
      </c>
      <c r="S15" s="188"/>
      <c r="T15" s="188"/>
      <c r="U15" s="188"/>
      <c r="V15" s="188">
        <f ca="1">INDEX(공급가액,ROW(A3))</f>
        <v>153600</v>
      </c>
      <c r="W15" s="188"/>
      <c r="X15" s="188"/>
      <c r="Y15" s="188"/>
      <c r="Z15" s="188"/>
      <c r="AA15" s="188">
        <f ca="1">INDEX(세액,ROW(A3))</f>
        <v>15360</v>
      </c>
      <c r="AB15" s="188"/>
      <c r="AC15" s="188"/>
      <c r="AD15" s="188"/>
      <c r="AE15" s="165">
        <f>INDEX(비고,ROW(A3))</f>
        <v>0</v>
      </c>
      <c r="AF15" s="166"/>
      <c r="AG15" s="167"/>
      <c r="AH15" s="2"/>
    </row>
    <row r="16" spans="1:34" x14ac:dyDescent="0.3">
      <c r="A16" s="2"/>
      <c r="B16" s="27">
        <f>INDEX(일자,ROW(A4))</f>
        <v>41416</v>
      </c>
      <c r="C16" s="28">
        <f>INDEX(일자,ROW(B4))</f>
        <v>41416</v>
      </c>
      <c r="D16" s="165" t="str">
        <f>INDEX(품목,ROW(A4))</f>
        <v>열대과일 리치</v>
      </c>
      <c r="E16" s="166"/>
      <c r="F16" s="166"/>
      <c r="G16" s="166"/>
      <c r="H16" s="166"/>
      <c r="I16" s="166"/>
      <c r="J16" s="166"/>
      <c r="K16" s="166"/>
      <c r="L16" s="166"/>
      <c r="M16" s="186"/>
      <c r="N16" s="187" t="str">
        <f ca="1">INDEX(규격,ROW(A4))</f>
        <v>1kg</v>
      </c>
      <c r="O16" s="187"/>
      <c r="P16" s="187">
        <f>INDEX(수량,ROW(A4))</f>
        <v>10</v>
      </c>
      <c r="Q16" s="187"/>
      <c r="R16" s="188">
        <f ca="1">INDEX(단가,ROW(A4))</f>
        <v>5700</v>
      </c>
      <c r="S16" s="188"/>
      <c r="T16" s="188"/>
      <c r="U16" s="188"/>
      <c r="V16" s="188">
        <f ca="1">INDEX(공급가액,ROW(A4))</f>
        <v>57000</v>
      </c>
      <c r="W16" s="188"/>
      <c r="X16" s="188"/>
      <c r="Y16" s="188"/>
      <c r="Z16" s="188"/>
      <c r="AA16" s="188">
        <f ca="1">INDEX(세액,ROW(A4))</f>
        <v>5700</v>
      </c>
      <c r="AB16" s="188"/>
      <c r="AC16" s="188"/>
      <c r="AD16" s="188"/>
      <c r="AE16" s="165">
        <f>INDEX(비고,ROW(A4))</f>
        <v>0</v>
      </c>
      <c r="AF16" s="166"/>
      <c r="AG16" s="167"/>
      <c r="AH16" s="2"/>
    </row>
    <row r="17" spans="1:34" x14ac:dyDescent="0.3">
      <c r="A17" s="2"/>
      <c r="B17" s="27">
        <f>INDEX(일자,ROW(A5))</f>
        <v>41416</v>
      </c>
      <c r="C17" s="28">
        <f>INDEX(일자,ROW(B5))</f>
        <v>41416</v>
      </c>
      <c r="D17" s="165" t="str">
        <f>INDEX(품목,ROW(A5))</f>
        <v>하우스 귤</v>
      </c>
      <c r="E17" s="166"/>
      <c r="F17" s="166"/>
      <c r="G17" s="166"/>
      <c r="H17" s="166"/>
      <c r="I17" s="166"/>
      <c r="J17" s="166"/>
      <c r="K17" s="166"/>
      <c r="L17" s="166"/>
      <c r="M17" s="186"/>
      <c r="N17" s="187" t="str">
        <f ca="1">INDEX(규격,ROW(A5))</f>
        <v>Box</v>
      </c>
      <c r="O17" s="187"/>
      <c r="P17" s="187">
        <f>INDEX(수량,ROW(A5))</f>
        <v>8</v>
      </c>
      <c r="Q17" s="187"/>
      <c r="R17" s="188">
        <f ca="1">INDEX(단가,ROW(A5))</f>
        <v>9700</v>
      </c>
      <c r="S17" s="188"/>
      <c r="T17" s="188"/>
      <c r="U17" s="188"/>
      <c r="V17" s="188">
        <f ca="1">INDEX(공급가액,ROW(A5))</f>
        <v>77600</v>
      </c>
      <c r="W17" s="188"/>
      <c r="X17" s="188"/>
      <c r="Y17" s="188"/>
      <c r="Z17" s="188"/>
      <c r="AA17" s="188">
        <f ca="1">INDEX(세액,ROW(A5))</f>
        <v>7760</v>
      </c>
      <c r="AB17" s="188"/>
      <c r="AC17" s="188"/>
      <c r="AD17" s="188"/>
      <c r="AE17" s="165">
        <f>INDEX(비고,ROW(A5))</f>
        <v>0</v>
      </c>
      <c r="AF17" s="166"/>
      <c r="AG17" s="167"/>
      <c r="AH17" s="2"/>
    </row>
    <row r="18" spans="1:34" x14ac:dyDescent="0.3">
      <c r="A18" s="2"/>
      <c r="B18" s="27">
        <f>INDEX(일자,ROW(A6))</f>
        <v>41417</v>
      </c>
      <c r="C18" s="28">
        <f>INDEX(일자,ROW(B6))</f>
        <v>41417</v>
      </c>
      <c r="D18" s="165" t="str">
        <f>INDEX(품목,ROW(A6))</f>
        <v>망고스틴</v>
      </c>
      <c r="E18" s="166"/>
      <c r="F18" s="166"/>
      <c r="G18" s="166"/>
      <c r="H18" s="166"/>
      <c r="I18" s="166"/>
      <c r="J18" s="166"/>
      <c r="K18" s="166"/>
      <c r="L18" s="166"/>
      <c r="M18" s="186"/>
      <c r="N18" s="187" t="str">
        <f ca="1">INDEX(규격,ROW(A6))</f>
        <v>4pcs</v>
      </c>
      <c r="O18" s="187"/>
      <c r="P18" s="187">
        <f>INDEX(수량,ROW(A6))</f>
        <v>7</v>
      </c>
      <c r="Q18" s="187"/>
      <c r="R18" s="188">
        <f ca="1">INDEX(단가,ROW(A6))</f>
        <v>13000</v>
      </c>
      <c r="S18" s="188"/>
      <c r="T18" s="188"/>
      <c r="U18" s="188"/>
      <c r="V18" s="188">
        <f ca="1">INDEX(공급가액,ROW(A6))</f>
        <v>91000</v>
      </c>
      <c r="W18" s="188"/>
      <c r="X18" s="188"/>
      <c r="Y18" s="188"/>
      <c r="Z18" s="188"/>
      <c r="AA18" s="188">
        <f ca="1">INDEX(세액,ROW(A6))</f>
        <v>9100</v>
      </c>
      <c r="AB18" s="188"/>
      <c r="AC18" s="188"/>
      <c r="AD18" s="188"/>
      <c r="AE18" s="165">
        <f>INDEX(비고,ROW(A6))</f>
        <v>0</v>
      </c>
      <c r="AF18" s="166"/>
      <c r="AG18" s="167"/>
      <c r="AH18" s="2"/>
    </row>
    <row r="19" spans="1:34" x14ac:dyDescent="0.3">
      <c r="A19" s="2"/>
      <c r="B19" s="27">
        <f>INDEX(일자,ROW(A7))</f>
        <v>41417</v>
      </c>
      <c r="C19" s="28">
        <f>INDEX(일자,ROW(B7))</f>
        <v>41417</v>
      </c>
      <c r="D19" s="165" t="str">
        <f>INDEX(품목,ROW(A7))</f>
        <v>아오리 사과</v>
      </c>
      <c r="E19" s="166"/>
      <c r="F19" s="166"/>
      <c r="G19" s="166"/>
      <c r="H19" s="166"/>
      <c r="I19" s="166"/>
      <c r="J19" s="166"/>
      <c r="K19" s="166"/>
      <c r="L19" s="166"/>
      <c r="M19" s="186"/>
      <c r="N19" s="187" t="str">
        <f ca="1">INDEX(규격,ROW(A7))</f>
        <v>5kg</v>
      </c>
      <c r="O19" s="187"/>
      <c r="P19" s="187">
        <f>INDEX(수량,ROW(A7))</f>
        <v>5</v>
      </c>
      <c r="Q19" s="187"/>
      <c r="R19" s="188">
        <f ca="1">INDEX(단가,ROW(A7))</f>
        <v>14850</v>
      </c>
      <c r="S19" s="188"/>
      <c r="T19" s="188"/>
      <c r="U19" s="188"/>
      <c r="V19" s="188">
        <f ca="1">INDEX(공급가액,ROW(A7))</f>
        <v>74250</v>
      </c>
      <c r="W19" s="188"/>
      <c r="X19" s="188"/>
      <c r="Y19" s="188"/>
      <c r="Z19" s="188"/>
      <c r="AA19" s="188">
        <f ca="1">INDEX(세액,ROW(A7))</f>
        <v>7425</v>
      </c>
      <c r="AB19" s="188"/>
      <c r="AC19" s="188"/>
      <c r="AD19" s="188"/>
      <c r="AE19" s="165">
        <f>INDEX(비고,ROW(A7))</f>
        <v>0</v>
      </c>
      <c r="AF19" s="166"/>
      <c r="AG19" s="167"/>
      <c r="AH19" s="2"/>
    </row>
    <row r="20" spans="1:34" x14ac:dyDescent="0.3">
      <c r="A20" s="2"/>
      <c r="B20" s="27">
        <f>INDEX(일자,ROW(A8))</f>
        <v>0</v>
      </c>
      <c r="C20" s="28">
        <f>INDEX(일자,ROW(B8))</f>
        <v>0</v>
      </c>
      <c r="D20" s="165">
        <f>INDEX(품목,ROW(A8))</f>
        <v>0</v>
      </c>
      <c r="E20" s="166"/>
      <c r="F20" s="166"/>
      <c r="G20" s="166"/>
      <c r="H20" s="166"/>
      <c r="I20" s="166"/>
      <c r="J20" s="166"/>
      <c r="K20" s="166"/>
      <c r="L20" s="166"/>
      <c r="M20" s="186"/>
      <c r="N20" s="187" t="str">
        <f>INDEX(규격,ROW(A8))</f>
        <v/>
      </c>
      <c r="O20" s="187"/>
      <c r="P20" s="187">
        <f>INDEX(수량,ROW(A8))</f>
        <v>0</v>
      </c>
      <c r="Q20" s="187"/>
      <c r="R20" s="188" t="str">
        <f>INDEX(단가,ROW(A8))</f>
        <v/>
      </c>
      <c r="S20" s="188"/>
      <c r="T20" s="188"/>
      <c r="U20" s="188"/>
      <c r="V20" s="188" t="str">
        <f>INDEX(공급가액,ROW(A8))</f>
        <v/>
      </c>
      <c r="W20" s="188"/>
      <c r="X20" s="188"/>
      <c r="Y20" s="188"/>
      <c r="Z20" s="188"/>
      <c r="AA20" s="188" t="str">
        <f>INDEX(세액,ROW(A8))</f>
        <v/>
      </c>
      <c r="AB20" s="188"/>
      <c r="AC20" s="188"/>
      <c r="AD20" s="188"/>
      <c r="AE20" s="165">
        <f>INDEX(비고,ROW(A8))</f>
        <v>0</v>
      </c>
      <c r="AF20" s="166"/>
      <c r="AG20" s="167"/>
      <c r="AH20" s="2"/>
    </row>
    <row r="21" spans="1:34" x14ac:dyDescent="0.3">
      <c r="A21" s="2"/>
      <c r="B21" s="27">
        <f>INDEX(일자,ROW(A9))</f>
        <v>0</v>
      </c>
      <c r="C21" s="28">
        <f>INDEX(일자,ROW(B9))</f>
        <v>0</v>
      </c>
      <c r="D21" s="165">
        <f>INDEX(품목,ROW(A9))</f>
        <v>0</v>
      </c>
      <c r="E21" s="166"/>
      <c r="F21" s="166"/>
      <c r="G21" s="166"/>
      <c r="H21" s="166"/>
      <c r="I21" s="166"/>
      <c r="J21" s="166"/>
      <c r="K21" s="166"/>
      <c r="L21" s="166"/>
      <c r="M21" s="186"/>
      <c r="N21" s="187" t="str">
        <f>INDEX(규격,ROW(A9))</f>
        <v/>
      </c>
      <c r="O21" s="187"/>
      <c r="P21" s="187">
        <f>INDEX(수량,ROW(A9))</f>
        <v>0</v>
      </c>
      <c r="Q21" s="187"/>
      <c r="R21" s="188" t="str">
        <f>INDEX(단가,ROW(A9))</f>
        <v/>
      </c>
      <c r="S21" s="188"/>
      <c r="T21" s="188"/>
      <c r="U21" s="188"/>
      <c r="V21" s="188" t="str">
        <f>INDEX(공급가액,ROW(A9))</f>
        <v/>
      </c>
      <c r="W21" s="188"/>
      <c r="X21" s="188"/>
      <c r="Y21" s="188"/>
      <c r="Z21" s="188"/>
      <c r="AA21" s="188" t="str">
        <f>INDEX(세액,ROW(A9))</f>
        <v/>
      </c>
      <c r="AB21" s="188"/>
      <c r="AC21" s="188"/>
      <c r="AD21" s="188"/>
      <c r="AE21" s="165">
        <f>INDEX(비고,ROW(A9))</f>
        <v>0</v>
      </c>
      <c r="AF21" s="166"/>
      <c r="AG21" s="167"/>
      <c r="AH21" s="2"/>
    </row>
    <row r="22" spans="1:34" ht="17.25" thickBot="1" x14ac:dyDescent="0.35">
      <c r="A22" s="2"/>
      <c r="B22" s="27">
        <f>INDEX(일자,ROW(A10))</f>
        <v>0</v>
      </c>
      <c r="C22" s="28">
        <f>INDEX(일자,ROW(B10))</f>
        <v>0</v>
      </c>
      <c r="D22" s="165">
        <f>INDEX(품목,ROW(A10))</f>
        <v>0</v>
      </c>
      <c r="E22" s="166"/>
      <c r="F22" s="166"/>
      <c r="G22" s="166"/>
      <c r="H22" s="166"/>
      <c r="I22" s="166"/>
      <c r="J22" s="166"/>
      <c r="K22" s="166"/>
      <c r="L22" s="166"/>
      <c r="M22" s="186"/>
      <c r="N22" s="187" t="str">
        <f>INDEX(규격,ROW(A10))</f>
        <v/>
      </c>
      <c r="O22" s="187"/>
      <c r="P22" s="187">
        <f>INDEX(수량,ROW(A10))</f>
        <v>0</v>
      </c>
      <c r="Q22" s="187"/>
      <c r="R22" s="188" t="str">
        <f>INDEX(단가,ROW(A10))</f>
        <v/>
      </c>
      <c r="S22" s="188"/>
      <c r="T22" s="188"/>
      <c r="U22" s="188"/>
      <c r="V22" s="188" t="str">
        <f>INDEX(공급가액,ROW(A10))</f>
        <v/>
      </c>
      <c r="W22" s="188"/>
      <c r="X22" s="188"/>
      <c r="Y22" s="188"/>
      <c r="Z22" s="188"/>
      <c r="AA22" s="188" t="str">
        <f>INDEX(세액,ROW(A10))</f>
        <v/>
      </c>
      <c r="AB22" s="188"/>
      <c r="AC22" s="188"/>
      <c r="AD22" s="188"/>
      <c r="AE22" s="165">
        <f>INDEX(비고,ROW(A10))</f>
        <v>0</v>
      </c>
      <c r="AF22" s="166"/>
      <c r="AG22" s="167"/>
      <c r="AH22" s="2"/>
    </row>
    <row r="23" spans="1:34" ht="15" customHeight="1" x14ac:dyDescent="0.3">
      <c r="A23" s="2"/>
      <c r="B23" s="168" t="s">
        <v>22</v>
      </c>
      <c r="C23" s="169"/>
      <c r="D23" s="169"/>
      <c r="E23" s="169"/>
      <c r="F23" s="169"/>
      <c r="G23" s="172" t="str">
        <f>인수자</f>
        <v>선보경</v>
      </c>
      <c r="H23" s="173"/>
      <c r="I23" s="173"/>
      <c r="J23" s="173"/>
      <c r="K23" s="176" t="s">
        <v>23</v>
      </c>
      <c r="L23" s="177" t="s">
        <v>24</v>
      </c>
      <c r="M23" s="176"/>
      <c r="N23" s="176"/>
      <c r="O23" s="176"/>
      <c r="P23" s="178"/>
      <c r="Q23" s="173" t="str">
        <f>납품자</f>
        <v>나영민</v>
      </c>
      <c r="R23" s="173"/>
      <c r="S23" s="173"/>
      <c r="T23" s="173"/>
      <c r="U23" s="176" t="s">
        <v>23</v>
      </c>
      <c r="V23" s="182" t="s">
        <v>103</v>
      </c>
      <c r="W23" s="183"/>
      <c r="X23" s="183"/>
      <c r="Y23" s="182" t="s">
        <v>104</v>
      </c>
      <c r="Z23" s="183"/>
      <c r="AA23" s="183"/>
      <c r="AB23" s="182" t="s">
        <v>105</v>
      </c>
      <c r="AC23" s="183"/>
      <c r="AD23" s="183"/>
      <c r="AE23" s="182" t="s">
        <v>106</v>
      </c>
      <c r="AF23" s="183"/>
      <c r="AG23" s="189"/>
      <c r="AH23" s="2"/>
    </row>
    <row r="24" spans="1:34" ht="15" customHeight="1" thickBot="1" x14ac:dyDescent="0.35">
      <c r="A24" s="2"/>
      <c r="B24" s="170"/>
      <c r="C24" s="171"/>
      <c r="D24" s="171"/>
      <c r="E24" s="171"/>
      <c r="F24" s="171"/>
      <c r="G24" s="174"/>
      <c r="H24" s="175"/>
      <c r="I24" s="175"/>
      <c r="J24" s="175"/>
      <c r="K24" s="171"/>
      <c r="L24" s="179"/>
      <c r="M24" s="180"/>
      <c r="N24" s="180"/>
      <c r="O24" s="180"/>
      <c r="P24" s="181"/>
      <c r="Q24" s="175"/>
      <c r="R24" s="175"/>
      <c r="S24" s="175"/>
      <c r="T24" s="175"/>
      <c r="U24" s="171"/>
      <c r="V24" s="184"/>
      <c r="W24" s="185"/>
      <c r="X24" s="185"/>
      <c r="Y24" s="184"/>
      <c r="Z24" s="185"/>
      <c r="AA24" s="185"/>
      <c r="AB24" s="184"/>
      <c r="AC24" s="185"/>
      <c r="AD24" s="185"/>
      <c r="AE24" s="184"/>
      <c r="AF24" s="185"/>
      <c r="AG24" s="190"/>
      <c r="AH24" s="2"/>
    </row>
    <row r="25" spans="1:34" ht="9.9499999999999993" customHeight="1" x14ac:dyDescent="0.3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  <c r="AA25" s="6"/>
      <c r="AB25" s="6"/>
      <c r="AC25" s="6"/>
      <c r="AD25" s="6"/>
      <c r="AE25" s="6"/>
      <c r="AF25" s="6"/>
      <c r="AG25" s="6"/>
      <c r="AH25" s="2"/>
    </row>
    <row r="26" spans="1:34" ht="9.9499999999999993" customHeight="1" thickBot="1" x14ac:dyDescent="0.35">
      <c r="A26" s="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2"/>
    </row>
    <row r="27" spans="1:34" x14ac:dyDescent="0.15">
      <c r="A27" s="14"/>
      <c r="B27" s="111" t="s">
        <v>91</v>
      </c>
      <c r="C27" s="112"/>
      <c r="D27" s="112"/>
      <c r="E27" s="113"/>
      <c r="F27" s="114" t="s">
        <v>92</v>
      </c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6"/>
      <c r="AC27" s="120"/>
      <c r="AD27" s="121"/>
      <c r="AE27" s="121"/>
      <c r="AF27" s="121"/>
      <c r="AG27" s="122"/>
      <c r="AH27" s="2"/>
    </row>
    <row r="28" spans="1:34" ht="17.25" thickBot="1" x14ac:dyDescent="0.35">
      <c r="A28" s="14"/>
      <c r="B28" s="123">
        <f>B3</f>
        <v>41418</v>
      </c>
      <c r="C28" s="124"/>
      <c r="D28" s="124"/>
      <c r="E28" s="125"/>
      <c r="F28" s="117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9"/>
      <c r="AC28" s="126" t="s">
        <v>119</v>
      </c>
      <c r="AD28" s="127"/>
      <c r="AE28" s="127"/>
      <c r="AF28" s="127"/>
      <c r="AG28" s="128"/>
      <c r="AH28" s="2"/>
    </row>
    <row r="29" spans="1:34" x14ac:dyDescent="0.3">
      <c r="A29" s="14"/>
      <c r="B29" s="129" t="s">
        <v>69</v>
      </c>
      <c r="C29" s="132" t="s">
        <v>70</v>
      </c>
      <c r="D29" s="133"/>
      <c r="E29" s="134"/>
      <c r="F29" s="135" t="str">
        <f t="shared" ref="F29:P29" si="0">F4</f>
        <v>오감만족과일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/>
      <c r="Q29" s="139" t="s">
        <v>74</v>
      </c>
      <c r="R29" s="142" t="s">
        <v>75</v>
      </c>
      <c r="S29" s="133"/>
      <c r="T29" s="134"/>
      <c r="U29" s="82" t="str">
        <f>U4</f>
        <v>123-12-12345</v>
      </c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4"/>
      <c r="AH29" s="2"/>
    </row>
    <row r="30" spans="1:34" x14ac:dyDescent="0.3">
      <c r="A30" s="14"/>
      <c r="B30" s="130"/>
      <c r="C30" s="90"/>
      <c r="D30" s="91"/>
      <c r="E30" s="92"/>
      <c r="F30" s="138"/>
      <c r="G30" s="106"/>
      <c r="H30" s="106"/>
      <c r="I30" s="106"/>
      <c r="J30" s="106"/>
      <c r="K30" s="106"/>
      <c r="L30" s="106"/>
      <c r="M30" s="106"/>
      <c r="N30" s="106"/>
      <c r="O30" s="106"/>
      <c r="P30" s="110"/>
      <c r="Q30" s="140"/>
      <c r="R30" s="90"/>
      <c r="S30" s="91"/>
      <c r="T30" s="92"/>
      <c r="U30" s="85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7"/>
      <c r="AH30" s="2"/>
    </row>
    <row r="31" spans="1:34" x14ac:dyDescent="0.3">
      <c r="A31" s="14"/>
      <c r="B31" s="130"/>
      <c r="C31" s="88" t="s">
        <v>71</v>
      </c>
      <c r="D31" s="89"/>
      <c r="E31" s="69"/>
      <c r="F31" s="93" t="str">
        <f t="shared" ref="F31:P31" si="1">F6</f>
        <v>서울시 은평구 갈현1동 700번지</v>
      </c>
      <c r="G31" s="94"/>
      <c r="H31" s="94"/>
      <c r="I31" s="94"/>
      <c r="J31" s="94"/>
      <c r="K31" s="94"/>
      <c r="L31" s="94"/>
      <c r="M31" s="94"/>
      <c r="N31" s="94"/>
      <c r="O31" s="94"/>
      <c r="P31" s="95"/>
      <c r="Q31" s="140"/>
      <c r="R31" s="88" t="s">
        <v>70</v>
      </c>
      <c r="S31" s="99"/>
      <c r="T31" s="100"/>
      <c r="U31" s="104" t="str">
        <f>U6</f>
        <v>첫눈에 반한 과일</v>
      </c>
      <c r="V31" s="63"/>
      <c r="W31" s="63"/>
      <c r="X31" s="63"/>
      <c r="Y31" s="63"/>
      <c r="Z31" s="64"/>
      <c r="AA31" s="68" t="s">
        <v>77</v>
      </c>
      <c r="AB31" s="69"/>
      <c r="AC31" s="104" t="str">
        <f>AC6</f>
        <v>김딸기</v>
      </c>
      <c r="AD31" s="63"/>
      <c r="AE31" s="63"/>
      <c r="AF31" s="63"/>
      <c r="AG31" s="109"/>
      <c r="AH31" s="2"/>
    </row>
    <row r="32" spans="1:34" x14ac:dyDescent="0.3">
      <c r="A32" s="14"/>
      <c r="B32" s="130"/>
      <c r="C32" s="90"/>
      <c r="D32" s="91"/>
      <c r="E32" s="92"/>
      <c r="F32" s="96"/>
      <c r="G32" s="97"/>
      <c r="H32" s="97"/>
      <c r="I32" s="97"/>
      <c r="J32" s="97"/>
      <c r="K32" s="97"/>
      <c r="L32" s="97"/>
      <c r="M32" s="97"/>
      <c r="N32" s="97"/>
      <c r="O32" s="97"/>
      <c r="P32" s="98"/>
      <c r="Q32" s="140"/>
      <c r="R32" s="101"/>
      <c r="S32" s="102"/>
      <c r="T32" s="103"/>
      <c r="U32" s="105"/>
      <c r="V32" s="106"/>
      <c r="W32" s="106"/>
      <c r="X32" s="106"/>
      <c r="Y32" s="106"/>
      <c r="Z32" s="107"/>
      <c r="AA32" s="108"/>
      <c r="AB32" s="92"/>
      <c r="AC32" s="105"/>
      <c r="AD32" s="106"/>
      <c r="AE32" s="106"/>
      <c r="AF32" s="106"/>
      <c r="AG32" s="110"/>
      <c r="AH32" s="2"/>
    </row>
    <row r="33" spans="1:34" x14ac:dyDescent="0.3">
      <c r="A33" s="14"/>
      <c r="B33" s="130"/>
      <c r="C33" s="143" t="s">
        <v>72</v>
      </c>
      <c r="D33" s="89"/>
      <c r="E33" s="69"/>
      <c r="F33" s="62" t="str">
        <f t="shared" ref="F33:P33" si="2">F8</f>
        <v>987-9876</v>
      </c>
      <c r="G33" s="63"/>
      <c r="H33" s="63"/>
      <c r="I33" s="63"/>
      <c r="J33" s="63"/>
      <c r="K33" s="63"/>
      <c r="L33" s="63"/>
      <c r="M33" s="63"/>
      <c r="N33" s="63"/>
      <c r="O33" s="63"/>
      <c r="P33" s="109"/>
      <c r="Q33" s="140"/>
      <c r="R33" s="144" t="s">
        <v>71</v>
      </c>
      <c r="S33" s="145"/>
      <c r="T33" s="146"/>
      <c r="U33" s="147" t="str">
        <f>U8</f>
        <v>서울시 마포구 서교동 470-20</v>
      </c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9"/>
      <c r="AH33" s="2"/>
    </row>
    <row r="34" spans="1:34" x14ac:dyDescent="0.3">
      <c r="A34" s="14"/>
      <c r="B34" s="130"/>
      <c r="C34" s="90"/>
      <c r="D34" s="91"/>
      <c r="E34" s="92"/>
      <c r="F34" s="138"/>
      <c r="G34" s="106"/>
      <c r="H34" s="106"/>
      <c r="I34" s="106"/>
      <c r="J34" s="106"/>
      <c r="K34" s="106"/>
      <c r="L34" s="106"/>
      <c r="M34" s="106"/>
      <c r="N34" s="106"/>
      <c r="O34" s="106"/>
      <c r="P34" s="110"/>
      <c r="Q34" s="140"/>
      <c r="R34" s="101"/>
      <c r="S34" s="102"/>
      <c r="T34" s="103"/>
      <c r="U34" s="150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2"/>
      <c r="AH34" s="2"/>
    </row>
    <row r="35" spans="1:34" x14ac:dyDescent="0.3">
      <c r="A35" s="14"/>
      <c r="B35" s="130"/>
      <c r="C35" s="153" t="s">
        <v>73</v>
      </c>
      <c r="D35" s="154"/>
      <c r="E35" s="155"/>
      <c r="F35" s="157">
        <f t="shared" ref="F35:P35" ca="1" si="3">F10</f>
        <v>974390</v>
      </c>
      <c r="G35" s="158"/>
      <c r="H35" s="158"/>
      <c r="I35" s="158"/>
      <c r="J35" s="158"/>
      <c r="K35" s="158"/>
      <c r="L35" s="158"/>
      <c r="M35" s="158"/>
      <c r="N35" s="158"/>
      <c r="O35" s="158"/>
      <c r="P35" s="159"/>
      <c r="Q35" s="140"/>
      <c r="R35" s="163" t="s">
        <v>76</v>
      </c>
      <c r="S35" s="154"/>
      <c r="T35" s="155"/>
      <c r="U35" s="62" t="str">
        <f>U10</f>
        <v>123-1234</v>
      </c>
      <c r="V35" s="63"/>
      <c r="W35" s="63"/>
      <c r="X35" s="63"/>
      <c r="Y35" s="63"/>
      <c r="Z35" s="64"/>
      <c r="AA35" s="68" t="s">
        <v>78</v>
      </c>
      <c r="AB35" s="69"/>
      <c r="AC35" s="72" t="str">
        <f>AC10</f>
        <v>456-4567</v>
      </c>
      <c r="AD35" s="73"/>
      <c r="AE35" s="73"/>
      <c r="AF35" s="73"/>
      <c r="AG35" s="74"/>
      <c r="AH35" s="2"/>
    </row>
    <row r="36" spans="1:34" ht="17.25" thickBot="1" x14ac:dyDescent="0.35">
      <c r="A36" s="14"/>
      <c r="B36" s="131"/>
      <c r="C36" s="70"/>
      <c r="D36" s="156"/>
      <c r="E36" s="71"/>
      <c r="F36" s="160"/>
      <c r="G36" s="161"/>
      <c r="H36" s="161"/>
      <c r="I36" s="161"/>
      <c r="J36" s="161"/>
      <c r="K36" s="161"/>
      <c r="L36" s="161"/>
      <c r="M36" s="161"/>
      <c r="N36" s="161"/>
      <c r="O36" s="161"/>
      <c r="P36" s="162"/>
      <c r="Q36" s="141"/>
      <c r="R36" s="164"/>
      <c r="S36" s="156"/>
      <c r="T36" s="71"/>
      <c r="U36" s="65"/>
      <c r="V36" s="66"/>
      <c r="W36" s="66"/>
      <c r="X36" s="66"/>
      <c r="Y36" s="66"/>
      <c r="Z36" s="67"/>
      <c r="AA36" s="70"/>
      <c r="AB36" s="71"/>
      <c r="AC36" s="75"/>
      <c r="AD36" s="66"/>
      <c r="AE36" s="66"/>
      <c r="AF36" s="66"/>
      <c r="AG36" s="76"/>
      <c r="AH36" s="2"/>
    </row>
    <row r="37" spans="1:34" x14ac:dyDescent="0.3">
      <c r="A37" s="14"/>
      <c r="B37" s="36" t="s">
        <v>79</v>
      </c>
      <c r="C37" s="16" t="s">
        <v>80</v>
      </c>
      <c r="D37" s="77" t="s">
        <v>81</v>
      </c>
      <c r="E37" s="78"/>
      <c r="F37" s="78"/>
      <c r="G37" s="78"/>
      <c r="H37" s="78"/>
      <c r="I37" s="78"/>
      <c r="J37" s="78"/>
      <c r="K37" s="78"/>
      <c r="L37" s="78"/>
      <c r="M37" s="80"/>
      <c r="N37" s="81" t="s">
        <v>82</v>
      </c>
      <c r="O37" s="80"/>
      <c r="P37" s="81" t="s">
        <v>83</v>
      </c>
      <c r="Q37" s="80"/>
      <c r="R37" s="81" t="s">
        <v>84</v>
      </c>
      <c r="S37" s="78"/>
      <c r="T37" s="78"/>
      <c r="U37" s="80"/>
      <c r="V37" s="81" t="s">
        <v>85</v>
      </c>
      <c r="W37" s="78"/>
      <c r="X37" s="78"/>
      <c r="Y37" s="78"/>
      <c r="Z37" s="80"/>
      <c r="AA37" s="81" t="s">
        <v>86</v>
      </c>
      <c r="AB37" s="78"/>
      <c r="AC37" s="78"/>
      <c r="AD37" s="78"/>
      <c r="AE37" s="77" t="s">
        <v>87</v>
      </c>
      <c r="AF37" s="78"/>
      <c r="AG37" s="79"/>
      <c r="AH37" s="2"/>
    </row>
    <row r="38" spans="1:34" x14ac:dyDescent="0.3">
      <c r="A38" s="14"/>
      <c r="B38" s="37">
        <f t="shared" ref="B38:C47" si="4">B13</f>
        <v>41414</v>
      </c>
      <c r="C38" s="29">
        <f t="shared" si="4"/>
        <v>41414</v>
      </c>
      <c r="D38" s="60" t="str">
        <f t="shared" ref="D38:M38" si="5">D13</f>
        <v>블루베리 생과</v>
      </c>
      <c r="E38" s="60"/>
      <c r="F38" s="60"/>
      <c r="G38" s="60"/>
      <c r="H38" s="60"/>
      <c r="I38" s="60"/>
      <c r="J38" s="60"/>
      <c r="K38" s="60"/>
      <c r="L38" s="60"/>
      <c r="M38" s="60"/>
      <c r="N38" s="60" t="str">
        <f ca="1">N13</f>
        <v>2kg</v>
      </c>
      <c r="O38" s="60"/>
      <c r="P38" s="60">
        <f>P13</f>
        <v>5</v>
      </c>
      <c r="Q38" s="60"/>
      <c r="R38" s="59">
        <f ca="1">R13</f>
        <v>49000</v>
      </c>
      <c r="S38" s="59"/>
      <c r="T38" s="59"/>
      <c r="U38" s="59"/>
      <c r="V38" s="59">
        <f ca="1">V13</f>
        <v>245000</v>
      </c>
      <c r="W38" s="59"/>
      <c r="X38" s="59"/>
      <c r="Y38" s="59"/>
      <c r="Z38" s="59"/>
      <c r="AA38" s="59">
        <f ca="1">AA13</f>
        <v>24500</v>
      </c>
      <c r="AB38" s="59"/>
      <c r="AC38" s="59"/>
      <c r="AD38" s="59"/>
      <c r="AE38" s="60">
        <f>AE13</f>
        <v>0</v>
      </c>
      <c r="AF38" s="60"/>
      <c r="AG38" s="61"/>
      <c r="AH38" s="2"/>
    </row>
    <row r="39" spans="1:34" x14ac:dyDescent="0.3">
      <c r="A39" s="14"/>
      <c r="B39" s="37">
        <f t="shared" si="4"/>
        <v>41414</v>
      </c>
      <c r="C39" s="29">
        <f t="shared" si="4"/>
        <v>41414</v>
      </c>
      <c r="D39" s="60" t="str">
        <f t="shared" ref="D39:M39" si="6">D14</f>
        <v>청매실</v>
      </c>
      <c r="E39" s="60"/>
      <c r="F39" s="60"/>
      <c r="G39" s="60"/>
      <c r="H39" s="60"/>
      <c r="I39" s="60"/>
      <c r="J39" s="60"/>
      <c r="K39" s="60"/>
      <c r="L39" s="60"/>
      <c r="M39" s="60"/>
      <c r="N39" s="250" t="str">
        <f t="shared" ref="N39:N47" ca="1" si="7">N14</f>
        <v>10kg</v>
      </c>
      <c r="O39" s="251"/>
      <c r="P39" s="250">
        <f t="shared" ref="P39:P47" si="8">P14</f>
        <v>8</v>
      </c>
      <c r="Q39" s="251"/>
      <c r="R39" s="255">
        <f t="shared" ref="R39:R47" ca="1" si="9">R14</f>
        <v>23420</v>
      </c>
      <c r="S39" s="256"/>
      <c r="T39" s="256"/>
      <c r="U39" s="257"/>
      <c r="V39" s="255">
        <f t="shared" ref="V39:V47" ca="1" si="10">V14</f>
        <v>187360</v>
      </c>
      <c r="W39" s="256"/>
      <c r="X39" s="256"/>
      <c r="Y39" s="256"/>
      <c r="Z39" s="257"/>
      <c r="AA39" s="255">
        <f t="shared" ref="AA39:AA47" ca="1" si="11">AA14</f>
        <v>18736</v>
      </c>
      <c r="AB39" s="256"/>
      <c r="AC39" s="256"/>
      <c r="AD39" s="257"/>
      <c r="AE39" s="250">
        <f t="shared" ref="AE39:AE47" si="12">AE14</f>
        <v>0</v>
      </c>
      <c r="AF39" s="260"/>
      <c r="AG39" s="261"/>
      <c r="AH39" s="2"/>
    </row>
    <row r="40" spans="1:34" x14ac:dyDescent="0.3">
      <c r="A40" s="14"/>
      <c r="B40" s="37">
        <f t="shared" si="4"/>
        <v>41415</v>
      </c>
      <c r="C40" s="29">
        <f t="shared" si="4"/>
        <v>41415</v>
      </c>
      <c r="D40" s="60" t="str">
        <f t="shared" ref="D40:M40" si="13">D15</f>
        <v>애플 망고</v>
      </c>
      <c r="E40" s="60"/>
      <c r="F40" s="60"/>
      <c r="G40" s="60"/>
      <c r="H40" s="60"/>
      <c r="I40" s="60"/>
      <c r="J40" s="60"/>
      <c r="K40" s="60"/>
      <c r="L40" s="60"/>
      <c r="M40" s="60"/>
      <c r="N40" s="250" t="str">
        <f t="shared" ca="1" si="7"/>
        <v>3kg</v>
      </c>
      <c r="O40" s="251"/>
      <c r="P40" s="250">
        <f t="shared" si="8"/>
        <v>4</v>
      </c>
      <c r="Q40" s="251"/>
      <c r="R40" s="255">
        <f t="shared" ca="1" si="9"/>
        <v>38400</v>
      </c>
      <c r="S40" s="256"/>
      <c r="T40" s="256"/>
      <c r="U40" s="257"/>
      <c r="V40" s="255">
        <f t="shared" ca="1" si="10"/>
        <v>153600</v>
      </c>
      <c r="W40" s="256"/>
      <c r="X40" s="256"/>
      <c r="Y40" s="256"/>
      <c r="Z40" s="257"/>
      <c r="AA40" s="255">
        <f t="shared" ca="1" si="11"/>
        <v>15360</v>
      </c>
      <c r="AB40" s="256"/>
      <c r="AC40" s="256"/>
      <c r="AD40" s="257"/>
      <c r="AE40" s="250">
        <f t="shared" si="12"/>
        <v>0</v>
      </c>
      <c r="AF40" s="260"/>
      <c r="AG40" s="261"/>
      <c r="AH40" s="2"/>
    </row>
    <row r="41" spans="1:34" x14ac:dyDescent="0.3">
      <c r="A41" s="14"/>
      <c r="B41" s="37">
        <f t="shared" si="4"/>
        <v>41416</v>
      </c>
      <c r="C41" s="29">
        <f t="shared" si="4"/>
        <v>41416</v>
      </c>
      <c r="D41" s="60" t="str">
        <f t="shared" ref="D41:M41" si="14">D16</f>
        <v>열대과일 리치</v>
      </c>
      <c r="E41" s="60"/>
      <c r="F41" s="60"/>
      <c r="G41" s="60"/>
      <c r="H41" s="60"/>
      <c r="I41" s="60"/>
      <c r="J41" s="60"/>
      <c r="K41" s="60"/>
      <c r="L41" s="60"/>
      <c r="M41" s="60"/>
      <c r="N41" s="250" t="str">
        <f t="shared" ca="1" si="7"/>
        <v>1kg</v>
      </c>
      <c r="O41" s="251"/>
      <c r="P41" s="250">
        <f t="shared" si="8"/>
        <v>10</v>
      </c>
      <c r="Q41" s="251"/>
      <c r="R41" s="255">
        <f t="shared" ca="1" si="9"/>
        <v>5700</v>
      </c>
      <c r="S41" s="256"/>
      <c r="T41" s="256"/>
      <c r="U41" s="257"/>
      <c r="V41" s="255">
        <f t="shared" ca="1" si="10"/>
        <v>57000</v>
      </c>
      <c r="W41" s="256"/>
      <c r="X41" s="256"/>
      <c r="Y41" s="256"/>
      <c r="Z41" s="257"/>
      <c r="AA41" s="255">
        <f t="shared" ca="1" si="11"/>
        <v>5700</v>
      </c>
      <c r="AB41" s="256"/>
      <c r="AC41" s="256"/>
      <c r="AD41" s="257"/>
      <c r="AE41" s="250">
        <f t="shared" si="12"/>
        <v>0</v>
      </c>
      <c r="AF41" s="260"/>
      <c r="AG41" s="261"/>
      <c r="AH41" s="2"/>
    </row>
    <row r="42" spans="1:34" x14ac:dyDescent="0.3">
      <c r="A42" s="14"/>
      <c r="B42" s="37">
        <f t="shared" si="4"/>
        <v>41416</v>
      </c>
      <c r="C42" s="29">
        <f t="shared" si="4"/>
        <v>41416</v>
      </c>
      <c r="D42" s="60" t="str">
        <f t="shared" ref="D42:M42" si="15">D17</f>
        <v>하우스 귤</v>
      </c>
      <c r="E42" s="60"/>
      <c r="F42" s="60"/>
      <c r="G42" s="60"/>
      <c r="H42" s="60"/>
      <c r="I42" s="60"/>
      <c r="J42" s="60"/>
      <c r="K42" s="60"/>
      <c r="L42" s="60"/>
      <c r="M42" s="60"/>
      <c r="N42" s="250" t="str">
        <f t="shared" ca="1" si="7"/>
        <v>Box</v>
      </c>
      <c r="O42" s="251"/>
      <c r="P42" s="250">
        <f t="shared" si="8"/>
        <v>8</v>
      </c>
      <c r="Q42" s="251"/>
      <c r="R42" s="255">
        <f t="shared" ca="1" si="9"/>
        <v>9700</v>
      </c>
      <c r="S42" s="256"/>
      <c r="T42" s="256"/>
      <c r="U42" s="257"/>
      <c r="V42" s="255">
        <f t="shared" ca="1" si="10"/>
        <v>77600</v>
      </c>
      <c r="W42" s="256"/>
      <c r="X42" s="256"/>
      <c r="Y42" s="256"/>
      <c r="Z42" s="257"/>
      <c r="AA42" s="255">
        <f t="shared" ca="1" si="11"/>
        <v>7760</v>
      </c>
      <c r="AB42" s="256"/>
      <c r="AC42" s="256"/>
      <c r="AD42" s="257"/>
      <c r="AE42" s="250">
        <f t="shared" si="12"/>
        <v>0</v>
      </c>
      <c r="AF42" s="260"/>
      <c r="AG42" s="261"/>
      <c r="AH42" s="2"/>
    </row>
    <row r="43" spans="1:34" x14ac:dyDescent="0.3">
      <c r="A43" s="14"/>
      <c r="B43" s="37">
        <f t="shared" si="4"/>
        <v>41417</v>
      </c>
      <c r="C43" s="29">
        <f t="shared" si="4"/>
        <v>41417</v>
      </c>
      <c r="D43" s="60" t="str">
        <f t="shared" ref="D43:M43" si="16">D18</f>
        <v>망고스틴</v>
      </c>
      <c r="E43" s="60"/>
      <c r="F43" s="60"/>
      <c r="G43" s="60"/>
      <c r="H43" s="60"/>
      <c r="I43" s="60"/>
      <c r="J43" s="60"/>
      <c r="K43" s="60"/>
      <c r="L43" s="60"/>
      <c r="M43" s="60"/>
      <c r="N43" s="250" t="str">
        <f t="shared" ca="1" si="7"/>
        <v>4pcs</v>
      </c>
      <c r="O43" s="251"/>
      <c r="P43" s="250">
        <f t="shared" si="8"/>
        <v>7</v>
      </c>
      <c r="Q43" s="251"/>
      <c r="R43" s="255">
        <f t="shared" ca="1" si="9"/>
        <v>13000</v>
      </c>
      <c r="S43" s="256"/>
      <c r="T43" s="256"/>
      <c r="U43" s="257"/>
      <c r="V43" s="255">
        <f t="shared" ca="1" si="10"/>
        <v>91000</v>
      </c>
      <c r="W43" s="256"/>
      <c r="X43" s="256"/>
      <c r="Y43" s="256"/>
      <c r="Z43" s="257"/>
      <c r="AA43" s="255">
        <f t="shared" ca="1" si="11"/>
        <v>9100</v>
      </c>
      <c r="AB43" s="256"/>
      <c r="AC43" s="256"/>
      <c r="AD43" s="257"/>
      <c r="AE43" s="250">
        <f t="shared" si="12"/>
        <v>0</v>
      </c>
      <c r="AF43" s="260"/>
      <c r="AG43" s="261"/>
      <c r="AH43" s="2"/>
    </row>
    <row r="44" spans="1:34" x14ac:dyDescent="0.3">
      <c r="A44" s="14"/>
      <c r="B44" s="37">
        <f t="shared" si="4"/>
        <v>41417</v>
      </c>
      <c r="C44" s="29">
        <f t="shared" si="4"/>
        <v>41417</v>
      </c>
      <c r="D44" s="60" t="str">
        <f t="shared" ref="D44:M44" si="17">D19</f>
        <v>아오리 사과</v>
      </c>
      <c r="E44" s="60"/>
      <c r="F44" s="60"/>
      <c r="G44" s="60"/>
      <c r="H44" s="60"/>
      <c r="I44" s="60"/>
      <c r="J44" s="60"/>
      <c r="K44" s="60"/>
      <c r="L44" s="60"/>
      <c r="M44" s="60"/>
      <c r="N44" s="250" t="str">
        <f t="shared" ca="1" si="7"/>
        <v>5kg</v>
      </c>
      <c r="O44" s="251"/>
      <c r="P44" s="250">
        <f t="shared" si="8"/>
        <v>5</v>
      </c>
      <c r="Q44" s="251"/>
      <c r="R44" s="255">
        <f t="shared" ca="1" si="9"/>
        <v>14850</v>
      </c>
      <c r="S44" s="256"/>
      <c r="T44" s="256"/>
      <c r="U44" s="257"/>
      <c r="V44" s="255">
        <f t="shared" ca="1" si="10"/>
        <v>74250</v>
      </c>
      <c r="W44" s="256"/>
      <c r="X44" s="256"/>
      <c r="Y44" s="256"/>
      <c r="Z44" s="257"/>
      <c r="AA44" s="255">
        <f t="shared" ca="1" si="11"/>
        <v>7425</v>
      </c>
      <c r="AB44" s="256"/>
      <c r="AC44" s="256"/>
      <c r="AD44" s="257"/>
      <c r="AE44" s="250">
        <f t="shared" si="12"/>
        <v>0</v>
      </c>
      <c r="AF44" s="260"/>
      <c r="AG44" s="261"/>
      <c r="AH44" s="2"/>
    </row>
    <row r="45" spans="1:34" x14ac:dyDescent="0.3">
      <c r="A45" s="14"/>
      <c r="B45" s="37">
        <f t="shared" si="4"/>
        <v>0</v>
      </c>
      <c r="C45" s="29">
        <f t="shared" si="4"/>
        <v>0</v>
      </c>
      <c r="D45" s="60">
        <f t="shared" ref="D45:M45" si="18">D20</f>
        <v>0</v>
      </c>
      <c r="E45" s="60"/>
      <c r="F45" s="60"/>
      <c r="G45" s="60"/>
      <c r="H45" s="60"/>
      <c r="I45" s="60"/>
      <c r="J45" s="60"/>
      <c r="K45" s="60"/>
      <c r="L45" s="60"/>
      <c r="M45" s="60"/>
      <c r="N45" s="250" t="str">
        <f t="shared" si="7"/>
        <v/>
      </c>
      <c r="O45" s="251"/>
      <c r="P45" s="250">
        <f t="shared" si="8"/>
        <v>0</v>
      </c>
      <c r="Q45" s="251"/>
      <c r="R45" s="255" t="str">
        <f t="shared" si="9"/>
        <v/>
      </c>
      <c r="S45" s="256"/>
      <c r="T45" s="256"/>
      <c r="U45" s="257"/>
      <c r="V45" s="255" t="str">
        <f t="shared" si="10"/>
        <v/>
      </c>
      <c r="W45" s="256"/>
      <c r="X45" s="256"/>
      <c r="Y45" s="256"/>
      <c r="Z45" s="257"/>
      <c r="AA45" s="255" t="str">
        <f t="shared" si="11"/>
        <v/>
      </c>
      <c r="AB45" s="256"/>
      <c r="AC45" s="256"/>
      <c r="AD45" s="257"/>
      <c r="AE45" s="250">
        <f t="shared" si="12"/>
        <v>0</v>
      </c>
      <c r="AF45" s="260"/>
      <c r="AG45" s="261"/>
      <c r="AH45" s="2"/>
    </row>
    <row r="46" spans="1:34" x14ac:dyDescent="0.3">
      <c r="A46" s="14"/>
      <c r="B46" s="37">
        <f t="shared" si="4"/>
        <v>0</v>
      </c>
      <c r="C46" s="29">
        <f t="shared" si="4"/>
        <v>0</v>
      </c>
      <c r="D46" s="60">
        <f t="shared" ref="D46:M46" si="19">D21</f>
        <v>0</v>
      </c>
      <c r="E46" s="60"/>
      <c r="F46" s="60"/>
      <c r="G46" s="60"/>
      <c r="H46" s="60"/>
      <c r="I46" s="60"/>
      <c r="J46" s="60"/>
      <c r="K46" s="60"/>
      <c r="L46" s="60"/>
      <c r="M46" s="60"/>
      <c r="N46" s="250" t="str">
        <f t="shared" si="7"/>
        <v/>
      </c>
      <c r="O46" s="251"/>
      <c r="P46" s="250">
        <f t="shared" si="8"/>
        <v>0</v>
      </c>
      <c r="Q46" s="251"/>
      <c r="R46" s="255" t="str">
        <f t="shared" si="9"/>
        <v/>
      </c>
      <c r="S46" s="256"/>
      <c r="T46" s="256"/>
      <c r="U46" s="257"/>
      <c r="V46" s="255" t="str">
        <f t="shared" si="10"/>
        <v/>
      </c>
      <c r="W46" s="256"/>
      <c r="X46" s="256"/>
      <c r="Y46" s="256"/>
      <c r="Z46" s="257"/>
      <c r="AA46" s="255" t="str">
        <f t="shared" si="11"/>
        <v/>
      </c>
      <c r="AB46" s="256"/>
      <c r="AC46" s="256"/>
      <c r="AD46" s="257"/>
      <c r="AE46" s="250">
        <f t="shared" si="12"/>
        <v>0</v>
      </c>
      <c r="AF46" s="260"/>
      <c r="AG46" s="261"/>
      <c r="AH46" s="2"/>
    </row>
    <row r="47" spans="1:34" ht="17.25" thickBot="1" x14ac:dyDescent="0.2">
      <c r="A47" s="15"/>
      <c r="B47" s="38">
        <f t="shared" si="4"/>
        <v>0</v>
      </c>
      <c r="C47" s="30">
        <f t="shared" si="4"/>
        <v>0</v>
      </c>
      <c r="D47" s="46">
        <f t="shared" ref="D47:M47" si="20">D22</f>
        <v>0</v>
      </c>
      <c r="E47" s="46"/>
      <c r="F47" s="46"/>
      <c r="G47" s="46"/>
      <c r="H47" s="46"/>
      <c r="I47" s="46"/>
      <c r="J47" s="46"/>
      <c r="K47" s="46"/>
      <c r="L47" s="46"/>
      <c r="M47" s="46"/>
      <c r="N47" s="54" t="str">
        <f t="shared" si="7"/>
        <v/>
      </c>
      <c r="O47" s="249"/>
      <c r="P47" s="54">
        <f t="shared" si="8"/>
        <v>0</v>
      </c>
      <c r="Q47" s="249"/>
      <c r="R47" s="252" t="str">
        <f t="shared" si="9"/>
        <v/>
      </c>
      <c r="S47" s="253"/>
      <c r="T47" s="253"/>
      <c r="U47" s="254"/>
      <c r="V47" s="252" t="str">
        <f t="shared" si="10"/>
        <v/>
      </c>
      <c r="W47" s="253"/>
      <c r="X47" s="253"/>
      <c r="Y47" s="253"/>
      <c r="Z47" s="254"/>
      <c r="AA47" s="252" t="str">
        <f t="shared" si="11"/>
        <v/>
      </c>
      <c r="AB47" s="253"/>
      <c r="AC47" s="253"/>
      <c r="AD47" s="254"/>
      <c r="AE47" s="54">
        <f t="shared" si="12"/>
        <v>0</v>
      </c>
      <c r="AF47" s="258"/>
      <c r="AG47" s="259"/>
    </row>
    <row r="48" spans="1:34" ht="15" customHeight="1" x14ac:dyDescent="0.15">
      <c r="B48" s="47" t="s">
        <v>88</v>
      </c>
      <c r="C48" s="48"/>
      <c r="D48" s="48"/>
      <c r="E48" s="48"/>
      <c r="F48" s="48"/>
      <c r="G48" s="51"/>
      <c r="H48" s="51"/>
      <c r="I48" s="51"/>
      <c r="J48" s="52"/>
      <c r="K48" s="55" t="s">
        <v>89</v>
      </c>
      <c r="L48" s="57" t="s">
        <v>90</v>
      </c>
      <c r="M48" s="57"/>
      <c r="N48" s="57"/>
      <c r="O48" s="57"/>
      <c r="P48" s="57"/>
      <c r="Q48" s="51"/>
      <c r="R48" s="51"/>
      <c r="S48" s="51"/>
      <c r="T48" s="52"/>
      <c r="U48" s="55" t="s">
        <v>89</v>
      </c>
      <c r="V48" s="40" t="s">
        <v>114</v>
      </c>
      <c r="W48" s="41"/>
      <c r="X48" s="41"/>
      <c r="Y48" s="40" t="s">
        <v>121</v>
      </c>
      <c r="Z48" s="41"/>
      <c r="AA48" s="41"/>
      <c r="AB48" s="40" t="s">
        <v>115</v>
      </c>
      <c r="AC48" s="41"/>
      <c r="AD48" s="41"/>
      <c r="AE48" s="40" t="s">
        <v>116</v>
      </c>
      <c r="AF48" s="41"/>
      <c r="AG48" s="44"/>
    </row>
    <row r="49" spans="2:34" ht="15" customHeight="1" thickBot="1" x14ac:dyDescent="0.2">
      <c r="B49" s="49"/>
      <c r="C49" s="50"/>
      <c r="D49" s="50"/>
      <c r="E49" s="50"/>
      <c r="F49" s="50"/>
      <c r="G49" s="53"/>
      <c r="H49" s="53"/>
      <c r="I49" s="53"/>
      <c r="J49" s="54"/>
      <c r="K49" s="56"/>
      <c r="L49" s="58"/>
      <c r="M49" s="58"/>
      <c r="N49" s="58"/>
      <c r="O49" s="58"/>
      <c r="P49" s="58"/>
      <c r="Q49" s="53"/>
      <c r="R49" s="53"/>
      <c r="S49" s="53"/>
      <c r="T49" s="54"/>
      <c r="U49" s="56"/>
      <c r="V49" s="42"/>
      <c r="W49" s="43"/>
      <c r="X49" s="43"/>
      <c r="Y49" s="42"/>
      <c r="Z49" s="43"/>
      <c r="AA49" s="43"/>
      <c r="AB49" s="42"/>
      <c r="AC49" s="43"/>
      <c r="AD49" s="43"/>
      <c r="AE49" s="42"/>
      <c r="AF49" s="43"/>
      <c r="AG49" s="45"/>
    </row>
    <row r="50" spans="2:34" x14ac:dyDescent="0.15">
      <c r="B50" s="8"/>
      <c r="C50" s="8"/>
      <c r="D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  <c r="R50" s="8"/>
      <c r="T50" s="8"/>
      <c r="U50" s="8"/>
      <c r="V50" s="8"/>
      <c r="X50" s="8"/>
      <c r="Y50" s="8"/>
      <c r="Z50" s="8"/>
      <c r="AA50" s="8"/>
      <c r="AB50" s="8"/>
      <c r="AC50" s="8"/>
      <c r="AD50" s="8"/>
      <c r="AF50" s="8"/>
      <c r="AG50" s="8"/>
      <c r="AH50" s="8"/>
    </row>
    <row r="51" spans="2:34" x14ac:dyDescent="0.15">
      <c r="B51" s="8"/>
      <c r="C51" s="8"/>
      <c r="D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  <c r="R51" s="8"/>
      <c r="T51" s="8"/>
      <c r="U51" s="8"/>
      <c r="V51" s="8"/>
      <c r="X51" s="8"/>
      <c r="Y51" s="8"/>
      <c r="Z51" s="8"/>
      <c r="AA51" s="8"/>
      <c r="AB51" s="8"/>
      <c r="AC51" s="8"/>
      <c r="AD51" s="8"/>
      <c r="AF51" s="8"/>
      <c r="AG51" s="8"/>
      <c r="AH51" s="8"/>
    </row>
    <row r="52" spans="2:34" x14ac:dyDescent="0.15">
      <c r="B52" s="8"/>
      <c r="C52" s="8"/>
      <c r="D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  <c r="R52" s="8"/>
      <c r="T52" s="8"/>
      <c r="U52" s="8"/>
      <c r="V52" s="8"/>
      <c r="X52" s="8"/>
      <c r="Y52" s="8"/>
      <c r="Z52" s="8"/>
      <c r="AA52" s="8"/>
      <c r="AB52" s="8"/>
      <c r="AC52" s="8"/>
      <c r="AD52" s="8"/>
      <c r="AF52" s="8"/>
      <c r="AG52" s="8"/>
      <c r="AH52" s="8"/>
    </row>
    <row r="53" spans="2:34" x14ac:dyDescent="0.15">
      <c r="B53" s="8"/>
      <c r="C53" s="8"/>
      <c r="D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  <c r="R53" s="8"/>
      <c r="T53" s="8"/>
      <c r="U53" s="8"/>
      <c r="V53" s="8"/>
      <c r="X53" s="8"/>
      <c r="Y53" s="8"/>
      <c r="Z53" s="8"/>
      <c r="AA53" s="8"/>
      <c r="AB53" s="8"/>
      <c r="AC53" s="8"/>
      <c r="AD53" s="8"/>
      <c r="AF53" s="8"/>
      <c r="AG53" s="8"/>
      <c r="AH53" s="8"/>
    </row>
    <row r="54" spans="2:34" x14ac:dyDescent="0.15">
      <c r="B54" s="8"/>
      <c r="C54" s="8"/>
      <c r="D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  <c r="R54" s="8"/>
      <c r="T54" s="8"/>
      <c r="U54" s="8"/>
      <c r="V54" s="8"/>
      <c r="X54" s="8"/>
      <c r="Y54" s="8"/>
      <c r="Z54" s="8"/>
      <c r="AA54" s="8"/>
      <c r="AB54" s="8"/>
      <c r="AC54" s="8"/>
      <c r="AD54" s="8"/>
      <c r="AF54" s="8"/>
      <c r="AG54" s="8"/>
      <c r="AH54" s="8"/>
    </row>
    <row r="55" spans="2:34" x14ac:dyDescent="0.15">
      <c r="B55" s="8"/>
      <c r="C55" s="8"/>
      <c r="D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  <c r="R55" s="8"/>
      <c r="T55" s="8"/>
      <c r="U55" s="8"/>
      <c r="V55" s="8"/>
      <c r="X55" s="8"/>
      <c r="Y55" s="8"/>
      <c r="Z55" s="8"/>
      <c r="AA55" s="8"/>
      <c r="AB55" s="8"/>
      <c r="AC55" s="8"/>
      <c r="AD55" s="8"/>
      <c r="AF55" s="8"/>
      <c r="AG55" s="8"/>
      <c r="AH55" s="8"/>
    </row>
    <row r="56" spans="2:34" x14ac:dyDescent="0.15">
      <c r="B56" s="8"/>
      <c r="C56" s="8"/>
      <c r="D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  <c r="R56" s="8"/>
      <c r="T56" s="8"/>
      <c r="U56" s="8"/>
      <c r="V56" s="8"/>
      <c r="X56" s="8"/>
      <c r="Y56" s="8"/>
      <c r="Z56" s="8"/>
      <c r="AA56" s="8"/>
      <c r="AB56" s="8"/>
      <c r="AC56" s="8"/>
      <c r="AD56" s="8"/>
      <c r="AF56" s="8"/>
      <c r="AG56" s="8"/>
      <c r="AH56" s="8"/>
    </row>
    <row r="57" spans="2:34" x14ac:dyDescent="0.15">
      <c r="B57" s="8"/>
      <c r="C57" s="8"/>
      <c r="D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  <c r="R57" s="8"/>
      <c r="T57" s="8"/>
      <c r="U57" s="8"/>
      <c r="V57" s="8"/>
      <c r="X57" s="8"/>
      <c r="Y57" s="8"/>
      <c r="Z57" s="8"/>
      <c r="AA57" s="8"/>
      <c r="AB57" s="8"/>
      <c r="AC57" s="8"/>
      <c r="AD57" s="8"/>
      <c r="AF57" s="8"/>
      <c r="AG57" s="8"/>
      <c r="AH57" s="8"/>
    </row>
    <row r="58" spans="2:34" x14ac:dyDescent="0.15">
      <c r="B58" s="8"/>
      <c r="C58" s="8"/>
      <c r="D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  <c r="R58" s="8"/>
      <c r="T58" s="8"/>
      <c r="U58" s="8"/>
      <c r="V58" s="8"/>
      <c r="X58" s="8"/>
      <c r="Y58" s="8"/>
      <c r="Z58" s="8"/>
      <c r="AA58" s="8"/>
      <c r="AB58" s="8"/>
      <c r="AC58" s="8"/>
      <c r="AD58" s="8"/>
      <c r="AF58" s="8"/>
      <c r="AG58" s="8"/>
      <c r="AH58" s="8"/>
    </row>
    <row r="59" spans="2:34" x14ac:dyDescent="0.15">
      <c r="B59" s="8"/>
      <c r="C59" s="8"/>
      <c r="D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  <c r="R59" s="8"/>
      <c r="T59" s="8"/>
      <c r="U59" s="8"/>
      <c r="V59" s="8"/>
      <c r="X59" s="8"/>
      <c r="Y59" s="8"/>
      <c r="Z59" s="8"/>
      <c r="AA59" s="8"/>
      <c r="AB59" s="8"/>
      <c r="AC59" s="8"/>
      <c r="AD59" s="8"/>
      <c r="AF59" s="8"/>
      <c r="AG59" s="8"/>
      <c r="AH59" s="8"/>
    </row>
    <row r="60" spans="2:34" x14ac:dyDescent="0.15">
      <c r="B60" s="8"/>
      <c r="C60" s="8"/>
      <c r="D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  <c r="R60" s="8"/>
      <c r="T60" s="8"/>
      <c r="U60" s="8"/>
      <c r="V60" s="8"/>
      <c r="X60" s="8"/>
      <c r="Y60" s="8"/>
      <c r="Z60" s="8"/>
      <c r="AA60" s="8"/>
      <c r="AB60" s="8"/>
      <c r="AC60" s="8"/>
      <c r="AD60" s="8"/>
      <c r="AF60" s="8"/>
      <c r="AG60" s="8"/>
      <c r="AH60" s="8"/>
    </row>
    <row r="61" spans="2:34" x14ac:dyDescent="0.15">
      <c r="B61" s="8"/>
      <c r="C61" s="8"/>
      <c r="D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  <c r="R61" s="8"/>
      <c r="T61" s="8"/>
      <c r="U61" s="8"/>
      <c r="V61" s="8"/>
      <c r="X61" s="8"/>
      <c r="Y61" s="8"/>
      <c r="Z61" s="8"/>
      <c r="AA61" s="8"/>
      <c r="AB61" s="8"/>
      <c r="AC61" s="8"/>
      <c r="AD61" s="8"/>
      <c r="AF61" s="8"/>
      <c r="AG61" s="8"/>
      <c r="AH61" s="8"/>
    </row>
    <row r="62" spans="2:34" x14ac:dyDescent="0.15">
      <c r="B62" s="8"/>
      <c r="C62" s="8"/>
      <c r="D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  <c r="R62" s="8"/>
      <c r="T62" s="8"/>
      <c r="U62" s="8"/>
      <c r="V62" s="8"/>
      <c r="X62" s="8"/>
      <c r="Y62" s="8"/>
      <c r="Z62" s="8"/>
      <c r="AA62" s="8"/>
      <c r="AB62" s="8"/>
      <c r="AC62" s="8"/>
      <c r="AD62" s="8"/>
      <c r="AF62" s="8"/>
      <c r="AG62" s="8"/>
      <c r="AH62" s="8"/>
    </row>
    <row r="63" spans="2:34" x14ac:dyDescent="0.15">
      <c r="B63" s="8"/>
      <c r="C63" s="8"/>
      <c r="D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  <c r="R63" s="8"/>
      <c r="T63" s="8"/>
      <c r="U63" s="8"/>
      <c r="V63" s="8"/>
      <c r="X63" s="8"/>
      <c r="Y63" s="8"/>
      <c r="Z63" s="8"/>
      <c r="AA63" s="8"/>
      <c r="AB63" s="8"/>
      <c r="AC63" s="8"/>
      <c r="AD63" s="8"/>
      <c r="AF63" s="8"/>
      <c r="AG63" s="8"/>
      <c r="AH63" s="8"/>
    </row>
    <row r="64" spans="2:34" x14ac:dyDescent="0.15">
      <c r="B64" s="8"/>
      <c r="C64" s="8"/>
      <c r="D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  <c r="R64" s="8"/>
      <c r="T64" s="8"/>
      <c r="U64" s="8"/>
      <c r="V64" s="8"/>
      <c r="X64" s="8"/>
      <c r="Y64" s="8"/>
      <c r="Z64" s="8"/>
      <c r="AA64" s="8"/>
      <c r="AB64" s="8"/>
      <c r="AC64" s="8"/>
      <c r="AD64" s="8"/>
      <c r="AF64" s="8"/>
      <c r="AG64" s="8"/>
      <c r="AH64" s="8"/>
    </row>
    <row r="65" spans="2:34" x14ac:dyDescent="0.15">
      <c r="B65" s="8"/>
      <c r="C65" s="8"/>
      <c r="D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  <c r="R65" s="8"/>
      <c r="T65" s="8"/>
      <c r="U65" s="8"/>
      <c r="V65" s="8"/>
      <c r="X65" s="8"/>
      <c r="Y65" s="8"/>
      <c r="Z65" s="8"/>
      <c r="AA65" s="8"/>
      <c r="AB65" s="8"/>
      <c r="AC65" s="8"/>
      <c r="AD65" s="8"/>
      <c r="AF65" s="8"/>
      <c r="AG65" s="8"/>
      <c r="AH65" s="8"/>
    </row>
    <row r="66" spans="2:34" x14ac:dyDescent="0.15">
      <c r="B66" s="8"/>
      <c r="C66" s="8"/>
      <c r="D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  <c r="R66" s="8"/>
      <c r="T66" s="8"/>
      <c r="U66" s="8"/>
      <c r="V66" s="8"/>
      <c r="X66" s="8"/>
      <c r="Y66" s="8"/>
      <c r="Z66" s="8"/>
      <c r="AA66" s="8"/>
      <c r="AB66" s="8"/>
      <c r="AC66" s="8"/>
      <c r="AD66" s="8"/>
      <c r="AF66" s="8"/>
      <c r="AG66" s="8"/>
      <c r="AH66" s="8"/>
    </row>
    <row r="67" spans="2:34" x14ac:dyDescent="0.15">
      <c r="B67" s="8"/>
      <c r="C67" s="8"/>
      <c r="D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  <c r="R67" s="8"/>
      <c r="T67" s="8"/>
      <c r="U67" s="8"/>
      <c r="V67" s="8"/>
      <c r="X67" s="8"/>
      <c r="Y67" s="8"/>
      <c r="Z67" s="8"/>
      <c r="AA67" s="8"/>
      <c r="AB67" s="8"/>
      <c r="AC67" s="8"/>
      <c r="AD67" s="8"/>
      <c r="AF67" s="8"/>
      <c r="AG67" s="8"/>
      <c r="AH67" s="8"/>
    </row>
    <row r="68" spans="2:34" x14ac:dyDescent="0.15">
      <c r="B68" s="8"/>
      <c r="C68" s="8"/>
      <c r="D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  <c r="R68" s="8"/>
      <c r="T68" s="8"/>
      <c r="U68" s="8"/>
      <c r="V68" s="8"/>
      <c r="X68" s="8"/>
      <c r="Y68" s="8"/>
      <c r="Z68" s="8"/>
      <c r="AA68" s="8"/>
      <c r="AB68" s="8"/>
      <c r="AC68" s="8"/>
      <c r="AD68" s="8"/>
      <c r="AF68" s="8"/>
      <c r="AG68" s="8"/>
      <c r="AH68" s="8"/>
    </row>
    <row r="69" spans="2:34" x14ac:dyDescent="0.15">
      <c r="B69" s="8"/>
      <c r="C69" s="8"/>
      <c r="D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  <c r="R69" s="8"/>
      <c r="T69" s="8"/>
      <c r="U69" s="8"/>
      <c r="V69" s="8"/>
      <c r="X69" s="8"/>
      <c r="Y69" s="8"/>
      <c r="Z69" s="8"/>
      <c r="AA69" s="8"/>
      <c r="AB69" s="8"/>
      <c r="AC69" s="8"/>
      <c r="AD69" s="8"/>
      <c r="AF69" s="8"/>
      <c r="AG69" s="8"/>
      <c r="AH69" s="8"/>
    </row>
    <row r="70" spans="2:34" x14ac:dyDescent="0.15">
      <c r="B70" s="8"/>
      <c r="C70" s="8"/>
      <c r="D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  <c r="R70" s="8"/>
      <c r="T70" s="8"/>
      <c r="U70" s="8"/>
      <c r="V70" s="8"/>
      <c r="X70" s="8"/>
      <c r="Y70" s="8"/>
      <c r="Z70" s="8"/>
      <c r="AA70" s="8"/>
      <c r="AB70" s="8"/>
      <c r="AC70" s="8"/>
      <c r="AD70" s="8"/>
      <c r="AF70" s="8"/>
      <c r="AG70" s="8"/>
      <c r="AH70" s="8"/>
    </row>
    <row r="71" spans="2:34" x14ac:dyDescent="0.15">
      <c r="B71" s="8"/>
      <c r="C71" s="8"/>
      <c r="D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  <c r="R71" s="8"/>
      <c r="T71" s="8"/>
      <c r="U71" s="8"/>
      <c r="V71" s="8"/>
      <c r="X71" s="8"/>
      <c r="Y71" s="8"/>
      <c r="Z71" s="8"/>
      <c r="AA71" s="8"/>
      <c r="AB71" s="8"/>
      <c r="AC71" s="8"/>
      <c r="AD71" s="8"/>
      <c r="AF71" s="8"/>
      <c r="AG71" s="8"/>
      <c r="AH71" s="8"/>
    </row>
    <row r="72" spans="2:34" x14ac:dyDescent="0.15">
      <c r="B72" s="8"/>
      <c r="C72" s="8"/>
      <c r="D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  <c r="R72" s="8"/>
      <c r="T72" s="8"/>
      <c r="U72" s="8"/>
      <c r="V72" s="8"/>
      <c r="X72" s="8"/>
      <c r="Y72" s="8"/>
      <c r="Z72" s="8"/>
      <c r="AA72" s="8"/>
      <c r="AB72" s="8"/>
      <c r="AC72" s="8"/>
      <c r="AD72" s="8"/>
      <c r="AF72" s="8"/>
      <c r="AG72" s="8"/>
      <c r="AH72" s="8"/>
    </row>
    <row r="73" spans="2:34" x14ac:dyDescent="0.15">
      <c r="B73" s="8"/>
      <c r="C73" s="8"/>
      <c r="D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  <c r="R73" s="8"/>
      <c r="T73" s="8"/>
      <c r="U73" s="8"/>
      <c r="V73" s="8"/>
      <c r="X73" s="8"/>
      <c r="Y73" s="8"/>
      <c r="Z73" s="8"/>
      <c r="AA73" s="8"/>
      <c r="AB73" s="8"/>
      <c r="AC73" s="8"/>
      <c r="AD73" s="8"/>
      <c r="AF73" s="8"/>
      <c r="AG73" s="8"/>
      <c r="AH73" s="8"/>
    </row>
    <row r="74" spans="2:34" x14ac:dyDescent="0.15">
      <c r="B74" s="8"/>
      <c r="C74" s="8"/>
      <c r="D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  <c r="R74" s="8"/>
      <c r="T74" s="8"/>
      <c r="U74" s="8"/>
      <c r="V74" s="8"/>
      <c r="X74" s="8"/>
      <c r="Y74" s="8"/>
      <c r="Z74" s="8"/>
      <c r="AA74" s="8"/>
      <c r="AB74" s="8"/>
      <c r="AC74" s="8"/>
      <c r="AD74" s="8"/>
      <c r="AF74" s="8"/>
      <c r="AG74" s="8"/>
      <c r="AH74" s="8"/>
    </row>
    <row r="75" spans="2:34" x14ac:dyDescent="0.15">
      <c r="B75" s="8"/>
      <c r="C75" s="8"/>
      <c r="D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  <c r="R75" s="8"/>
      <c r="T75" s="8"/>
      <c r="U75" s="8"/>
      <c r="V75" s="8"/>
      <c r="X75" s="8"/>
      <c r="Y75" s="8"/>
      <c r="Z75" s="8"/>
      <c r="AA75" s="8"/>
      <c r="AB75" s="8"/>
      <c r="AC75" s="8"/>
      <c r="AD75" s="8"/>
      <c r="AF75" s="8"/>
      <c r="AG75" s="8"/>
      <c r="AH75" s="8"/>
    </row>
    <row r="76" spans="2:34" x14ac:dyDescent="0.15">
      <c r="B76" s="8"/>
      <c r="C76" s="8"/>
      <c r="D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  <c r="R76" s="8"/>
      <c r="T76" s="8"/>
      <c r="U76" s="8"/>
      <c r="V76" s="8"/>
      <c r="X76" s="8"/>
      <c r="Y76" s="8"/>
      <c r="Z76" s="8"/>
      <c r="AA76" s="8"/>
      <c r="AB76" s="8"/>
      <c r="AC76" s="8"/>
      <c r="AD76" s="8"/>
      <c r="AF76" s="8"/>
      <c r="AG76" s="8"/>
      <c r="AH76" s="8"/>
    </row>
    <row r="77" spans="2:34" x14ac:dyDescent="0.15">
      <c r="B77" s="8"/>
      <c r="C77" s="8"/>
      <c r="D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  <c r="R77" s="8"/>
      <c r="T77" s="8"/>
      <c r="U77" s="8"/>
      <c r="V77" s="8"/>
      <c r="X77" s="8"/>
      <c r="Y77" s="8"/>
      <c r="Z77" s="8"/>
      <c r="AA77" s="8"/>
      <c r="AB77" s="8"/>
      <c r="AC77" s="8"/>
      <c r="AD77" s="8"/>
      <c r="AF77" s="8"/>
      <c r="AG77" s="8"/>
      <c r="AH77" s="8"/>
    </row>
    <row r="78" spans="2:34" x14ac:dyDescent="0.15">
      <c r="B78" s="8"/>
      <c r="C78" s="8"/>
      <c r="D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  <c r="R78" s="8"/>
      <c r="T78" s="8"/>
      <c r="U78" s="8"/>
      <c r="V78" s="8"/>
      <c r="X78" s="8"/>
      <c r="Y78" s="8"/>
      <c r="Z78" s="8"/>
      <c r="AA78" s="8"/>
      <c r="AB78" s="8"/>
      <c r="AC78" s="8"/>
      <c r="AD78" s="8"/>
      <c r="AF78" s="8"/>
      <c r="AG78" s="8"/>
      <c r="AH78" s="8"/>
    </row>
    <row r="79" spans="2:34" x14ac:dyDescent="0.15">
      <c r="B79" s="8"/>
      <c r="C79" s="8"/>
      <c r="D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  <c r="R79" s="8"/>
      <c r="T79" s="8"/>
      <c r="U79" s="8"/>
      <c r="V79" s="8"/>
      <c r="X79" s="8"/>
      <c r="Y79" s="8"/>
      <c r="Z79" s="8"/>
      <c r="AA79" s="8"/>
      <c r="AB79" s="8"/>
      <c r="AC79" s="8"/>
      <c r="AD79" s="8"/>
      <c r="AF79" s="8"/>
      <c r="AG79" s="8"/>
      <c r="AH79" s="8"/>
    </row>
    <row r="80" spans="2:34" x14ac:dyDescent="0.15">
      <c r="B80" s="8"/>
      <c r="C80" s="8"/>
      <c r="D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  <c r="R80" s="8"/>
      <c r="T80" s="8"/>
      <c r="U80" s="8"/>
      <c r="V80" s="8"/>
      <c r="X80" s="8"/>
      <c r="Y80" s="8"/>
      <c r="Z80" s="8"/>
      <c r="AA80" s="8"/>
      <c r="AB80" s="8"/>
      <c r="AC80" s="8"/>
      <c r="AD80" s="8"/>
      <c r="AF80" s="8"/>
      <c r="AG80" s="8"/>
      <c r="AH80" s="8"/>
    </row>
    <row r="81" spans="2:34" x14ac:dyDescent="0.15">
      <c r="B81" s="8"/>
      <c r="C81" s="8"/>
      <c r="D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  <c r="R81" s="8"/>
      <c r="T81" s="8"/>
      <c r="U81" s="8"/>
      <c r="V81" s="8"/>
      <c r="X81" s="8"/>
      <c r="Y81" s="8"/>
      <c r="Z81" s="8"/>
      <c r="AA81" s="8"/>
      <c r="AB81" s="8"/>
      <c r="AC81" s="8"/>
      <c r="AD81" s="8"/>
      <c r="AF81" s="8"/>
      <c r="AG81" s="8"/>
      <c r="AH81" s="8"/>
    </row>
    <row r="82" spans="2:34" x14ac:dyDescent="0.15">
      <c r="B82" s="8"/>
      <c r="C82" s="8"/>
      <c r="D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  <c r="R82" s="8"/>
      <c r="T82" s="8"/>
      <c r="U82" s="8"/>
      <c r="V82" s="8"/>
      <c r="X82" s="8"/>
      <c r="Y82" s="8"/>
      <c r="Z82" s="8"/>
      <c r="AA82" s="8"/>
      <c r="AB82" s="8"/>
      <c r="AC82" s="8"/>
      <c r="AD82" s="8"/>
      <c r="AF82" s="8"/>
      <c r="AG82" s="8"/>
      <c r="AH82" s="8"/>
    </row>
    <row r="83" spans="2:34" x14ac:dyDescent="0.15">
      <c r="B83" s="8"/>
      <c r="C83" s="8"/>
      <c r="D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  <c r="R83" s="8"/>
      <c r="T83" s="8"/>
      <c r="U83" s="8"/>
      <c r="V83" s="8"/>
      <c r="X83" s="8"/>
      <c r="Y83" s="8"/>
      <c r="Z83" s="8"/>
      <c r="AA83" s="8"/>
      <c r="AB83" s="8"/>
      <c r="AC83" s="8"/>
      <c r="AD83" s="8"/>
      <c r="AF83" s="8"/>
      <c r="AG83" s="8"/>
      <c r="AH83" s="8"/>
    </row>
    <row r="84" spans="2:34" x14ac:dyDescent="0.15">
      <c r="B84" s="8"/>
      <c r="C84" s="8"/>
      <c r="D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  <c r="R84" s="8"/>
      <c r="T84" s="8"/>
      <c r="U84" s="8"/>
      <c r="V84" s="8"/>
      <c r="X84" s="8"/>
      <c r="Y84" s="8"/>
      <c r="Z84" s="8"/>
      <c r="AA84" s="8"/>
      <c r="AB84" s="8"/>
      <c r="AC84" s="8"/>
      <c r="AD84" s="8"/>
      <c r="AF84" s="8"/>
      <c r="AG84" s="8"/>
      <c r="AH84" s="8"/>
    </row>
    <row r="85" spans="2:34" x14ac:dyDescent="0.15">
      <c r="B85" s="8"/>
      <c r="C85" s="8"/>
      <c r="D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  <c r="R85" s="8"/>
      <c r="T85" s="8"/>
      <c r="U85" s="8"/>
      <c r="V85" s="8"/>
      <c r="X85" s="8"/>
      <c r="Y85" s="8"/>
      <c r="Z85" s="8"/>
      <c r="AA85" s="8"/>
      <c r="AB85" s="8"/>
      <c r="AC85" s="8"/>
      <c r="AD85" s="8"/>
      <c r="AF85" s="8"/>
      <c r="AG85" s="8"/>
      <c r="AH85" s="8"/>
    </row>
    <row r="86" spans="2:34" x14ac:dyDescent="0.15">
      <c r="B86" s="8"/>
      <c r="C86" s="8"/>
      <c r="D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  <c r="R86" s="8"/>
      <c r="T86" s="8"/>
      <c r="U86" s="8"/>
      <c r="V86" s="8"/>
      <c r="X86" s="8"/>
      <c r="Y86" s="8"/>
      <c r="Z86" s="8"/>
      <c r="AA86" s="8"/>
      <c r="AB86" s="8"/>
      <c r="AC86" s="8"/>
      <c r="AD86" s="8"/>
      <c r="AF86" s="8"/>
      <c r="AG86" s="8"/>
      <c r="AH86" s="8"/>
    </row>
    <row r="87" spans="2:34" x14ac:dyDescent="0.15">
      <c r="B87" s="8"/>
      <c r="C87" s="8"/>
      <c r="D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  <c r="R87" s="8"/>
      <c r="T87" s="8"/>
      <c r="U87" s="8"/>
      <c r="V87" s="8"/>
      <c r="X87" s="8"/>
      <c r="Y87" s="8"/>
      <c r="Z87" s="8"/>
      <c r="AA87" s="8"/>
      <c r="AB87" s="8"/>
      <c r="AC87" s="8"/>
      <c r="AD87" s="8"/>
      <c r="AF87" s="8"/>
      <c r="AG87" s="8"/>
      <c r="AH87" s="8"/>
    </row>
    <row r="88" spans="2:34" x14ac:dyDescent="0.15">
      <c r="B88" s="8"/>
      <c r="C88" s="8"/>
      <c r="D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  <c r="R88" s="8"/>
      <c r="T88" s="8"/>
      <c r="U88" s="8"/>
      <c r="V88" s="8"/>
      <c r="X88" s="8"/>
      <c r="Y88" s="8"/>
      <c r="Z88" s="8"/>
      <c r="AA88" s="8"/>
      <c r="AB88" s="8"/>
      <c r="AC88" s="8"/>
      <c r="AD88" s="8"/>
      <c r="AF88" s="8"/>
      <c r="AG88" s="8"/>
      <c r="AH88" s="8"/>
    </row>
  </sheetData>
  <mergeCells count="228">
    <mergeCell ref="B2:E2"/>
    <mergeCell ref="F2:AB3"/>
    <mergeCell ref="AC2:AG2"/>
    <mergeCell ref="B3:E3"/>
    <mergeCell ref="AC3:AG3"/>
    <mergeCell ref="B4:B11"/>
    <mergeCell ref="C4:E5"/>
    <mergeCell ref="F4:P5"/>
    <mergeCell ref="Q4:Q11"/>
    <mergeCell ref="R4:T5"/>
    <mergeCell ref="U4:AG5"/>
    <mergeCell ref="C6:E7"/>
    <mergeCell ref="F6:P7"/>
    <mergeCell ref="R6:T7"/>
    <mergeCell ref="U6:Z7"/>
    <mergeCell ref="C10:E11"/>
    <mergeCell ref="F10:P11"/>
    <mergeCell ref="R10:T11"/>
    <mergeCell ref="U10:Z11"/>
    <mergeCell ref="AA10:AB11"/>
    <mergeCell ref="AC10:AG11"/>
    <mergeCell ref="AA6:AB7"/>
    <mergeCell ref="AC6:AG7"/>
    <mergeCell ref="C8:E9"/>
    <mergeCell ref="F8:P9"/>
    <mergeCell ref="R8:T9"/>
    <mergeCell ref="U8:AG9"/>
    <mergeCell ref="AE12:AG12"/>
    <mergeCell ref="D13:M13"/>
    <mergeCell ref="N13:O13"/>
    <mergeCell ref="P13:Q13"/>
    <mergeCell ref="R13:U13"/>
    <mergeCell ref="V13:Z13"/>
    <mergeCell ref="AA13:AD13"/>
    <mergeCell ref="AE13:AG13"/>
    <mergeCell ref="D12:M12"/>
    <mergeCell ref="N12:O12"/>
    <mergeCell ref="P12:Q12"/>
    <mergeCell ref="R12:U12"/>
    <mergeCell ref="V12:Z12"/>
    <mergeCell ref="AA12:AD12"/>
    <mergeCell ref="AE14:AG14"/>
    <mergeCell ref="D15:M15"/>
    <mergeCell ref="N15:O15"/>
    <mergeCell ref="P15:Q15"/>
    <mergeCell ref="R15:U15"/>
    <mergeCell ref="V15:Z15"/>
    <mergeCell ref="AA15:AD15"/>
    <mergeCell ref="AE15:AG15"/>
    <mergeCell ref="D14:M14"/>
    <mergeCell ref="N14:O14"/>
    <mergeCell ref="P14:Q14"/>
    <mergeCell ref="R14:U14"/>
    <mergeCell ref="V14:Z14"/>
    <mergeCell ref="AA14:AD14"/>
    <mergeCell ref="AE16:AG16"/>
    <mergeCell ref="D17:M17"/>
    <mergeCell ref="N17:O17"/>
    <mergeCell ref="P17:Q17"/>
    <mergeCell ref="R17:U17"/>
    <mergeCell ref="V17:Z17"/>
    <mergeCell ref="AA17:AD17"/>
    <mergeCell ref="AE17:AG17"/>
    <mergeCell ref="D16:M16"/>
    <mergeCell ref="N16:O16"/>
    <mergeCell ref="P16:Q16"/>
    <mergeCell ref="R16:U16"/>
    <mergeCell ref="V16:Z16"/>
    <mergeCell ref="AA16:AD16"/>
    <mergeCell ref="AE18:AG18"/>
    <mergeCell ref="D19:M19"/>
    <mergeCell ref="N19:O19"/>
    <mergeCell ref="P19:Q19"/>
    <mergeCell ref="R19:U19"/>
    <mergeCell ref="V19:Z19"/>
    <mergeCell ref="AA19:AD19"/>
    <mergeCell ref="AE19:AG19"/>
    <mergeCell ref="D18:M18"/>
    <mergeCell ref="N18:O18"/>
    <mergeCell ref="P18:Q18"/>
    <mergeCell ref="R18:U18"/>
    <mergeCell ref="V18:Z18"/>
    <mergeCell ref="AA18:AD18"/>
    <mergeCell ref="AE20:AG20"/>
    <mergeCell ref="D21:M21"/>
    <mergeCell ref="N21:O21"/>
    <mergeCell ref="P21:Q21"/>
    <mergeCell ref="R21:U21"/>
    <mergeCell ref="V21:Z21"/>
    <mergeCell ref="AA21:AD21"/>
    <mergeCell ref="AE21:AG21"/>
    <mergeCell ref="D20:M20"/>
    <mergeCell ref="N20:O20"/>
    <mergeCell ref="P20:Q20"/>
    <mergeCell ref="R20:U20"/>
    <mergeCell ref="V20:Z20"/>
    <mergeCell ref="AA20:AD20"/>
    <mergeCell ref="AE22:AG22"/>
    <mergeCell ref="B23:F24"/>
    <mergeCell ref="G23:J24"/>
    <mergeCell ref="K23:K24"/>
    <mergeCell ref="L23:P24"/>
    <mergeCell ref="Q23:T24"/>
    <mergeCell ref="U23:U24"/>
    <mergeCell ref="V23:X24"/>
    <mergeCell ref="D22:M22"/>
    <mergeCell ref="N22:O22"/>
    <mergeCell ref="P22:Q22"/>
    <mergeCell ref="R22:U22"/>
    <mergeCell ref="V22:Z22"/>
    <mergeCell ref="AA22:AD22"/>
    <mergeCell ref="Y23:AA24"/>
    <mergeCell ref="AB23:AD24"/>
    <mergeCell ref="AE23:AG24"/>
    <mergeCell ref="U29:AG30"/>
    <mergeCell ref="C31:E32"/>
    <mergeCell ref="F31:P32"/>
    <mergeCell ref="R31:T32"/>
    <mergeCell ref="U31:Z32"/>
    <mergeCell ref="AA31:AB32"/>
    <mergeCell ref="AC31:AG32"/>
    <mergeCell ref="B27:E27"/>
    <mergeCell ref="F27:AB28"/>
    <mergeCell ref="AC27:AG27"/>
    <mergeCell ref="B28:E28"/>
    <mergeCell ref="AC28:AG28"/>
    <mergeCell ref="B29:B36"/>
    <mergeCell ref="C29:E30"/>
    <mergeCell ref="F29:P30"/>
    <mergeCell ref="Q29:Q36"/>
    <mergeCell ref="R29:T30"/>
    <mergeCell ref="C33:E34"/>
    <mergeCell ref="F33:P34"/>
    <mergeCell ref="R33:T34"/>
    <mergeCell ref="U33:AG34"/>
    <mergeCell ref="C35:E36"/>
    <mergeCell ref="F35:P36"/>
    <mergeCell ref="R35:T36"/>
    <mergeCell ref="U35:Z36"/>
    <mergeCell ref="AA35:AB36"/>
    <mergeCell ref="AC35:AG36"/>
    <mergeCell ref="AE37:AG37"/>
    <mergeCell ref="D38:M38"/>
    <mergeCell ref="N38:O38"/>
    <mergeCell ref="P38:Q38"/>
    <mergeCell ref="R38:U38"/>
    <mergeCell ref="V38:Z38"/>
    <mergeCell ref="AA38:AD38"/>
    <mergeCell ref="AE38:AG38"/>
    <mergeCell ref="D37:M37"/>
    <mergeCell ref="N37:O37"/>
    <mergeCell ref="P37:Q37"/>
    <mergeCell ref="R37:U37"/>
    <mergeCell ref="V37:Z37"/>
    <mergeCell ref="AA37:AD37"/>
    <mergeCell ref="AE39:AG39"/>
    <mergeCell ref="D40:M40"/>
    <mergeCell ref="N40:O40"/>
    <mergeCell ref="P40:Q40"/>
    <mergeCell ref="R40:U40"/>
    <mergeCell ref="V40:Z40"/>
    <mergeCell ref="AA40:AD40"/>
    <mergeCell ref="AE40:AG40"/>
    <mergeCell ref="D39:M39"/>
    <mergeCell ref="N39:O39"/>
    <mergeCell ref="P39:Q39"/>
    <mergeCell ref="R39:U39"/>
    <mergeCell ref="V39:Z39"/>
    <mergeCell ref="AA39:AD39"/>
    <mergeCell ref="AE41:AG41"/>
    <mergeCell ref="D42:M42"/>
    <mergeCell ref="N42:O42"/>
    <mergeCell ref="P42:Q42"/>
    <mergeCell ref="R42:U42"/>
    <mergeCell ref="V42:Z42"/>
    <mergeCell ref="AA42:AD42"/>
    <mergeCell ref="AE42:AG42"/>
    <mergeCell ref="D41:M41"/>
    <mergeCell ref="N41:O41"/>
    <mergeCell ref="P41:Q41"/>
    <mergeCell ref="R41:U41"/>
    <mergeCell ref="V41:Z41"/>
    <mergeCell ref="AA41:AD41"/>
    <mergeCell ref="AE43:AG43"/>
    <mergeCell ref="D44:M44"/>
    <mergeCell ref="N44:O44"/>
    <mergeCell ref="P44:Q44"/>
    <mergeCell ref="R44:U44"/>
    <mergeCell ref="V44:Z44"/>
    <mergeCell ref="AA44:AD44"/>
    <mergeCell ref="AE44:AG44"/>
    <mergeCell ref="D43:M43"/>
    <mergeCell ref="N43:O43"/>
    <mergeCell ref="P43:Q43"/>
    <mergeCell ref="R43:U43"/>
    <mergeCell ref="V43:Z43"/>
    <mergeCell ref="AA43:AD43"/>
    <mergeCell ref="R46:U46"/>
    <mergeCell ref="V46:Z46"/>
    <mergeCell ref="AA46:AD46"/>
    <mergeCell ref="AE46:AG46"/>
    <mergeCell ref="D45:M45"/>
    <mergeCell ref="N45:O45"/>
    <mergeCell ref="P45:Q45"/>
    <mergeCell ref="R45:U45"/>
    <mergeCell ref="V45:Z45"/>
    <mergeCell ref="AA45:AD45"/>
    <mergeCell ref="AE45:AG45"/>
    <mergeCell ref="D46:M46"/>
    <mergeCell ref="N46:O46"/>
    <mergeCell ref="P46:Q46"/>
    <mergeCell ref="V48:X49"/>
    <mergeCell ref="Y48:AA49"/>
    <mergeCell ref="AB48:AD49"/>
    <mergeCell ref="AE48:AG49"/>
    <mergeCell ref="AE47:AG47"/>
    <mergeCell ref="B48:F49"/>
    <mergeCell ref="G48:J49"/>
    <mergeCell ref="K48:K49"/>
    <mergeCell ref="L48:P49"/>
    <mergeCell ref="Q48:T49"/>
    <mergeCell ref="U48:U49"/>
    <mergeCell ref="D47:M47"/>
    <mergeCell ref="N47:O47"/>
    <mergeCell ref="P47:Q47"/>
    <mergeCell ref="R47:U47"/>
    <mergeCell ref="V47:Z47"/>
    <mergeCell ref="AA47:AD47"/>
  </mergeCells>
  <phoneticPr fontId="3" type="noConversion"/>
  <conditionalFormatting sqref="B13:AG22">
    <cfRule type="cellIs" dxfId="6" priority="4" operator="equal">
      <formula>0</formula>
    </cfRule>
  </conditionalFormatting>
  <conditionalFormatting sqref="V23:AG24">
    <cfRule type="cellIs" dxfId="5" priority="3" operator="equal">
      <formula>결제형태</formula>
    </cfRule>
  </conditionalFormatting>
  <conditionalFormatting sqref="B38:AG47">
    <cfRule type="cellIs" dxfId="4" priority="2" operator="equal">
      <formula>0</formula>
    </cfRule>
  </conditionalFormatting>
  <conditionalFormatting sqref="V48:AG49">
    <cfRule type="cellIs" dxfId="0" priority="1" operator="equal">
      <formula>결제형태</formula>
    </cfRule>
  </conditionalFormatting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983042:AG983089 B65538:AG65585 B131074:AG131121 B196610:AG196657 B262146:AG262193 B327682:AG327729 B393218:AG393265 B458754:AG458801 B524290:AG524337 B589826:AG589873 B655362:AG655409 B720898:AG720945 B786434:AG786481 B851970:AG852017 B917506:AG917553 W2:X22 B2:U49 V2:V23 V25:V48 W25:X47 Y2:AG49"/>
  </dataValidations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32</vt:i4>
      </vt:variant>
    </vt:vector>
  </HeadingPairs>
  <TitlesOfParts>
    <vt:vector size="35" baseType="lpstr">
      <vt:lpstr>입력</vt:lpstr>
      <vt:lpstr>상품정보</vt:lpstr>
      <vt:lpstr>거래명세표</vt:lpstr>
      <vt:lpstr>거래명세표!Print_Area</vt:lpstr>
      <vt:lpstr>개수</vt:lpstr>
      <vt:lpstr>결제형태</vt:lpstr>
      <vt:lpstr>공급가액</vt:lpstr>
      <vt:lpstr>규격</vt:lpstr>
      <vt:lpstr>금액합계</vt:lpstr>
      <vt:lpstr>납품자</vt:lpstr>
      <vt:lpstr>단가</vt:lpstr>
      <vt:lpstr>대표</vt:lpstr>
      <vt:lpstr>대표2</vt:lpstr>
      <vt:lpstr>비고</vt:lpstr>
      <vt:lpstr>사업자번호</vt:lpstr>
      <vt:lpstr>사업자번호2</vt:lpstr>
      <vt:lpstr>상호</vt:lpstr>
      <vt:lpstr>상호2</vt:lpstr>
      <vt:lpstr>세액</vt:lpstr>
      <vt:lpstr>세액합계</vt:lpstr>
      <vt:lpstr>수량</vt:lpstr>
      <vt:lpstr>업태</vt:lpstr>
      <vt:lpstr>업태2</vt:lpstr>
      <vt:lpstr>인수자</vt:lpstr>
      <vt:lpstr>일자</vt:lpstr>
      <vt:lpstr>작성일자</vt:lpstr>
      <vt:lpstr>전화번호</vt:lpstr>
      <vt:lpstr>전화번호2</vt:lpstr>
      <vt:lpstr>종목</vt:lpstr>
      <vt:lpstr>종목2</vt:lpstr>
      <vt:lpstr>주소</vt:lpstr>
      <vt:lpstr>주소2</vt:lpstr>
      <vt:lpstr>팩스번호</vt:lpstr>
      <vt:lpstr>품목</vt:lpstr>
      <vt:lpstr>합계금액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eDodream</cp:lastModifiedBy>
  <cp:lastPrinted>2013-04-14T19:29:47Z</cp:lastPrinted>
  <dcterms:created xsi:type="dcterms:W3CDTF">2007-07-21T17:12:16Z</dcterms:created>
  <dcterms:modified xsi:type="dcterms:W3CDTF">2013-04-14T19:34:29Z</dcterms:modified>
</cp:coreProperties>
</file>