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3\"/>
    </mc:Choice>
  </mc:AlternateContent>
  <bookViews>
    <workbookView xWindow="600" yWindow="30" windowWidth="10695" windowHeight="5490"/>
  </bookViews>
  <sheets>
    <sheet name="기본" sheetId="1" r:id="rId1"/>
    <sheet name="응용" sheetId="2" r:id="rId2"/>
    <sheet name="활용" sheetId="3" r:id="rId3"/>
  </sheets>
  <calcPr calcId="152511"/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1" i="3"/>
  <c r="M12" i="3"/>
  <c r="M13" i="3"/>
  <c r="M5" i="3"/>
  <c r="I6" i="3"/>
  <c r="I7" i="3"/>
  <c r="I8" i="3"/>
  <c r="I9" i="3"/>
  <c r="I10" i="3"/>
  <c r="I11" i="3"/>
  <c r="I12" i="3"/>
  <c r="I13" i="3"/>
  <c r="I5" i="3"/>
  <c r="E13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5" i="3"/>
  <c r="D5" i="3"/>
  <c r="E13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5" i="2"/>
  <c r="D5" i="2"/>
  <c r="G14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7" i="1"/>
  <c r="F7" i="1"/>
  <c r="E7" i="1"/>
  <c r="D7" i="1"/>
</calcChain>
</file>

<file path=xl/sharedStrings.xml><?xml version="1.0" encoding="utf-8"?>
<sst xmlns="http://schemas.openxmlformats.org/spreadsheetml/2006/main" count="86" uniqueCount="48">
  <si>
    <t>김재구</t>
    <phoneticPr fontId="2" type="noConversion"/>
  </si>
  <si>
    <t>이정식</t>
    <phoneticPr fontId="2" type="noConversion"/>
  </si>
  <si>
    <t>김수란</t>
    <phoneticPr fontId="2" type="noConversion"/>
  </si>
  <si>
    <t>강재석</t>
    <phoneticPr fontId="2" type="noConversion"/>
  </si>
  <si>
    <t>구은희</t>
    <phoneticPr fontId="2" type="noConversion"/>
  </si>
  <si>
    <t>양철민</t>
    <phoneticPr fontId="2" type="noConversion"/>
  </si>
  <si>
    <t>이지연</t>
    <phoneticPr fontId="2" type="noConversion"/>
  </si>
  <si>
    <t>서지호</t>
    <phoneticPr fontId="2" type="noConversion"/>
  </si>
  <si>
    <t>일</t>
    <phoneticPr fontId="2" type="noConversion"/>
  </si>
  <si>
    <t>월</t>
    <phoneticPr fontId="2" type="noConversion"/>
  </si>
  <si>
    <t>년</t>
    <phoneticPr fontId="2" type="noConversion"/>
  </si>
  <si>
    <t>근속기간</t>
    <phoneticPr fontId="2" type="noConversion"/>
  </si>
  <si>
    <t>근속일수</t>
    <phoneticPr fontId="2" type="noConversion"/>
  </si>
  <si>
    <t>입사일</t>
    <phoneticPr fontId="2" type="noConversion"/>
  </si>
  <si>
    <t>이름</t>
    <phoneticPr fontId="2" type="noConversion"/>
  </si>
  <si>
    <t>기준일 :</t>
    <phoneticPr fontId="2" type="noConversion"/>
  </si>
  <si>
    <t>[표1] 근속기간</t>
    <phoneticPr fontId="2" type="noConversion"/>
  </si>
  <si>
    <t>15년 이상</t>
    <phoneticPr fontId="2" type="noConversion"/>
  </si>
  <si>
    <t>황덕선</t>
  </si>
  <si>
    <t>13년-15년 미만</t>
    <phoneticPr fontId="2" type="noConversion"/>
  </si>
  <si>
    <t>문하수</t>
  </si>
  <si>
    <t>11년-13년 미만</t>
    <phoneticPr fontId="2" type="noConversion"/>
  </si>
  <si>
    <t>신고음</t>
  </si>
  <si>
    <t>9년-11년 미만</t>
    <phoneticPr fontId="2" type="noConversion"/>
  </si>
  <si>
    <t>하이서</t>
  </si>
  <si>
    <t>7년-9년 미만</t>
    <phoneticPr fontId="2" type="noConversion"/>
  </si>
  <si>
    <t>황창운</t>
  </si>
  <si>
    <t>5년-7년 미만</t>
    <phoneticPr fontId="2" type="noConversion"/>
  </si>
  <si>
    <t>손장준</t>
  </si>
  <si>
    <t>3년-5년 미만</t>
    <phoneticPr fontId="2" type="noConversion"/>
  </si>
  <si>
    <t>민오준</t>
  </si>
  <si>
    <t>9개월 3년 미만</t>
    <phoneticPr fontId="2" type="noConversion"/>
  </si>
  <si>
    <t>민대헌</t>
  </si>
  <si>
    <t>9개월 미만</t>
    <phoneticPr fontId="2" type="noConversion"/>
  </si>
  <si>
    <t>황정현</t>
  </si>
  <si>
    <t>휴가일수</t>
    <phoneticPr fontId="2" type="noConversion"/>
  </si>
  <si>
    <t>개월수</t>
    <phoneticPr fontId="2" type="noConversion"/>
  </si>
  <si>
    <t>입사일자</t>
    <phoneticPr fontId="2" type="noConversion"/>
  </si>
  <si>
    <t>[표3] 근속기간과 휴가일수</t>
    <phoneticPr fontId="2" type="noConversion"/>
  </si>
  <si>
    <t>[표2] 휴가일수</t>
    <phoneticPr fontId="2" type="noConversion"/>
  </si>
  <si>
    <t>연차일수</t>
    <phoneticPr fontId="2" type="noConversion"/>
  </si>
  <si>
    <t>근속수당</t>
    <phoneticPr fontId="2" type="noConversion"/>
  </si>
  <si>
    <t>보험나이</t>
    <phoneticPr fontId="2" type="noConversion"/>
  </si>
  <si>
    <t>만나이</t>
    <phoneticPr fontId="2" type="noConversion"/>
  </si>
  <si>
    <t>생년월일</t>
    <phoneticPr fontId="2" type="noConversion"/>
  </si>
  <si>
    <t>[표6] 연차일수</t>
    <phoneticPr fontId="2" type="noConversion"/>
  </si>
  <si>
    <t>[표5] 근속수당</t>
    <phoneticPr fontId="2" type="noConversion"/>
  </si>
  <si>
    <t>[표4] 보험나이 계산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</si>
</sst>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yyyy&quot;년&quot;\ m&quot;월&quot;\ d&quot;일&quot;;@"/>
    <numFmt numFmtId="178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right" vertical="center"/>
    </xf>
    <xf numFmtId="0" fontId="0" fillId="0" borderId="1" xfId="1" applyNumberFormat="1" applyFont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178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tabSelected="1" workbookViewId="0">
      <selection activeCell="D7" sqref="D7"/>
    </sheetView>
  </sheetViews>
  <sheetFormatPr defaultRowHeight="16.5" x14ac:dyDescent="0.3"/>
  <cols>
    <col min="1" max="1" width="3.625" customWidth="1"/>
    <col min="3" max="4" width="11.125" bestFit="1" customWidth="1"/>
    <col min="7" max="7" width="9" customWidth="1"/>
  </cols>
  <sheetData>
    <row r="2" spans="2:7" x14ac:dyDescent="0.3">
      <c r="B2" s="7" t="s">
        <v>16</v>
      </c>
    </row>
    <row r="4" spans="2:7" x14ac:dyDescent="0.3">
      <c r="E4" s="6" t="s">
        <v>15</v>
      </c>
      <c r="F4" s="15">
        <v>41455</v>
      </c>
      <c r="G4" s="15"/>
    </row>
    <row r="5" spans="2:7" x14ac:dyDescent="0.3">
      <c r="B5" s="16" t="s">
        <v>14</v>
      </c>
      <c r="C5" s="16" t="s">
        <v>13</v>
      </c>
      <c r="D5" s="16" t="s">
        <v>12</v>
      </c>
      <c r="E5" s="16" t="s">
        <v>11</v>
      </c>
      <c r="F5" s="16"/>
      <c r="G5" s="16"/>
    </row>
    <row r="6" spans="2:7" x14ac:dyDescent="0.3">
      <c r="B6" s="16"/>
      <c r="C6" s="16"/>
      <c r="D6" s="16"/>
      <c r="E6" s="5" t="s">
        <v>10</v>
      </c>
      <c r="F6" s="5" t="s">
        <v>9</v>
      </c>
      <c r="G6" s="5" t="s">
        <v>8</v>
      </c>
    </row>
    <row r="7" spans="2:7" x14ac:dyDescent="0.3">
      <c r="B7" s="4" t="s">
        <v>7</v>
      </c>
      <c r="C7" s="3">
        <v>38623</v>
      </c>
      <c r="D7" s="2">
        <f>$F$4-C7</f>
        <v>2832</v>
      </c>
      <c r="E7" s="1">
        <f>DATEDIF(C7,$F$4,"Y")</f>
        <v>7</v>
      </c>
      <c r="F7" s="1">
        <f>DATEDIF(C7,$F$4,"YM")</f>
        <v>9</v>
      </c>
      <c r="G7" s="1">
        <f>DATEDIF(C7,$F$4,"MD")</f>
        <v>2</v>
      </c>
    </row>
    <row r="8" spans="2:7" x14ac:dyDescent="0.3">
      <c r="B8" s="4" t="s">
        <v>6</v>
      </c>
      <c r="C8" s="3">
        <v>39516</v>
      </c>
      <c r="D8" s="2">
        <f t="shared" ref="D8:D14" si="0">$F$4-C8</f>
        <v>1939</v>
      </c>
      <c r="E8" s="1">
        <f t="shared" ref="E8:E14" si="1">DATEDIF(C8,$F$4,"Y")</f>
        <v>5</v>
      </c>
      <c r="F8" s="1">
        <f t="shared" ref="F8:F14" si="2">DATEDIF(C8,$F$4,"YM")</f>
        <v>3</v>
      </c>
      <c r="G8" s="1">
        <f t="shared" ref="G8:G14" si="3">DATEDIF(C8,$F$4,"MD")</f>
        <v>21</v>
      </c>
    </row>
    <row r="9" spans="2:7" x14ac:dyDescent="0.3">
      <c r="B9" s="4" t="s">
        <v>5</v>
      </c>
      <c r="C9" s="3">
        <v>38043</v>
      </c>
      <c r="D9" s="2">
        <f t="shared" si="0"/>
        <v>3412</v>
      </c>
      <c r="E9" s="1">
        <f t="shared" si="1"/>
        <v>9</v>
      </c>
      <c r="F9" s="1">
        <f t="shared" si="2"/>
        <v>4</v>
      </c>
      <c r="G9" s="1">
        <f t="shared" si="3"/>
        <v>4</v>
      </c>
    </row>
    <row r="10" spans="2:7" x14ac:dyDescent="0.3">
      <c r="B10" s="4" t="s">
        <v>4</v>
      </c>
      <c r="C10" s="3">
        <v>39881</v>
      </c>
      <c r="D10" s="2">
        <f t="shared" si="0"/>
        <v>1574</v>
      </c>
      <c r="E10" s="1">
        <f t="shared" si="1"/>
        <v>4</v>
      </c>
      <c r="F10" s="1">
        <f t="shared" si="2"/>
        <v>3</v>
      </c>
      <c r="G10" s="1">
        <f t="shared" si="3"/>
        <v>21</v>
      </c>
    </row>
    <row r="11" spans="2:7" x14ac:dyDescent="0.3">
      <c r="B11" s="4" t="s">
        <v>3</v>
      </c>
      <c r="C11" s="3">
        <v>39289</v>
      </c>
      <c r="D11" s="2">
        <f t="shared" si="0"/>
        <v>2166</v>
      </c>
      <c r="E11" s="1">
        <f t="shared" si="1"/>
        <v>5</v>
      </c>
      <c r="F11" s="1">
        <f t="shared" si="2"/>
        <v>11</v>
      </c>
      <c r="G11" s="1">
        <f t="shared" si="3"/>
        <v>4</v>
      </c>
    </row>
    <row r="12" spans="2:7" x14ac:dyDescent="0.3">
      <c r="B12" s="4" t="s">
        <v>2</v>
      </c>
      <c r="C12" s="3">
        <v>38123</v>
      </c>
      <c r="D12" s="2">
        <f t="shared" si="0"/>
        <v>3332</v>
      </c>
      <c r="E12" s="1">
        <f t="shared" si="1"/>
        <v>9</v>
      </c>
      <c r="F12" s="1">
        <f t="shared" si="2"/>
        <v>1</v>
      </c>
      <c r="G12" s="1">
        <f t="shared" si="3"/>
        <v>14</v>
      </c>
    </row>
    <row r="13" spans="2:7" x14ac:dyDescent="0.3">
      <c r="B13" s="4" t="s">
        <v>1</v>
      </c>
      <c r="C13" s="3">
        <v>40201</v>
      </c>
      <c r="D13" s="2">
        <f t="shared" si="0"/>
        <v>1254</v>
      </c>
      <c r="E13" s="1">
        <f t="shared" si="1"/>
        <v>3</v>
      </c>
      <c r="F13" s="1">
        <f t="shared" si="2"/>
        <v>5</v>
      </c>
      <c r="G13" s="1">
        <f t="shared" si="3"/>
        <v>7</v>
      </c>
    </row>
    <row r="14" spans="2:7" x14ac:dyDescent="0.3">
      <c r="B14" s="4" t="s">
        <v>0</v>
      </c>
      <c r="C14" s="3">
        <v>38522</v>
      </c>
      <c r="D14" s="2">
        <f t="shared" si="0"/>
        <v>2933</v>
      </c>
      <c r="E14" s="1">
        <f t="shared" si="1"/>
        <v>8</v>
      </c>
      <c r="F14" s="1">
        <f t="shared" si="2"/>
        <v>0</v>
      </c>
      <c r="G14" s="1">
        <f>DATEDIF(C14,$F$4,"MD")</f>
        <v>11</v>
      </c>
    </row>
  </sheetData>
  <mergeCells count="5">
    <mergeCell ref="F4:G4"/>
    <mergeCell ref="E5:G5"/>
    <mergeCell ref="B5:B6"/>
    <mergeCell ref="C5:C6"/>
    <mergeCell ref="D5:D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showGridLines="0" workbookViewId="0">
      <selection activeCell="E5" sqref="E5"/>
    </sheetView>
  </sheetViews>
  <sheetFormatPr defaultRowHeight="16.5" x14ac:dyDescent="0.3"/>
  <cols>
    <col min="1" max="1" width="3.625" customWidth="1"/>
    <col min="3" max="3" width="13.75" customWidth="1"/>
    <col min="4" max="4" width="12.75" customWidth="1"/>
    <col min="5" max="5" width="10.875" customWidth="1"/>
    <col min="6" max="6" width="4.75" customWidth="1"/>
    <col min="7" max="7" width="18.625" customWidth="1"/>
  </cols>
  <sheetData>
    <row r="2" spans="2:9" x14ac:dyDescent="0.3">
      <c r="B2" s="7" t="s">
        <v>39</v>
      </c>
      <c r="G2" s="7" t="s">
        <v>38</v>
      </c>
    </row>
    <row r="4" spans="2:9" x14ac:dyDescent="0.3">
      <c r="B4" s="5" t="s">
        <v>14</v>
      </c>
      <c r="C4" s="5" t="s">
        <v>37</v>
      </c>
      <c r="D4" s="5" t="s">
        <v>11</v>
      </c>
      <c r="E4" s="5" t="s">
        <v>35</v>
      </c>
      <c r="G4" s="5" t="s">
        <v>11</v>
      </c>
      <c r="H4" s="5" t="s">
        <v>36</v>
      </c>
      <c r="I4" s="5" t="s">
        <v>35</v>
      </c>
    </row>
    <row r="5" spans="2:9" x14ac:dyDescent="0.3">
      <c r="B5" s="4" t="s">
        <v>34</v>
      </c>
      <c r="C5" s="3">
        <v>35670</v>
      </c>
      <c r="D5" s="10" t="str">
        <f ca="1">DATEDIF(C5,TODAY(),"Y")&amp;"년 "&amp;DATEDIF(C5,TODAY(),"YM")&amp;"개월"</f>
        <v>15년 7개월</v>
      </c>
      <c r="E5" s="4">
        <f ca="1">VLOOKUP(DATEDIF(C5,TODAY(),"M"),$H$5:$I$13,2)</f>
        <v>30</v>
      </c>
      <c r="G5" s="9" t="s">
        <v>33</v>
      </c>
      <c r="H5" s="4">
        <v>0</v>
      </c>
      <c r="I5" s="8">
        <v>7</v>
      </c>
    </row>
    <row r="6" spans="2:9" x14ac:dyDescent="0.3">
      <c r="B6" s="4" t="s">
        <v>32</v>
      </c>
      <c r="C6" s="3">
        <v>38248</v>
      </c>
      <c r="D6" s="10" t="str">
        <f t="shared" ref="D6:D13" ca="1" si="0">DATEDIF(C6,TODAY(),"Y")&amp;"년 "&amp;DATEDIF(C6,TODAY(),"YM")&amp;"개월"</f>
        <v>8년 6개월</v>
      </c>
      <c r="E6" s="4">
        <f t="shared" ref="E6:E13" ca="1" si="1">VLOOKUP(DATEDIF(C6,TODAY(),"M"),$H$5:$I$13,2)</f>
        <v>21</v>
      </c>
      <c r="G6" s="9" t="s">
        <v>31</v>
      </c>
      <c r="H6" s="4">
        <v>9</v>
      </c>
      <c r="I6" s="8">
        <v>15</v>
      </c>
    </row>
    <row r="7" spans="2:9" x14ac:dyDescent="0.3">
      <c r="B7" s="4" t="s">
        <v>30</v>
      </c>
      <c r="C7" s="3">
        <v>37690</v>
      </c>
      <c r="D7" s="10" t="str">
        <f t="shared" ca="1" si="0"/>
        <v>10년 1개월</v>
      </c>
      <c r="E7" s="4">
        <f t="shared" ca="1" si="1"/>
        <v>23</v>
      </c>
      <c r="G7" s="9" t="s">
        <v>29</v>
      </c>
      <c r="H7" s="4">
        <v>36</v>
      </c>
      <c r="I7" s="8">
        <v>17</v>
      </c>
    </row>
    <row r="8" spans="2:9" x14ac:dyDescent="0.3">
      <c r="B8" s="4" t="s">
        <v>28</v>
      </c>
      <c r="C8" s="3">
        <v>41343</v>
      </c>
      <c r="D8" s="10" t="str">
        <f t="shared" ca="1" si="0"/>
        <v>0년 1개월</v>
      </c>
      <c r="E8" s="4">
        <f t="shared" ca="1" si="1"/>
        <v>7</v>
      </c>
      <c r="G8" s="9" t="s">
        <v>27</v>
      </c>
      <c r="H8" s="4">
        <v>60</v>
      </c>
      <c r="I8" s="8">
        <v>19</v>
      </c>
    </row>
    <row r="9" spans="2:9" x14ac:dyDescent="0.3">
      <c r="B9" s="4" t="s">
        <v>26</v>
      </c>
      <c r="C9" s="3">
        <v>39242</v>
      </c>
      <c r="D9" s="10" t="str">
        <f t="shared" ca="1" si="0"/>
        <v>5년 10개월</v>
      </c>
      <c r="E9" s="4">
        <f t="shared" ca="1" si="1"/>
        <v>19</v>
      </c>
      <c r="G9" s="9" t="s">
        <v>25</v>
      </c>
      <c r="H9" s="4">
        <v>84</v>
      </c>
      <c r="I9" s="8">
        <v>21</v>
      </c>
    </row>
    <row r="10" spans="2:9" x14ac:dyDescent="0.3">
      <c r="B10" s="4" t="s">
        <v>24</v>
      </c>
      <c r="C10" s="3">
        <v>40316</v>
      </c>
      <c r="D10" s="10" t="str">
        <f t="shared" ca="1" si="0"/>
        <v>2년 10개월</v>
      </c>
      <c r="E10" s="4">
        <f t="shared" ca="1" si="1"/>
        <v>15</v>
      </c>
      <c r="G10" s="9" t="s">
        <v>23</v>
      </c>
      <c r="H10" s="4">
        <v>108</v>
      </c>
      <c r="I10" s="8">
        <v>23</v>
      </c>
    </row>
    <row r="11" spans="2:9" x14ac:dyDescent="0.3">
      <c r="B11" s="4" t="s">
        <v>22</v>
      </c>
      <c r="C11" s="3">
        <v>39921</v>
      </c>
      <c r="D11" s="10" t="str">
        <f t="shared" ca="1" si="0"/>
        <v>3년 11개월</v>
      </c>
      <c r="E11" s="4">
        <f t="shared" ca="1" si="1"/>
        <v>17</v>
      </c>
      <c r="G11" s="9" t="s">
        <v>21</v>
      </c>
      <c r="H11" s="4">
        <v>132</v>
      </c>
      <c r="I11" s="8">
        <v>25</v>
      </c>
    </row>
    <row r="12" spans="2:9" x14ac:dyDescent="0.3">
      <c r="B12" s="4" t="s">
        <v>20</v>
      </c>
      <c r="C12" s="3">
        <v>37253</v>
      </c>
      <c r="D12" s="10" t="str">
        <f t="shared" ca="1" si="0"/>
        <v>11년 3개월</v>
      </c>
      <c r="E12" s="4">
        <f t="shared" ca="1" si="1"/>
        <v>25</v>
      </c>
      <c r="G12" s="9" t="s">
        <v>19</v>
      </c>
      <c r="H12" s="4">
        <v>156</v>
      </c>
      <c r="I12" s="8">
        <v>27</v>
      </c>
    </row>
    <row r="13" spans="2:9" x14ac:dyDescent="0.3">
      <c r="B13" s="4" t="s">
        <v>18</v>
      </c>
      <c r="C13" s="3">
        <v>39106</v>
      </c>
      <c r="D13" s="10" t="str">
        <f t="shared" ca="1" si="0"/>
        <v>6년 2개월</v>
      </c>
      <c r="E13" s="4">
        <f ca="1">VLOOKUP(DATEDIF(C13,TODAY(),"M"),$H$5:$I$13,2)</f>
        <v>19</v>
      </c>
      <c r="G13" s="9" t="s">
        <v>17</v>
      </c>
      <c r="H13" s="4">
        <v>180</v>
      </c>
      <c r="I13" s="8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showGridLines="0" workbookViewId="0">
      <selection activeCell="E5" sqref="E5"/>
    </sheetView>
  </sheetViews>
  <sheetFormatPr defaultRowHeight="16.5" x14ac:dyDescent="0.3"/>
  <cols>
    <col min="1" max="1" width="3.625" customWidth="1"/>
    <col min="3" max="3" width="13.125" customWidth="1"/>
    <col min="4" max="5" width="11.25" customWidth="1"/>
    <col min="6" max="6" width="8" customWidth="1"/>
    <col min="7" max="7" width="11" customWidth="1"/>
    <col min="8" max="8" width="13.375" customWidth="1"/>
    <col min="9" max="9" width="11" customWidth="1"/>
    <col min="10" max="10" width="8" customWidth="1"/>
    <col min="12" max="12" width="13.375" customWidth="1"/>
    <col min="13" max="13" width="10.25" customWidth="1"/>
    <col min="15" max="15" width="11.125" bestFit="1" customWidth="1"/>
  </cols>
  <sheetData>
    <row r="2" spans="2:13" x14ac:dyDescent="0.3">
      <c r="B2" s="7" t="s">
        <v>47</v>
      </c>
      <c r="G2" s="7" t="s">
        <v>46</v>
      </c>
      <c r="K2" s="7" t="s">
        <v>45</v>
      </c>
    </row>
    <row r="3" spans="2:13" x14ac:dyDescent="0.3">
      <c r="D3" s="6" t="s">
        <v>15</v>
      </c>
      <c r="E3" s="14">
        <v>41319</v>
      </c>
      <c r="H3" s="6" t="s">
        <v>15</v>
      </c>
      <c r="I3" s="14">
        <v>41460</v>
      </c>
    </row>
    <row r="4" spans="2:13" x14ac:dyDescent="0.3">
      <c r="B4" s="5" t="s">
        <v>14</v>
      </c>
      <c r="C4" s="5" t="s">
        <v>44</v>
      </c>
      <c r="D4" s="5" t="s">
        <v>43</v>
      </c>
      <c r="E4" s="5" t="s">
        <v>42</v>
      </c>
      <c r="G4" s="5" t="s">
        <v>14</v>
      </c>
      <c r="H4" s="5" t="s">
        <v>37</v>
      </c>
      <c r="I4" s="5" t="s">
        <v>41</v>
      </c>
      <c r="K4" s="5" t="s">
        <v>14</v>
      </c>
      <c r="L4" s="5" t="s">
        <v>37</v>
      </c>
      <c r="M4" s="5" t="s">
        <v>40</v>
      </c>
    </row>
    <row r="5" spans="2:13" x14ac:dyDescent="0.3">
      <c r="B5" s="4" t="s">
        <v>34</v>
      </c>
      <c r="C5" s="3">
        <v>15387</v>
      </c>
      <c r="D5" s="13">
        <f>DATEDIF(C5,$E$3,"Y")</f>
        <v>70</v>
      </c>
      <c r="E5" s="13">
        <f>DATEDIF(C5,$E$3,"Y")+IF(DATEDIF(C5,$E$3,"YM")&gt;=6,1,0)</f>
        <v>71</v>
      </c>
      <c r="G5" s="4" t="s">
        <v>34</v>
      </c>
      <c r="H5" s="3">
        <v>41073</v>
      </c>
      <c r="I5" s="12">
        <f>IF(DATEDIF(H5,$I$3,"Y")&gt;=1,DATEDIF(H5,$I$3,"Y")*10000+20000,0)</f>
        <v>30000</v>
      </c>
      <c r="K5" s="4" t="s">
        <v>34</v>
      </c>
      <c r="L5" s="3">
        <v>41073</v>
      </c>
      <c r="M5" s="11">
        <f ca="1">IF(DATEDIF(L5,TODAY(),"Y")&gt;=1,MIN(20,15+INT((DATEDIF(L5,TODAY(),"Y")-1)/2)),0)</f>
        <v>0</v>
      </c>
    </row>
    <row r="6" spans="2:13" x14ac:dyDescent="0.3">
      <c r="B6" s="4" t="s">
        <v>32</v>
      </c>
      <c r="C6" s="3">
        <v>15403</v>
      </c>
      <c r="D6" s="13">
        <f t="shared" ref="D6:D13" si="0">DATEDIF(C6,$E$3,"Y")</f>
        <v>70</v>
      </c>
      <c r="E6" s="13">
        <f t="shared" ref="E6:E13" si="1">DATEDIF(C6,$E$3,"Y")+IF(DATEDIF(C6,$E$3,"YM")&gt;=6,1,0)</f>
        <v>71</v>
      </c>
      <c r="G6" s="4" t="s">
        <v>32</v>
      </c>
      <c r="H6" s="3">
        <v>38248</v>
      </c>
      <c r="I6" s="12">
        <f t="shared" ref="I6:I13" si="2">IF(DATEDIF(H6,$I$3,"Y")&gt;=1,DATEDIF(H6,$I$3,"Y")*10000+20000,0)</f>
        <v>100000</v>
      </c>
      <c r="K6" s="4" t="s">
        <v>32</v>
      </c>
      <c r="L6" s="3">
        <v>38248</v>
      </c>
      <c r="M6" s="11">
        <f t="shared" ref="M6:M13" ca="1" si="3">IF(DATEDIF(L6,TODAY(),"Y")&gt;=1,MIN(20,15+INT((DATEDIF(L6,TODAY(),"Y")-1)/2)),0)</f>
        <v>18</v>
      </c>
    </row>
    <row r="7" spans="2:13" x14ac:dyDescent="0.3">
      <c r="B7" s="4" t="s">
        <v>30</v>
      </c>
      <c r="C7" s="3">
        <v>15585</v>
      </c>
      <c r="D7" s="13">
        <f t="shared" si="0"/>
        <v>70</v>
      </c>
      <c r="E7" s="13">
        <f t="shared" si="1"/>
        <v>70</v>
      </c>
      <c r="G7" s="4" t="s">
        <v>30</v>
      </c>
      <c r="H7" s="3">
        <v>37690</v>
      </c>
      <c r="I7" s="12">
        <f t="shared" si="2"/>
        <v>120000</v>
      </c>
      <c r="K7" s="4" t="s">
        <v>30</v>
      </c>
      <c r="L7" s="3">
        <v>37690</v>
      </c>
      <c r="M7" s="11">
        <f t="shared" ca="1" si="3"/>
        <v>19</v>
      </c>
    </row>
    <row r="8" spans="2:13" x14ac:dyDescent="0.3">
      <c r="B8" s="4" t="s">
        <v>28</v>
      </c>
      <c r="C8" s="3">
        <v>23183</v>
      </c>
      <c r="D8" s="13">
        <f t="shared" si="0"/>
        <v>49</v>
      </c>
      <c r="E8" s="13">
        <f t="shared" si="1"/>
        <v>50</v>
      </c>
      <c r="G8" s="4" t="s">
        <v>28</v>
      </c>
      <c r="H8" s="3">
        <v>41343</v>
      </c>
      <c r="I8" s="12">
        <f t="shared" si="2"/>
        <v>0</v>
      </c>
      <c r="K8" s="4" t="s">
        <v>28</v>
      </c>
      <c r="L8" s="3">
        <v>41343</v>
      </c>
      <c r="M8" s="11">
        <f t="shared" ca="1" si="3"/>
        <v>0</v>
      </c>
    </row>
    <row r="9" spans="2:13" x14ac:dyDescent="0.3">
      <c r="B9" s="4" t="s">
        <v>26</v>
      </c>
      <c r="C9" s="3">
        <v>32329</v>
      </c>
      <c r="D9" s="13">
        <f t="shared" si="0"/>
        <v>24</v>
      </c>
      <c r="E9" s="13">
        <f t="shared" si="1"/>
        <v>25</v>
      </c>
      <c r="G9" s="4" t="s">
        <v>26</v>
      </c>
      <c r="H9" s="3">
        <v>39242</v>
      </c>
      <c r="I9" s="12">
        <f t="shared" si="2"/>
        <v>80000</v>
      </c>
      <c r="K9" s="4" t="s">
        <v>26</v>
      </c>
      <c r="L9" s="3">
        <v>39242</v>
      </c>
      <c r="M9" s="11">
        <f t="shared" ca="1" si="3"/>
        <v>17</v>
      </c>
    </row>
    <row r="10" spans="2:13" x14ac:dyDescent="0.3">
      <c r="B10" s="4" t="s">
        <v>24</v>
      </c>
      <c r="C10" s="3">
        <v>27508</v>
      </c>
      <c r="D10" s="13">
        <f t="shared" si="0"/>
        <v>37</v>
      </c>
      <c r="E10" s="13">
        <f t="shared" si="1"/>
        <v>38</v>
      </c>
      <c r="G10" s="4" t="s">
        <v>24</v>
      </c>
      <c r="H10" s="3">
        <v>40316</v>
      </c>
      <c r="I10" s="12">
        <f t="shared" si="2"/>
        <v>50000</v>
      </c>
      <c r="K10" s="4" t="s">
        <v>24</v>
      </c>
      <c r="L10" s="3">
        <v>36298</v>
      </c>
      <c r="M10" s="11">
        <f t="shared" ca="1" si="3"/>
        <v>20</v>
      </c>
    </row>
    <row r="11" spans="2:13" x14ac:dyDescent="0.3">
      <c r="B11" s="4" t="s">
        <v>22</v>
      </c>
      <c r="C11" s="3">
        <v>30579</v>
      </c>
      <c r="D11" s="13">
        <f t="shared" si="0"/>
        <v>29</v>
      </c>
      <c r="E11" s="13">
        <f t="shared" si="1"/>
        <v>29</v>
      </c>
      <c r="G11" s="4" t="s">
        <v>22</v>
      </c>
      <c r="H11" s="3">
        <v>39921</v>
      </c>
      <c r="I11" s="12">
        <f t="shared" si="2"/>
        <v>60000</v>
      </c>
      <c r="K11" s="4" t="s">
        <v>22</v>
      </c>
      <c r="L11" s="3">
        <v>39921</v>
      </c>
      <c r="M11" s="11">
        <f t="shared" ca="1" si="3"/>
        <v>16</v>
      </c>
    </row>
    <row r="12" spans="2:13" x14ac:dyDescent="0.3">
      <c r="B12" s="4" t="s">
        <v>20</v>
      </c>
      <c r="C12" s="3">
        <v>25124</v>
      </c>
      <c r="D12" s="13">
        <f t="shared" si="0"/>
        <v>44</v>
      </c>
      <c r="E12" s="13">
        <f t="shared" si="1"/>
        <v>44</v>
      </c>
      <c r="G12" s="4" t="s">
        <v>20</v>
      </c>
      <c r="H12" s="3">
        <v>41043</v>
      </c>
      <c r="I12" s="12">
        <f t="shared" si="2"/>
        <v>30000</v>
      </c>
      <c r="K12" s="4" t="s">
        <v>20</v>
      </c>
      <c r="L12" s="3">
        <v>41043</v>
      </c>
      <c r="M12" s="11">
        <f t="shared" ca="1" si="3"/>
        <v>0</v>
      </c>
    </row>
    <row r="13" spans="2:13" x14ac:dyDescent="0.3">
      <c r="B13" s="4" t="s">
        <v>18</v>
      </c>
      <c r="C13" s="3">
        <v>25923</v>
      </c>
      <c r="D13" s="13">
        <f t="shared" si="0"/>
        <v>42</v>
      </c>
      <c r="E13" s="13">
        <f>DATEDIF(C13,$E$3,"Y")+IF(DATEDIF(C13,$E$3,"YM")&gt;=6,1,0)</f>
        <v>42</v>
      </c>
      <c r="G13" s="4" t="s">
        <v>18</v>
      </c>
      <c r="H13" s="3">
        <v>39106</v>
      </c>
      <c r="I13" s="12">
        <f t="shared" si="2"/>
        <v>80000</v>
      </c>
      <c r="K13" s="4" t="s">
        <v>18</v>
      </c>
      <c r="L13" s="3">
        <v>35453</v>
      </c>
      <c r="M13" s="11">
        <f t="shared" ca="1" si="3"/>
        <v>20</v>
      </c>
    </row>
    <row r="16" spans="2:13" x14ac:dyDescent="0.3">
      <c r="H16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2007-07-04T18:09:37Z</dcterms:created>
  <dcterms:modified xsi:type="dcterms:W3CDTF">2013-04-09T17:34:20Z</dcterms:modified>
</cp:coreProperties>
</file>