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After\Ch-07\"/>
    </mc:Choice>
  </mc:AlternateContent>
  <bookViews>
    <workbookView xWindow="480" yWindow="135" windowWidth="27975" windowHeight="13365" activeTab="3"/>
  </bookViews>
  <sheets>
    <sheet name="입력" sheetId="3" r:id="rId1"/>
    <sheet name="상품정보" sheetId="4" r:id="rId2"/>
    <sheet name="거래명세표" sheetId="2" r:id="rId3"/>
    <sheet name="세금계산서" sheetId="5" r:id="rId4"/>
  </sheets>
  <definedNames>
    <definedName name="_xlnm.Print_Area" localSheetId="2">거래명세표!$B$2:$AG$49</definedName>
    <definedName name="_xlnm.Print_Area" localSheetId="3">세금계산서!$B$2:$AG$47</definedName>
    <definedName name="개수">상품정보!$D$4</definedName>
    <definedName name="결제형태">입력!$F$7</definedName>
    <definedName name="공급가액">입력!$M$5:$M$14</definedName>
    <definedName name="권">입력!$F$16</definedName>
    <definedName name="규격">입력!$J$5:$J$14</definedName>
    <definedName name="금액합계">입력!$F$8</definedName>
    <definedName name="납품자">입력!$F$6</definedName>
    <definedName name="단가">입력!$L$5:$L$14</definedName>
    <definedName name="대표">입력!$C$6</definedName>
    <definedName name="대표2">입력!$C$18</definedName>
    <definedName name="발행일자">입력!$F$19</definedName>
    <definedName name="비고">입력!$O$5:$O$14</definedName>
    <definedName name="비고2">입력!$F$25</definedName>
    <definedName name="사업자번호">입력!$C$5</definedName>
    <definedName name="사업자번호2">입력!$C$17</definedName>
    <definedName name="상품명">OFFSET(상품정보!$B$6,1,0,개수,1)</definedName>
    <definedName name="상품정보">OFFSET(상품정보!$B$6,1,0,개수,3)</definedName>
    <definedName name="상호">입력!$C$4</definedName>
    <definedName name="상호2">입력!$C$16</definedName>
    <definedName name="세액">입력!$N$5:$N$14</definedName>
    <definedName name="세액합계">입력!$F$9</definedName>
    <definedName name="수량">입력!$K$5:$K$14</definedName>
    <definedName name="수표">입력!$F$21</definedName>
    <definedName name="어음">입력!$F$22</definedName>
    <definedName name="업태">입력!$C$8</definedName>
    <definedName name="업태2">입력!$C$20</definedName>
    <definedName name="외상미수금">입력!$F$23</definedName>
    <definedName name="용도">입력!$F$24</definedName>
    <definedName name="인수자">입력!$F$5</definedName>
    <definedName name="일련번호">입력!$F$18</definedName>
    <definedName name="일자">입력!$H$5:$H$14</definedName>
    <definedName name="작성일자">입력!$F$4</definedName>
    <definedName name="전화번호">입력!$C$10</definedName>
    <definedName name="전화번호2">입력!$C$22</definedName>
    <definedName name="종목">입력!$C$9</definedName>
    <definedName name="종목2">입력!$C$21</definedName>
    <definedName name="주소">입력!$C$7</definedName>
    <definedName name="주소2">입력!$C$19</definedName>
    <definedName name="팩스번호">입력!$C$11</definedName>
    <definedName name="품목">입력!$I$5:$I$14</definedName>
    <definedName name="합계금액">입력!$F$10</definedName>
    <definedName name="현금">입력!$F$20</definedName>
    <definedName name="호">입력!$F$17</definedName>
  </definedNames>
  <calcPr calcId="152511"/>
</workbook>
</file>

<file path=xl/calcChain.xml><?xml version="1.0" encoding="utf-8"?>
<calcChain xmlns="http://schemas.openxmlformats.org/spreadsheetml/2006/main">
  <c r="N41" i="5" l="1"/>
  <c r="D41" i="5"/>
  <c r="B41" i="5"/>
  <c r="C41" i="5"/>
  <c r="AE45" i="5"/>
  <c r="Q46" i="5"/>
  <c r="L46" i="5"/>
  <c r="G46" i="5"/>
  <c r="AC38" i="5"/>
  <c r="D39" i="5"/>
  <c r="E39" i="5"/>
  <c r="B39" i="5"/>
  <c r="AC35" i="5"/>
  <c r="V35" i="5"/>
  <c r="V33" i="5"/>
  <c r="AC31" i="5"/>
  <c r="V31" i="5"/>
  <c r="M35" i="5"/>
  <c r="F35" i="5"/>
  <c r="F33" i="5"/>
  <c r="M31" i="5"/>
  <c r="F31" i="5"/>
  <c r="AA28" i="5"/>
  <c r="AB28" i="5"/>
  <c r="AC28" i="5"/>
  <c r="AD28" i="5"/>
  <c r="AE28" i="5"/>
  <c r="AF28" i="5"/>
  <c r="AG28" i="5"/>
  <c r="AD27" i="5"/>
  <c r="AA27" i="5"/>
  <c r="V29" i="5"/>
  <c r="W29" i="5"/>
  <c r="X29" i="5"/>
  <c r="Y29" i="5"/>
  <c r="Z29" i="5"/>
  <c r="AA29" i="5"/>
  <c r="AB29" i="5"/>
  <c r="AC29" i="5"/>
  <c r="AD29" i="5"/>
  <c r="AE29" i="5"/>
  <c r="AF29" i="5"/>
  <c r="AG29" i="5"/>
  <c r="F29" i="5"/>
  <c r="G29" i="5"/>
  <c r="H29" i="5"/>
  <c r="I29" i="5"/>
  <c r="J29" i="5"/>
  <c r="K29" i="5"/>
  <c r="L29" i="5"/>
  <c r="M29" i="5"/>
  <c r="N29" i="5"/>
  <c r="O29" i="5"/>
  <c r="P29" i="5"/>
  <c r="Q29" i="5"/>
  <c r="AE21" i="5"/>
  <c r="Q22" i="5"/>
  <c r="L22" i="5"/>
  <c r="G22" i="5"/>
  <c r="N17" i="5"/>
  <c r="D17" i="5"/>
  <c r="B17" i="5"/>
  <c r="C17" i="5"/>
  <c r="AC14" i="5"/>
  <c r="B15" i="5"/>
  <c r="D15" i="5"/>
  <c r="E15" i="5"/>
  <c r="AC11" i="5"/>
  <c r="V11" i="5"/>
  <c r="V9" i="5"/>
  <c r="AC7" i="5"/>
  <c r="V7" i="5"/>
  <c r="V5" i="5"/>
  <c r="W5" i="5"/>
  <c r="X5" i="5"/>
  <c r="Y5" i="5"/>
  <c r="Z5" i="5"/>
  <c r="AA5" i="5"/>
  <c r="AB5" i="5"/>
  <c r="AC5" i="5"/>
  <c r="AD5" i="5"/>
  <c r="AE5" i="5"/>
  <c r="AF5" i="5"/>
  <c r="AG5" i="5"/>
  <c r="M11" i="5"/>
  <c r="F11" i="5"/>
  <c r="F9" i="5"/>
  <c r="M7" i="5"/>
  <c r="F7" i="5"/>
  <c r="F5" i="5"/>
  <c r="G5" i="5"/>
  <c r="H5" i="5"/>
  <c r="I5" i="5"/>
  <c r="J5" i="5"/>
  <c r="K5" i="5"/>
  <c r="L5" i="5"/>
  <c r="M5" i="5"/>
  <c r="N5" i="5"/>
  <c r="O5" i="5"/>
  <c r="P5" i="5"/>
  <c r="Q5" i="5"/>
  <c r="AA4" i="5"/>
  <c r="AB4" i="5"/>
  <c r="AC4" i="5"/>
  <c r="AD4" i="5"/>
  <c r="AE4" i="5"/>
  <c r="AF4" i="5"/>
  <c r="AG4" i="5"/>
  <c r="AD3" i="5"/>
  <c r="AA3" i="5"/>
  <c r="P13" i="2" l="1"/>
  <c r="P38" i="2" s="1"/>
  <c r="AE13" i="2"/>
  <c r="AE38" i="2" s="1"/>
  <c r="P14" i="2"/>
  <c r="P39" i="2" s="1"/>
  <c r="AE14" i="2"/>
  <c r="P15" i="2"/>
  <c r="P40" i="2" s="1"/>
  <c r="AE15" i="2"/>
  <c r="AE40" i="2" s="1"/>
  <c r="P16" i="2"/>
  <c r="P41" i="2" s="1"/>
  <c r="AE16" i="2"/>
  <c r="AE41" i="2" s="1"/>
  <c r="P17" i="2"/>
  <c r="P42" i="2" s="1"/>
  <c r="AE17" i="2"/>
  <c r="AE42" i="2" s="1"/>
  <c r="P18" i="2"/>
  <c r="P43" i="2" s="1"/>
  <c r="AE18" i="2"/>
  <c r="P19" i="2"/>
  <c r="P44" i="2" s="1"/>
  <c r="AE19" i="2"/>
  <c r="P20" i="2"/>
  <c r="AE20" i="2"/>
  <c r="AE45" i="2" s="1"/>
  <c r="P21" i="2"/>
  <c r="P46" i="2" s="1"/>
  <c r="AE21" i="2"/>
  <c r="AE46" i="2" s="1"/>
  <c r="P22" i="2"/>
  <c r="P47" i="2" s="1"/>
  <c r="AE22" i="2"/>
  <c r="D13" i="2"/>
  <c r="D38" i="2" s="1"/>
  <c r="D14" i="2"/>
  <c r="D15" i="2"/>
  <c r="D40" i="2" s="1"/>
  <c r="D16" i="2"/>
  <c r="D41" i="2" s="1"/>
  <c r="D17" i="2"/>
  <c r="D42" i="2" s="1"/>
  <c r="D18" i="2"/>
  <c r="D43" i="2" s="1"/>
  <c r="D19" i="2"/>
  <c r="AE44" i="2"/>
  <c r="D20" i="2"/>
  <c r="D45" i="2" s="1"/>
  <c r="D21" i="2"/>
  <c r="D46" i="2" s="1"/>
  <c r="D22" i="2"/>
  <c r="B13" i="2"/>
  <c r="B38" i="2" s="1"/>
  <c r="C13" i="2"/>
  <c r="B14" i="2"/>
  <c r="B39" i="2" s="1"/>
  <c r="C14" i="2"/>
  <c r="C39" i="2" s="1"/>
  <c r="B15" i="2"/>
  <c r="B40" i="2" s="1"/>
  <c r="C15" i="2"/>
  <c r="C40" i="2" s="1"/>
  <c r="B16" i="2"/>
  <c r="B41" i="2" s="1"/>
  <c r="C16" i="2"/>
  <c r="B17" i="2"/>
  <c r="B42" i="2" s="1"/>
  <c r="C17" i="2"/>
  <c r="C42" i="2" s="1"/>
  <c r="B18" i="2"/>
  <c r="B43" i="2" s="1"/>
  <c r="C18" i="2"/>
  <c r="C43" i="2" s="1"/>
  <c r="B19" i="2"/>
  <c r="B44" i="2" s="1"/>
  <c r="C19" i="2"/>
  <c r="F4" i="2"/>
  <c r="F29" i="2" s="1"/>
  <c r="F6" i="2"/>
  <c r="F31" i="2" s="1"/>
  <c r="F8" i="2"/>
  <c r="F33" i="2" s="1"/>
  <c r="U10" i="2"/>
  <c r="U35" i="2" s="1"/>
  <c r="AC10" i="2"/>
  <c r="AC35" i="2" s="1"/>
  <c r="U8" i="2"/>
  <c r="U33" i="2" s="1"/>
  <c r="AC6" i="2"/>
  <c r="AC31" i="2" s="1"/>
  <c r="U6" i="2"/>
  <c r="U31" i="2" s="1"/>
  <c r="U4" i="2"/>
  <c r="U29" i="2" s="1"/>
  <c r="L12" i="3"/>
  <c r="R20" i="2" s="1"/>
  <c r="R45" i="2" s="1"/>
  <c r="L13" i="3"/>
  <c r="R21" i="2" s="1"/>
  <c r="R46" i="2" s="1"/>
  <c r="L14" i="3"/>
  <c r="R22" i="2" s="1"/>
  <c r="R47" i="2" s="1"/>
  <c r="J12" i="3"/>
  <c r="N20" i="2" s="1"/>
  <c r="N45" i="2" s="1"/>
  <c r="J13" i="3"/>
  <c r="N21" i="2" s="1"/>
  <c r="N46" i="2" s="1"/>
  <c r="J14" i="3"/>
  <c r="N22" i="2" s="1"/>
  <c r="N47" i="2" s="1"/>
  <c r="AA48" i="2"/>
  <c r="Q23" i="2"/>
  <c r="Q48" i="2" s="1"/>
  <c r="G23" i="2"/>
  <c r="G48" i="2" s="1"/>
  <c r="B3" i="2"/>
  <c r="B28" i="2" s="1"/>
  <c r="AE39" i="2"/>
  <c r="AE43" i="2"/>
  <c r="AE47" i="2"/>
  <c r="P45" i="2"/>
  <c r="D39" i="2"/>
  <c r="D47" i="2"/>
  <c r="C38" i="2"/>
  <c r="C41" i="2"/>
  <c r="C44" i="2"/>
  <c r="B20" i="2"/>
  <c r="B45" i="2" s="1"/>
  <c r="C20" i="2"/>
  <c r="C45" i="2" s="1"/>
  <c r="B21" i="2"/>
  <c r="B46" i="2" s="1"/>
  <c r="C21" i="2"/>
  <c r="C46" i="2" s="1"/>
  <c r="B22" i="2"/>
  <c r="B47" i="2" s="1"/>
  <c r="C22" i="2"/>
  <c r="C47" i="2" s="1"/>
  <c r="D4" i="4"/>
  <c r="L7" i="3" s="1"/>
  <c r="M7" i="3" s="1"/>
  <c r="N7" i="3" s="1"/>
  <c r="AA15" i="2" s="1"/>
  <c r="D44" i="2"/>
  <c r="L5" i="3" l="1"/>
  <c r="M5" i="3" s="1"/>
  <c r="N5" i="3" s="1"/>
  <c r="AA13" i="2" s="1"/>
  <c r="AA38" i="2" s="1"/>
  <c r="J7" i="3"/>
  <c r="N15" i="2" s="1"/>
  <c r="N40" i="2" s="1"/>
  <c r="L10" i="3"/>
  <c r="M10" i="3" s="1"/>
  <c r="N10" i="3" s="1"/>
  <c r="AA18" i="2" s="1"/>
  <c r="AA43" i="2" s="1"/>
  <c r="J9" i="3"/>
  <c r="N17" i="2" s="1"/>
  <c r="N42" i="2" s="1"/>
  <c r="L6" i="3"/>
  <c r="M6" i="3" s="1"/>
  <c r="N6" i="3" s="1"/>
  <c r="AA14" i="2" s="1"/>
  <c r="AA39" i="2" s="1"/>
  <c r="J8" i="3"/>
  <c r="N16" i="2" s="1"/>
  <c r="N41" i="2" s="1"/>
  <c r="J6" i="3"/>
  <c r="N14" i="2" s="1"/>
  <c r="N39" i="2" s="1"/>
  <c r="L9" i="3"/>
  <c r="M9" i="3" s="1"/>
  <c r="N9" i="3" s="1"/>
  <c r="AA17" i="2" s="1"/>
  <c r="AA42" i="2" s="1"/>
  <c r="J11" i="3"/>
  <c r="N19" i="2" s="1"/>
  <c r="N44" i="2" s="1"/>
  <c r="L8" i="3"/>
  <c r="M8" i="3" s="1"/>
  <c r="N8" i="3" s="1"/>
  <c r="AA16" i="2" s="1"/>
  <c r="AA41" i="2" s="1"/>
  <c r="J5" i="3"/>
  <c r="N13" i="2" s="1"/>
  <c r="N38" i="2" s="1"/>
  <c r="L11" i="3"/>
  <c r="M11" i="3" s="1"/>
  <c r="N11" i="3" s="1"/>
  <c r="AA19" i="2" s="1"/>
  <c r="AA44" i="2" s="1"/>
  <c r="J10" i="3"/>
  <c r="N18" i="2" s="1"/>
  <c r="N43" i="2" s="1"/>
  <c r="R15" i="2"/>
  <c r="R40" i="2" s="1"/>
  <c r="V15" i="2"/>
  <c r="V40" i="2" s="1"/>
  <c r="AA40" i="2"/>
  <c r="M14" i="3"/>
  <c r="V22" i="2" s="1"/>
  <c r="M12" i="3"/>
  <c r="V20" i="2" s="1"/>
  <c r="M13" i="3"/>
  <c r="V21" i="2" s="1"/>
  <c r="V13" i="2" l="1"/>
  <c r="V38" i="2" s="1"/>
  <c r="V17" i="2"/>
  <c r="V42" i="2" s="1"/>
  <c r="V18" i="2"/>
  <c r="V43" i="2" s="1"/>
  <c r="R18" i="2"/>
  <c r="R43" i="2" s="1"/>
  <c r="R17" i="2"/>
  <c r="R42" i="2" s="1"/>
  <c r="R16" i="2"/>
  <c r="R41" i="2" s="1"/>
  <c r="V16" i="2"/>
  <c r="V41" i="2" s="1"/>
  <c r="V19" i="2"/>
  <c r="V44" i="2" s="1"/>
  <c r="V14" i="2"/>
  <c r="V39" i="2" s="1"/>
  <c r="R13" i="2"/>
  <c r="R38" i="2" s="1"/>
  <c r="R19" i="2"/>
  <c r="R44" i="2" s="1"/>
  <c r="R14" i="2"/>
  <c r="R39" i="2" s="1"/>
  <c r="F8" i="3"/>
  <c r="U17" i="5" s="1"/>
  <c r="U41" i="5" s="1"/>
  <c r="V46" i="2"/>
  <c r="N13" i="3"/>
  <c r="V47" i="2"/>
  <c r="N14" i="3"/>
  <c r="V45" i="2"/>
  <c r="N12" i="3"/>
  <c r="H15" i="5" l="1"/>
  <c r="H39" i="5" s="1"/>
  <c r="N15" i="5"/>
  <c r="N39" i="5" s="1"/>
  <c r="P15" i="5"/>
  <c r="P39" i="5" s="1"/>
  <c r="K15" i="5"/>
  <c r="K39" i="5" s="1"/>
  <c r="Q15" i="5"/>
  <c r="Q39" i="5" s="1"/>
  <c r="I15" i="5"/>
  <c r="I39" i="5" s="1"/>
  <c r="O15" i="5"/>
  <c r="O39" i="5" s="1"/>
  <c r="M15" i="5"/>
  <c r="M39" i="5" s="1"/>
  <c r="J15" i="5"/>
  <c r="J39" i="5" s="1"/>
  <c r="L15" i="5"/>
  <c r="L39" i="5" s="1"/>
  <c r="R15" i="5"/>
  <c r="R39" i="5" s="1"/>
  <c r="AA22" i="2"/>
  <c r="AA47" i="2" s="1"/>
  <c r="AA20" i="2"/>
  <c r="AA45" i="2" s="1"/>
  <c r="F9" i="3"/>
  <c r="AA17" i="5" s="1"/>
  <c r="AA41" i="5" s="1"/>
  <c r="AA21" i="2"/>
  <c r="AA46" i="2" s="1"/>
  <c r="F15" i="5" l="1"/>
  <c r="F39" i="5" s="1"/>
  <c r="S15" i="5"/>
  <c r="S39" i="5" s="1"/>
  <c r="Y15" i="5"/>
  <c r="Y39" i="5" s="1"/>
  <c r="AA15" i="5"/>
  <c r="AA39" i="5" s="1"/>
  <c r="W15" i="5"/>
  <c r="W39" i="5" s="1"/>
  <c r="X15" i="5"/>
  <c r="X39" i="5" s="1"/>
  <c r="T15" i="5"/>
  <c r="T39" i="5" s="1"/>
  <c r="Z15" i="5"/>
  <c r="Z39" i="5" s="1"/>
  <c r="U15" i="5"/>
  <c r="U39" i="5" s="1"/>
  <c r="V15" i="5"/>
  <c r="V39" i="5" s="1"/>
  <c r="AB15" i="5"/>
  <c r="AB39" i="5" s="1"/>
  <c r="F10" i="3"/>
  <c r="F23" i="3" l="1"/>
  <c r="V22" i="5" s="1"/>
  <c r="V46" i="5" s="1"/>
  <c r="B22" i="5"/>
  <c r="B46" i="5" s="1"/>
  <c r="F10" i="2"/>
  <c r="F35" i="2" s="1"/>
</calcChain>
</file>

<file path=xl/sharedStrings.xml><?xml version="1.0" encoding="utf-8"?>
<sst xmlns="http://schemas.openxmlformats.org/spreadsheetml/2006/main" count="331" uniqueCount="209">
  <si>
    <t>거래일자</t>
    <phoneticPr fontId="3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</si>
  <si>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(공급받는자용)</t>
    </r>
    <phoneticPr fontId="3" type="noConversion"/>
  </si>
  <si>
    <t>1  /  1</t>
    <phoneticPr fontId="3" type="noConversion"/>
  </si>
  <si>
    <t>공
급
받
는
자</t>
    <phoneticPr fontId="3" type="noConversion"/>
  </si>
  <si>
    <t>상  호
(법인명)</t>
    <phoneticPr fontId="3" type="noConversion"/>
  </si>
  <si>
    <t>공
급
자</t>
    <phoneticPr fontId="3" type="noConversion"/>
  </si>
  <si>
    <t>등록번호</t>
    <phoneticPr fontId="3" type="noConversion"/>
  </si>
  <si>
    <t>사업장
주  소</t>
    <phoneticPr fontId="3" type="noConversion"/>
  </si>
  <si>
    <t>성 명</t>
    <phoneticPr fontId="3" type="noConversion"/>
  </si>
  <si>
    <t>전화번호</t>
    <phoneticPr fontId="3" type="noConversion"/>
  </si>
  <si>
    <t>합계금액
(VAT포함)</t>
    <phoneticPr fontId="3" type="noConversion"/>
  </si>
  <si>
    <t>전  화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</si>
  <si>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</si>
  <si>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</si>
  <si>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</si>
  <si>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</si>
  <si>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</si>
  <si>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</si>
  <si>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</si>
  <si>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</si>
  <si>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</si>
  <si>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</si>
  <si>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</si>
  <si>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</si>
  <si>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</si>
  <si>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상호</t>
  </si>
  <si>
    <t>주소</t>
  </si>
  <si>
    <t>업태</t>
  </si>
  <si>
    <t>종목</t>
  </si>
  <si>
    <t>전화번호</t>
  </si>
  <si>
    <t>인수자</t>
  </si>
  <si>
    <t>납품자</t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</si>
  <si>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</si>
  <si>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</si>
  <si>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</si>
  <si>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</si>
  <si>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</si>
  <si>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</si>
  <si>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</si>
  <si>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망고스틴</t>
  </si>
  <si>
    <t>망고스틴</t>
    <phoneticPr fontId="2" type="noConversion"/>
  </si>
  <si>
    <t>골드키위</t>
    <phoneticPr fontId="2" type="noConversion"/>
  </si>
  <si>
    <t>20pcs</t>
    <phoneticPr fontId="2" type="noConversion"/>
  </si>
  <si>
    <t>미국산 체리</t>
    <phoneticPr fontId="2" type="noConversion"/>
  </si>
  <si>
    <t>1kg</t>
    <phoneticPr fontId="2" type="noConversion"/>
  </si>
  <si>
    <t>청매실</t>
  </si>
  <si>
    <t>청매실</t>
    <phoneticPr fontId="2" type="noConversion"/>
  </si>
  <si>
    <t>10kg</t>
    <phoneticPr fontId="2" type="noConversion"/>
  </si>
  <si>
    <t>블루베리 생과</t>
  </si>
  <si>
    <t>블루베리 생과</t>
    <phoneticPr fontId="2" type="noConversion"/>
  </si>
  <si>
    <t>2kg</t>
    <phoneticPr fontId="2" type="noConversion"/>
  </si>
  <si>
    <t>후레쉬 체리</t>
    <phoneticPr fontId="2" type="noConversion"/>
  </si>
  <si>
    <t>Box</t>
    <phoneticPr fontId="2" type="noConversion"/>
  </si>
  <si>
    <t>싱싱딸기</t>
    <phoneticPr fontId="2" type="noConversion"/>
  </si>
  <si>
    <t>햇복숭아</t>
    <phoneticPr fontId="2" type="noConversion"/>
  </si>
  <si>
    <t>2.5kg</t>
    <phoneticPr fontId="2" type="noConversion"/>
  </si>
  <si>
    <t>하우스 귤</t>
    <phoneticPr fontId="2" type="noConversion"/>
  </si>
  <si>
    <t>애플 망고</t>
    <phoneticPr fontId="2" type="noConversion"/>
  </si>
  <si>
    <t>3kg</t>
    <phoneticPr fontId="2" type="noConversion"/>
  </si>
  <si>
    <t>햇자두</t>
    <phoneticPr fontId="2" type="noConversion"/>
  </si>
  <si>
    <t>람부틴</t>
    <phoneticPr fontId="2" type="noConversion"/>
  </si>
  <si>
    <t>열대과일 리치</t>
  </si>
  <si>
    <t>열대과일 리치</t>
    <phoneticPr fontId="2" type="noConversion"/>
  </si>
  <si>
    <t>아이스홍시</t>
    <phoneticPr fontId="2" type="noConversion"/>
  </si>
  <si>
    <t>10pcs</t>
    <phoneticPr fontId="2" type="noConversion"/>
  </si>
  <si>
    <t>안동 사과</t>
    <phoneticPr fontId="2" type="noConversion"/>
  </si>
  <si>
    <t>천도 복숭아</t>
    <phoneticPr fontId="2" type="noConversion"/>
  </si>
  <si>
    <t>아이스 딸기</t>
    <phoneticPr fontId="2" type="noConversion"/>
  </si>
  <si>
    <t>아오리 사과</t>
  </si>
  <si>
    <t>아오리 사과</t>
    <phoneticPr fontId="2" type="noConversion"/>
  </si>
  <si>
    <t>5kg</t>
    <phoneticPr fontId="2" type="noConversion"/>
  </si>
  <si>
    <t>첫눈에 반한 과일 상품 정보</t>
    <phoneticPr fontId="2" type="noConversion"/>
  </si>
  <si>
    <t>규격</t>
    <phoneticPr fontId="2" type="noConversion"/>
  </si>
  <si>
    <t>단가</t>
    <phoneticPr fontId="2" type="noConversion"/>
  </si>
  <si>
    <t>공
급
받
는
자</t>
    <phoneticPr fontId="3" type="noConversion"/>
  </si>
  <si>
    <t>상  호
(법인명)</t>
    <phoneticPr fontId="3" type="noConversion"/>
  </si>
  <si>
    <t>사업장
주  소</t>
    <phoneticPr fontId="3" type="noConversion"/>
  </si>
  <si>
    <t>전화번호</t>
    <phoneticPr fontId="3" type="noConversion"/>
  </si>
  <si>
    <t>합계금액
(VAT포함)</t>
    <phoneticPr fontId="3" type="noConversion"/>
  </si>
  <si>
    <t>공
급
자</t>
    <phoneticPr fontId="3" type="noConversion"/>
  </si>
  <si>
    <t>등록번호</t>
    <phoneticPr fontId="3" type="noConversion"/>
  </si>
  <si>
    <t>전  화</t>
    <phoneticPr fontId="3" type="noConversion"/>
  </si>
  <si>
    <t>성 명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</si>
  <si>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</si>
  <si>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</si>
  <si>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</si>
  <si>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</si>
  <si>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</si>
  <si>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</si>
  <si>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</si>
  <si>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</si>
  <si>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</si>
  <si>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</si>
  <si>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</si>
  <si>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</si>
  <si>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</si>
  <si>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거래일자</t>
    <phoneticPr fontId="3" type="noConversion"/>
  </si>
  <si>
    <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(공급자용)</t>
    </r>
    <phoneticPr fontId="3" type="noConversion"/>
  </si>
  <si>
    <t>사업자번호</t>
    <phoneticPr fontId="2" type="noConversion"/>
  </si>
  <si>
    <t>대표</t>
    <phoneticPr fontId="2" type="noConversion"/>
  </si>
  <si>
    <t>사업자번호</t>
    <phoneticPr fontId="2" type="noConversion"/>
  </si>
  <si>
    <t>대표</t>
    <phoneticPr fontId="2" type="noConversion"/>
  </si>
  <si>
    <t>공급자</t>
    <phoneticPr fontId="2" type="noConversion"/>
  </si>
  <si>
    <t>공급받는자</t>
    <phoneticPr fontId="2" type="noConversion"/>
  </si>
  <si>
    <t>거래정보</t>
    <phoneticPr fontId="2" type="noConversion"/>
  </si>
  <si>
    <t>거래내역</t>
    <phoneticPr fontId="2" type="noConversion"/>
  </si>
  <si>
    <t>일자</t>
    <phoneticPr fontId="2" type="noConversion"/>
  </si>
  <si>
    <t>합계금액</t>
    <phoneticPr fontId="2" type="noConversion"/>
  </si>
  <si>
    <t>현금</t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</si>
  <si>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</si>
  <si>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</si>
  <si>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</si>
  <si>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</si>
  <si>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작성일자</t>
    <phoneticPr fontId="2" type="noConversion"/>
  </si>
  <si>
    <t>상품명</t>
    <phoneticPr fontId="2" type="noConversion"/>
  </si>
  <si>
    <t>등록 상품 개수 :</t>
    <phoneticPr fontId="2" type="noConversion"/>
  </si>
  <si>
    <t>전화번호</t>
    <phoneticPr fontId="2" type="noConversion"/>
  </si>
  <si>
    <t>팩스번호</t>
    <phoneticPr fontId="2" type="noConversion"/>
  </si>
  <si>
    <t>4pcs</t>
    <phoneticPr fontId="2" type="noConversion"/>
  </si>
  <si>
    <t>8봉</t>
    <phoneticPr fontId="2" type="noConversion"/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</si>
  <si>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</si>
  <si>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</si>
  <si>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</si>
  <si>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</si>
  <si>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세액합계</t>
    <phoneticPr fontId="2" type="noConversion"/>
  </si>
  <si>
    <t>금액합계</t>
    <phoneticPr fontId="2" type="noConversion"/>
  </si>
  <si>
    <t>1  /  1</t>
    <phoneticPr fontId="3" type="noConversion"/>
  </si>
  <si>
    <t>결제형태</t>
    <phoneticPr fontId="2" type="noConversion"/>
  </si>
  <si>
    <t>애플 망고</t>
  </si>
  <si>
    <t>하우스 귤</t>
  </si>
  <si>
    <t>세금계산서 정보</t>
    <phoneticPr fontId="2" type="noConversion"/>
  </si>
  <si>
    <t>권</t>
    <phoneticPr fontId="2" type="noConversion"/>
  </si>
  <si>
    <t>호</t>
    <phoneticPr fontId="2" type="noConversion"/>
  </si>
  <si>
    <t>일련번호</t>
    <phoneticPr fontId="2" type="noConversion"/>
  </si>
  <si>
    <t>12-1234</t>
    <phoneticPr fontId="2" type="noConversion"/>
  </si>
  <si>
    <t>발행일자</t>
    <phoneticPr fontId="2" type="noConversion"/>
  </si>
  <si>
    <t>현금</t>
    <phoneticPr fontId="2" type="noConversion"/>
  </si>
  <si>
    <t>수표</t>
    <phoneticPr fontId="2" type="noConversion"/>
  </si>
  <si>
    <t>어음</t>
    <phoneticPr fontId="2" type="noConversion"/>
  </si>
  <si>
    <t>외상미수금</t>
    <phoneticPr fontId="2" type="noConversion"/>
  </si>
  <si>
    <t>용도</t>
    <phoneticPr fontId="2" type="noConversion"/>
  </si>
  <si>
    <t>영수</t>
  </si>
  <si>
    <t>비고</t>
    <phoneticPr fontId="2" type="noConversion"/>
  </si>
  <si>
    <t>[별지 제11호 서식]</t>
    <phoneticPr fontId="27" type="noConversion"/>
  </si>
  <si>
    <t>세 금 계 산 서</t>
    <phoneticPr fontId="3" type="noConversion"/>
  </si>
  <si>
    <t>(</t>
    <phoneticPr fontId="27" type="noConversion"/>
  </si>
  <si>
    <t>공급자</t>
    <phoneticPr fontId="27" type="noConversion"/>
  </si>
  <si>
    <t>)</t>
    <phoneticPr fontId="3" type="noConversion"/>
  </si>
  <si>
    <t>책   번   호</t>
    <phoneticPr fontId="27" type="noConversion"/>
  </si>
  <si>
    <t>권</t>
    <phoneticPr fontId="3" type="noConversion"/>
  </si>
  <si>
    <t>호</t>
    <phoneticPr fontId="27" type="noConversion"/>
  </si>
  <si>
    <t>보관용</t>
    <phoneticPr fontId="27" type="noConversion"/>
  </si>
  <si>
    <t>일 련 번 호</t>
    <phoneticPr fontId="27" type="noConversion"/>
  </si>
  <si>
    <t>공 급 자</t>
    <phoneticPr fontId="27" type="noConversion"/>
  </si>
  <si>
    <t>등록번호</t>
    <phoneticPr fontId="27" type="noConversion"/>
  </si>
  <si>
    <t>공급받는자</t>
    <phoneticPr fontId="27" type="noConversion"/>
  </si>
  <si>
    <t>상     호</t>
    <phoneticPr fontId="27" type="noConversion"/>
  </si>
  <si>
    <t>성명</t>
    <phoneticPr fontId="27" type="noConversion"/>
  </si>
  <si>
    <t>인</t>
    <phoneticPr fontId="27" type="noConversion"/>
  </si>
  <si>
    <t>(법 인 명)</t>
    <phoneticPr fontId="27" type="noConversion"/>
  </si>
  <si>
    <t>사 업 장</t>
    <phoneticPr fontId="27" type="noConversion"/>
  </si>
  <si>
    <t>주     소</t>
    <phoneticPr fontId="27" type="noConversion"/>
  </si>
  <si>
    <t>업     태</t>
    <phoneticPr fontId="27" type="noConversion"/>
  </si>
  <si>
    <t>종목</t>
    <phoneticPr fontId="27" type="noConversion"/>
  </si>
  <si>
    <t>작     성</t>
    <phoneticPr fontId="27" type="noConversion"/>
  </si>
  <si>
    <t>공      급      가      액</t>
    <phoneticPr fontId="27" type="noConversion"/>
  </si>
  <si>
    <t>세               액</t>
    <phoneticPr fontId="27" type="noConversion"/>
  </si>
  <si>
    <t>비      고</t>
    <phoneticPr fontId="27" type="noConversion"/>
  </si>
  <si>
    <t>년</t>
    <phoneticPr fontId="27" type="noConversion"/>
  </si>
  <si>
    <t>월</t>
    <phoneticPr fontId="27" type="noConversion"/>
  </si>
  <si>
    <t>일</t>
    <phoneticPr fontId="27" type="noConversion"/>
  </si>
  <si>
    <t>공란수</t>
    <phoneticPr fontId="27" type="noConversion"/>
  </si>
  <si>
    <t>백</t>
    <phoneticPr fontId="27" type="noConversion"/>
  </si>
  <si>
    <t>십</t>
    <phoneticPr fontId="27" type="noConversion"/>
  </si>
  <si>
    <t>억</t>
    <phoneticPr fontId="27" type="noConversion"/>
  </si>
  <si>
    <t>천</t>
    <phoneticPr fontId="27" type="noConversion"/>
  </si>
  <si>
    <t>만</t>
    <phoneticPr fontId="27" type="noConversion"/>
  </si>
  <si>
    <t>품          목</t>
    <phoneticPr fontId="27" type="noConversion"/>
  </si>
  <si>
    <t>규 격</t>
    <phoneticPr fontId="27" type="noConversion"/>
  </si>
  <si>
    <t>수 량</t>
    <phoneticPr fontId="27" type="noConversion"/>
  </si>
  <si>
    <t>단      가</t>
    <phoneticPr fontId="27" type="noConversion"/>
  </si>
  <si>
    <t>공  급  가  액</t>
    <phoneticPr fontId="27" type="noConversion"/>
  </si>
  <si>
    <t>세        액</t>
    <phoneticPr fontId="27" type="noConversion"/>
  </si>
  <si>
    <t>비 고</t>
    <phoneticPr fontId="27" type="noConversion"/>
  </si>
  <si>
    <t>합계금액</t>
    <phoneticPr fontId="27" type="noConversion"/>
  </si>
  <si>
    <t>현       금</t>
    <phoneticPr fontId="27" type="noConversion"/>
  </si>
  <si>
    <t>수       표</t>
    <phoneticPr fontId="27" type="noConversion"/>
  </si>
  <si>
    <t>어       음</t>
    <phoneticPr fontId="27" type="noConversion"/>
  </si>
  <si>
    <t>외상미수금</t>
    <phoneticPr fontId="27" type="noConversion"/>
  </si>
  <si>
    <t xml:space="preserve">이 금액을 </t>
    <phoneticPr fontId="27" type="noConversion"/>
  </si>
  <si>
    <t>함</t>
    <phoneticPr fontId="27" type="noConversion"/>
  </si>
  <si>
    <t>22226-28131일 '96.3.27승인</t>
    <phoneticPr fontId="27" type="noConversion"/>
  </si>
  <si>
    <t>182mmx128mm 인쇄용지(특급)34g/m2</t>
    <phoneticPr fontId="27" type="noConversion"/>
  </si>
  <si>
    <t>[별지 제11호 서식]</t>
    <phoneticPr fontId="27" type="noConversion"/>
  </si>
  <si>
    <t>첫눈에 반한 과일</t>
  </si>
  <si>
    <t>123-12-12345</t>
  </si>
  <si>
    <t>김딸기</t>
  </si>
  <si>
    <t>서울시 마포구 서교동 470-20</t>
  </si>
  <si>
    <t>도소매</t>
  </si>
  <si>
    <t>과일</t>
  </si>
  <si>
    <t>123-1234</t>
  </si>
  <si>
    <t>456-4567</t>
  </si>
  <si>
    <t>선보경</t>
  </si>
  <si>
    <t>나영민</t>
  </si>
  <si>
    <t>오감만족과일</t>
  </si>
  <si>
    <t>987-98-98765</t>
  </si>
  <si>
    <t>박홍시</t>
  </si>
  <si>
    <t>서울시 은평구 갈현1동 700번지</t>
  </si>
  <si>
    <t>987-9876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</si>
</sst>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&quot;₩&quot;#,##0"/>
    <numFmt numFmtId="177" formatCode="m"/>
    <numFmt numFmtId="178" formatCode="d"/>
    <numFmt numFmtId="179" formatCode="#,##0_);[Red]\(#,##0\)"/>
    <numFmt numFmtId="180" formatCode="yyyy/m/d"/>
    <numFmt numFmtId="181" formatCode="yyyy"/>
  </numFmts>
  <fonts count="5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8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sz val="11"/>
      <color indexed="12"/>
      <name val="돋움"/>
      <family val="3"/>
      <charset val="129"/>
    </font>
    <font>
      <sz val="9"/>
      <color indexed="8"/>
      <name val="굴림체"/>
      <family val="3"/>
      <charset val="129"/>
    </font>
    <font>
      <sz val="1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8"/>
      <color rgb="FFFF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sz val="9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indexed="8"/>
      <name val="굴림체"/>
      <family val="3"/>
      <charset val="129"/>
    </font>
    <font>
      <sz val="10"/>
      <name val="굴림"/>
      <family val="3"/>
      <charset val="129"/>
    </font>
    <font>
      <sz val="8"/>
      <color indexed="10"/>
      <name val="굴림"/>
      <family val="3"/>
      <charset val="129"/>
    </font>
    <font>
      <sz val="11"/>
      <name val="궁서체"/>
      <family val="1"/>
      <charset val="129"/>
    </font>
    <font>
      <sz val="10"/>
      <color indexed="10"/>
      <name val="굴림"/>
      <family val="3"/>
      <charset val="129"/>
    </font>
    <font>
      <b/>
      <sz val="22"/>
      <color indexed="10"/>
      <name val="굴림"/>
      <family val="3"/>
      <charset val="129"/>
    </font>
    <font>
      <b/>
      <sz val="28"/>
      <color indexed="10"/>
      <name val="굴림"/>
      <family val="3"/>
      <charset val="129"/>
    </font>
    <font>
      <b/>
      <sz val="10"/>
      <color indexed="10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color indexed="9"/>
      <name val="굴림"/>
      <family val="3"/>
      <charset val="129"/>
    </font>
    <font>
      <b/>
      <sz val="22"/>
      <color indexed="12"/>
      <name val="굴림"/>
      <family val="3"/>
      <charset val="129"/>
    </font>
    <font>
      <b/>
      <sz val="28"/>
      <color indexed="12"/>
      <name val="굴림"/>
      <family val="3"/>
      <charset val="129"/>
    </font>
    <font>
      <b/>
      <sz val="10"/>
      <color indexed="12"/>
      <name val="굴림"/>
      <family val="3"/>
      <charset val="129"/>
    </font>
    <font>
      <b/>
      <sz val="10"/>
      <name val="굴림"/>
      <family val="3"/>
      <charset val="129"/>
    </font>
    <font>
      <sz val="11"/>
      <color indexed="12"/>
      <name val="굴림"/>
      <family val="3"/>
      <charset val="129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indexed="48"/>
      <name val="굴림"/>
      <family val="3"/>
      <charset val="129"/>
    </font>
    <font>
      <sz val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5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rgb="FFFF0000"/>
      </right>
      <top/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thin">
        <color rgb="FFFF0000"/>
      </bottom>
      <diagonal/>
    </border>
    <border>
      <left/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rgb="FFFF000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thin">
        <color rgb="FFFF0000"/>
      </top>
      <bottom style="thin">
        <color indexed="60"/>
      </bottom>
      <diagonal/>
    </border>
    <border>
      <left/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/>
      <bottom style="thin">
        <color indexed="6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hair">
        <color indexed="8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/>
      <top style="medium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/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/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rgb="FFFF0000"/>
      </right>
      <top style="thin">
        <color indexed="6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0"/>
      </bottom>
      <diagonal/>
    </border>
    <border>
      <left/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indexed="60"/>
      </right>
      <top/>
      <bottom/>
      <diagonal/>
    </border>
    <border>
      <left style="medium">
        <color rgb="FFFF0000"/>
      </left>
      <right style="thin">
        <color indexed="60"/>
      </right>
      <top/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10"/>
      </right>
      <top style="thin">
        <color indexed="10"/>
      </top>
      <bottom/>
      <diagonal/>
    </border>
    <border>
      <left style="medium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12"/>
      </right>
      <top style="thin">
        <color indexed="12"/>
      </top>
      <bottom/>
      <diagonal/>
    </border>
    <border>
      <left style="medium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double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6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Alignment="1"/>
    <xf numFmtId="0" fontId="13" fillId="0" borderId="0" xfId="0" applyFont="1" applyFill="1" applyAlignment="1"/>
    <xf numFmtId="0" fontId="0" fillId="0" borderId="42" xfId="0" applyBorder="1">
      <alignment vertical="center"/>
    </xf>
    <xf numFmtId="41" fontId="0" fillId="0" borderId="42" xfId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indent="1"/>
    </xf>
    <xf numFmtId="0" fontId="5" fillId="0" borderId="56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4" fillId="0" borderId="84" xfId="0" applyFont="1" applyFill="1" applyBorder="1" applyAlignment="1"/>
    <xf numFmtId="0" fontId="20" fillId="0" borderId="57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distributed" vertical="center" indent="1"/>
    </xf>
    <xf numFmtId="0" fontId="23" fillId="2" borderId="42" xfId="0" applyFont="1" applyFill="1" applyBorder="1" applyAlignment="1">
      <alignment horizontal="distributed" vertical="center" indent="1"/>
    </xf>
    <xf numFmtId="0" fontId="0" fillId="2" borderId="0" xfId="0" applyFill="1">
      <alignment vertical="center"/>
    </xf>
    <xf numFmtId="0" fontId="14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4" fillId="3" borderId="42" xfId="0" applyFont="1" applyFill="1" applyBorder="1" applyAlignment="1">
      <alignment horizontal="center" vertical="center"/>
    </xf>
    <xf numFmtId="176" fontId="0" fillId="0" borderId="42" xfId="0" applyNumberFormat="1" applyBorder="1" applyAlignment="1">
      <alignment horizontal="left" vertical="center" indent="1"/>
    </xf>
    <xf numFmtId="0" fontId="0" fillId="2" borderId="42" xfId="0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0" fontId="0" fillId="0" borderId="42" xfId="0" applyNumberFormat="1" applyBorder="1" applyAlignment="1">
      <alignment horizontal="left" vertical="center" indent="1"/>
    </xf>
    <xf numFmtId="177" fontId="12" fillId="0" borderId="16" xfId="0" applyNumberFormat="1" applyFont="1" applyFill="1" applyBorder="1" applyAlignment="1">
      <alignment horizontal="center" vertical="center"/>
    </xf>
    <xf numFmtId="178" fontId="12" fillId="0" borderId="10" xfId="0" applyNumberFormat="1" applyFont="1" applyFill="1" applyBorder="1" applyAlignment="1">
      <alignment horizontal="center" vertical="center"/>
    </xf>
    <xf numFmtId="178" fontId="12" fillId="0" borderId="55" xfId="0" applyNumberFormat="1" applyFont="1" applyFill="1" applyBorder="1" applyAlignment="1">
      <alignment horizontal="center" vertical="center"/>
    </xf>
    <xf numFmtId="178" fontId="12" fillId="0" borderId="7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14" fontId="0" fillId="0" borderId="115" xfId="0" applyNumberFormat="1" applyBorder="1" applyAlignment="1">
      <alignment horizontal="left" vertical="center" indent="1"/>
    </xf>
    <xf numFmtId="58" fontId="0" fillId="0" borderId="4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0" fillId="0" borderId="118" xfId="0" applyFont="1" applyFill="1" applyBorder="1" applyAlignment="1">
      <alignment horizontal="center" vertical="center"/>
    </xf>
    <xf numFmtId="177" fontId="12" fillId="0" borderId="119" xfId="0" applyNumberFormat="1" applyFont="1" applyFill="1" applyBorder="1" applyAlignment="1">
      <alignment horizontal="center" vertical="center"/>
    </xf>
    <xf numFmtId="177" fontId="12" fillId="0" borderId="120" xfId="0" applyNumberFormat="1" applyFont="1" applyFill="1" applyBorder="1" applyAlignment="1">
      <alignment horizontal="center" vertical="center"/>
    </xf>
    <xf numFmtId="14" fontId="0" fillId="0" borderId="42" xfId="0" applyNumberFormat="1" applyBorder="1" applyAlignment="1">
      <alignment horizontal="left" vertical="center" indent="1"/>
    </xf>
    <xf numFmtId="0" fontId="25" fillId="0" borderId="0" xfId="0" applyFont="1" applyFill="1" applyAlignment="1"/>
    <xf numFmtId="38" fontId="28" fillId="0" borderId="0" xfId="0" applyNumberFormat="1" applyFont="1" applyFill="1" applyBorder="1" applyAlignment="1">
      <alignment vertical="center"/>
    </xf>
    <xf numFmtId="0" fontId="28" fillId="0" borderId="125" xfId="0" applyNumberFormat="1" applyFont="1" applyFill="1" applyBorder="1" applyAlignment="1">
      <alignment horizontal="center" vertical="center"/>
    </xf>
    <xf numFmtId="0" fontId="28" fillId="0" borderId="126" xfId="0" applyNumberFormat="1" applyFont="1" applyFill="1" applyBorder="1" applyAlignment="1">
      <alignment horizontal="right" vertical="center"/>
    </xf>
    <xf numFmtId="0" fontId="28" fillId="0" borderId="0" xfId="0" applyNumberFormat="1" applyFont="1" applyFill="1" applyBorder="1" applyAlignment="1">
      <alignment horizontal="right" vertical="center"/>
    </xf>
    <xf numFmtId="0" fontId="32" fillId="0" borderId="129" xfId="0" applyNumberFormat="1" applyFont="1" applyFill="1" applyBorder="1" applyAlignment="1">
      <alignment horizontal="center" vertical="center"/>
    </xf>
    <xf numFmtId="0" fontId="33" fillId="0" borderId="130" xfId="0" applyNumberFormat="1" applyFont="1" applyFill="1" applyBorder="1" applyAlignment="1">
      <alignment horizontal="center" vertical="center"/>
    </xf>
    <xf numFmtId="0" fontId="33" fillId="0" borderId="131" xfId="0" applyNumberFormat="1" applyFont="1" applyFill="1" applyBorder="1" applyAlignment="1">
      <alignment horizontal="center" vertical="center"/>
    </xf>
    <xf numFmtId="0" fontId="35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center" vertical="center"/>
    </xf>
    <xf numFmtId="0" fontId="28" fillId="0" borderId="139" xfId="0" applyNumberFormat="1" applyFont="1" applyFill="1" applyBorder="1" applyAlignment="1">
      <alignment horizontal="center" vertical="center"/>
    </xf>
    <xf numFmtId="0" fontId="28" fillId="0" borderId="161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left" vertical="center" wrapText="1"/>
    </xf>
    <xf numFmtId="0" fontId="37" fillId="0" borderId="0" xfId="0" applyNumberFormat="1" applyFont="1" applyFill="1" applyBorder="1" applyAlignment="1">
      <alignment horizontal="center" vertical="center"/>
    </xf>
    <xf numFmtId="177" fontId="38" fillId="0" borderId="140" xfId="0" applyNumberFormat="1" applyFont="1" applyFill="1" applyBorder="1" applyAlignment="1">
      <alignment horizontal="center" vertical="center"/>
    </xf>
    <xf numFmtId="178" fontId="38" fillId="0" borderId="140" xfId="0" applyNumberFormat="1" applyFont="1" applyFill="1" applyBorder="1" applyAlignment="1">
      <alignment horizontal="center" vertical="center"/>
    </xf>
    <xf numFmtId="0" fontId="32" fillId="0" borderId="140" xfId="0" applyNumberFormat="1" applyFont="1" applyFill="1" applyBorder="1" applyAlignment="1">
      <alignment horizontal="center" vertical="center"/>
    </xf>
    <xf numFmtId="0" fontId="32" fillId="0" borderId="145" xfId="0" applyNumberFormat="1" applyFont="1" applyFill="1" applyBorder="1" applyAlignment="1">
      <alignment horizontal="center" vertical="center"/>
    </xf>
    <xf numFmtId="0" fontId="32" fillId="0" borderId="163" xfId="0" applyNumberFormat="1" applyFont="1" applyFill="1" applyBorder="1" applyAlignment="1">
      <alignment horizontal="center" vertical="center"/>
    </xf>
    <xf numFmtId="0" fontId="32" fillId="0" borderId="151" xfId="0" applyNumberFormat="1" applyFont="1" applyFill="1" applyBorder="1" applyAlignment="1">
      <alignment horizontal="center" vertical="center"/>
    </xf>
    <xf numFmtId="0" fontId="28" fillId="0" borderId="158" xfId="0" applyNumberFormat="1" applyFont="1" applyFill="1" applyBorder="1" applyAlignment="1">
      <alignment horizontal="left" vertical="center"/>
    </xf>
    <xf numFmtId="0" fontId="28" fillId="0" borderId="123" xfId="0" applyNumberFormat="1" applyFont="1" applyFill="1" applyBorder="1" applyAlignment="1">
      <alignment horizontal="left" vertical="center"/>
    </xf>
    <xf numFmtId="177" fontId="38" fillId="0" borderId="137" xfId="0" applyNumberFormat="1" applyFont="1" applyFill="1" applyBorder="1" applyAlignment="1">
      <alignment horizontal="center" vertical="center"/>
    </xf>
    <xf numFmtId="178" fontId="38" fillId="0" borderId="129" xfId="0" applyNumberFormat="1" applyFont="1" applyFill="1" applyBorder="1" applyAlignment="1">
      <alignment horizontal="center" vertical="center"/>
    </xf>
    <xf numFmtId="0" fontId="39" fillId="0" borderId="169" xfId="0" applyNumberFormat="1" applyFont="1" applyFill="1" applyBorder="1" applyAlignment="1">
      <alignment horizontal="left" vertical="center"/>
    </xf>
    <xf numFmtId="0" fontId="40" fillId="0" borderId="169" xfId="0" applyNumberFormat="1" applyFont="1" applyFill="1" applyBorder="1" applyAlignment="1">
      <alignment horizontal="left" vertical="center"/>
    </xf>
    <xf numFmtId="0" fontId="39" fillId="0" borderId="169" xfId="0" applyNumberFormat="1" applyFont="1" applyFill="1" applyBorder="1" applyAlignment="1">
      <alignment horizontal="right" vertical="center"/>
    </xf>
    <xf numFmtId="0" fontId="39" fillId="0" borderId="0" xfId="0" applyNumberFormat="1" applyFont="1" applyFill="1" applyBorder="1" applyAlignment="1">
      <alignment horizontal="righ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vertical="center"/>
    </xf>
    <xf numFmtId="0" fontId="40" fillId="0" borderId="7" xfId="0" applyNumberFormat="1" applyFont="1" applyFill="1" applyBorder="1" applyAlignment="1">
      <alignment horizontal="center" vertical="center"/>
    </xf>
    <xf numFmtId="0" fontId="40" fillId="0" borderId="8" xfId="0" applyNumberFormat="1" applyFont="1" applyFill="1" applyBorder="1" applyAlignment="1">
      <alignment horizontal="right" vertical="center"/>
    </xf>
    <xf numFmtId="0" fontId="40" fillId="0" borderId="0" xfId="0" applyNumberFormat="1" applyFont="1" applyFill="1" applyBorder="1" applyAlignment="1">
      <alignment horizontal="right" vertical="center"/>
    </xf>
    <xf numFmtId="0" fontId="32" fillId="0" borderId="10" xfId="0" applyNumberFormat="1" applyFont="1" applyFill="1" applyBorder="1" applyAlignment="1">
      <alignment horizontal="center" vertical="center"/>
    </xf>
    <xf numFmtId="0" fontId="32" fillId="0" borderId="11" xfId="0" applyNumberFormat="1" applyFont="1" applyFill="1" applyBorder="1" applyAlignment="1">
      <alignment horizontal="center" vertical="center"/>
    </xf>
    <xf numFmtId="0" fontId="33" fillId="0" borderId="1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1" xfId="0" applyNumberFormat="1" applyFont="1" applyFill="1" applyBorder="1" applyAlignment="1">
      <alignment horizontal="center" vertical="center"/>
    </xf>
    <xf numFmtId="0" fontId="40" fillId="0" borderId="18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177" fontId="50" fillId="0" borderId="24" xfId="0" applyNumberFormat="1" applyFont="1" applyFill="1" applyBorder="1" applyAlignment="1">
      <alignment horizontal="center" vertical="center"/>
    </xf>
    <xf numFmtId="178" fontId="50" fillId="0" borderId="182" xfId="0" applyNumberFormat="1" applyFont="1" applyFill="1" applyBorder="1" applyAlignment="1">
      <alignment horizontal="center" vertical="center"/>
    </xf>
    <xf numFmtId="0" fontId="40" fillId="0" borderId="13" xfId="0" applyNumberFormat="1" applyFont="1" applyFill="1" applyBorder="1" applyAlignment="1">
      <alignment horizontal="left" vertical="center"/>
    </xf>
    <xf numFmtId="0" fontId="40" fillId="0" borderId="14" xfId="0" applyNumberFormat="1" applyFont="1" applyFill="1" applyBorder="1" applyAlignment="1">
      <alignment horizontal="left" vertical="center"/>
    </xf>
    <xf numFmtId="177" fontId="50" fillId="0" borderId="16" xfId="0" applyNumberFormat="1" applyFont="1" applyFill="1" applyBorder="1" applyAlignment="1">
      <alignment horizontal="center" vertical="center"/>
    </xf>
    <xf numFmtId="178" fontId="50" fillId="0" borderId="10" xfId="0" applyNumberFormat="1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5" fillId="0" borderId="25" xfId="0" applyNumberFormat="1" applyFont="1" applyFill="1" applyBorder="1" applyAlignment="1">
      <alignment horizontal="center" vertical="center"/>
    </xf>
    <xf numFmtId="0" fontId="45" fillId="0" borderId="24" xfId="0" applyNumberFormat="1" applyFont="1" applyFill="1" applyBorder="1" applyAlignment="1">
      <alignment horizontal="center" vertical="center"/>
    </xf>
    <xf numFmtId="0" fontId="45" fillId="0" borderId="183" xfId="0" applyNumberFormat="1" applyFont="1" applyFill="1" applyBorder="1" applyAlignment="1">
      <alignment horizontal="center" vertical="center"/>
    </xf>
    <xf numFmtId="0" fontId="15" fillId="2" borderId="105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180" fontId="5" fillId="0" borderId="23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6" fillId="0" borderId="3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/>
    <xf numFmtId="0" fontId="11" fillId="0" borderId="23" xfId="0" applyFont="1" applyFill="1" applyBorder="1" applyAlignment="1"/>
    <xf numFmtId="0" fontId="1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shrinkToFit="1"/>
    </xf>
    <xf numFmtId="0" fontId="12" fillId="0" borderId="19" xfId="0" applyFont="1" applyFill="1" applyBorder="1" applyAlignment="1">
      <alignment horizontal="center" vertical="center" shrinkToFit="1"/>
    </xf>
    <xf numFmtId="0" fontId="12" fillId="0" borderId="21" xfId="0" applyFont="1" applyFill="1" applyBorder="1" applyAlignment="1">
      <alignment horizontal="center" vertical="center" shrinkToFi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22" xfId="0" applyFont="1" applyFill="1" applyBorder="1" applyAlignment="1">
      <alignment horizontal="center" vertical="center" shrinkToFit="1"/>
    </xf>
    <xf numFmtId="0" fontId="10" fillId="0" borderId="24" xfId="0" applyFont="1" applyFill="1" applyBorder="1" applyAlignment="1">
      <alignment horizontal="center" vertical="center"/>
    </xf>
    <xf numFmtId="176" fontId="24" fillId="0" borderId="18" xfId="0" applyNumberFormat="1" applyFont="1" applyFill="1" applyBorder="1" applyAlignment="1">
      <alignment horizontal="center" vertical="center"/>
    </xf>
    <xf numFmtId="176" fontId="24" fillId="0" borderId="19" xfId="0" applyNumberFormat="1" applyFont="1" applyFill="1" applyBorder="1" applyAlignment="1">
      <alignment horizontal="center" vertical="center"/>
    </xf>
    <xf numFmtId="176" fontId="24" fillId="0" borderId="21" xfId="0" applyNumberFormat="1" applyFont="1" applyFill="1" applyBorder="1" applyAlignment="1">
      <alignment horizontal="center" vertical="center"/>
    </xf>
    <xf numFmtId="176" fontId="24" fillId="0" borderId="39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40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79" fontId="12" fillId="0" borderId="10" xfId="0" applyNumberFormat="1" applyFont="1" applyFill="1" applyBorder="1" applyAlignment="1">
      <alignment horizontal="right" vertical="center"/>
    </xf>
    <xf numFmtId="0" fontId="12" fillId="0" borderId="20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2" fillId="0" borderId="106" xfId="0" applyFont="1" applyFill="1" applyBorder="1" applyAlignment="1">
      <alignment horizontal="center" vertical="center" wrapText="1"/>
    </xf>
    <xf numFmtId="0" fontId="12" fillId="0" borderId="107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2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51" xfId="0" applyFont="1" applyFill="1" applyBorder="1" applyAlignment="1">
      <alignment horizontal="center" vertical="center" shrinkToFit="1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49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5" fillId="0" borderId="48" xfId="0" applyFont="1" applyFill="1" applyBorder="1" applyAlignment="1">
      <alignment horizontal="center" vertical="center" shrinkToFit="1"/>
    </xf>
    <xf numFmtId="0" fontId="20" fillId="0" borderId="53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76" xfId="0" applyFont="1" applyFill="1" applyBorder="1" applyAlignment="1">
      <alignment horizontal="center" vertical="center" shrinkToFit="1"/>
    </xf>
    <xf numFmtId="0" fontId="16" fillId="0" borderId="116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49" fontId="6" fillId="0" borderId="71" xfId="0" applyNumberFormat="1" applyFont="1" applyFill="1" applyBorder="1" applyAlignment="1">
      <alignment horizontal="center"/>
    </xf>
    <xf numFmtId="49" fontId="6" fillId="0" borderId="72" xfId="0" applyNumberFormat="1" applyFont="1" applyFill="1" applyBorder="1" applyAlignment="1">
      <alignment horizontal="center"/>
    </xf>
    <xf numFmtId="49" fontId="6" fillId="0" borderId="73" xfId="0" applyNumberFormat="1" applyFont="1" applyFill="1" applyBorder="1" applyAlignment="1">
      <alignment horizontal="center"/>
    </xf>
    <xf numFmtId="180" fontId="5" fillId="0" borderId="117" xfId="0" applyNumberFormat="1" applyFont="1" applyFill="1" applyBorder="1" applyAlignment="1">
      <alignment horizontal="center" vertical="center"/>
    </xf>
    <xf numFmtId="180" fontId="5" fillId="0" borderId="41" xfId="0" applyNumberFormat="1" applyFont="1" applyFill="1" applyBorder="1" applyAlignment="1">
      <alignment horizontal="center" vertical="center"/>
    </xf>
    <xf numFmtId="180" fontId="5" fillId="0" borderId="59" xfId="0" applyNumberFormat="1" applyFont="1" applyFill="1" applyBorder="1" applyAlignment="1">
      <alignment horizontal="center" vertical="center"/>
    </xf>
    <xf numFmtId="49" fontId="16" fillId="0" borderId="67" xfId="0" applyNumberFormat="1" applyFont="1" applyFill="1" applyBorder="1" applyAlignment="1">
      <alignment horizontal="center" vertical="center"/>
    </xf>
    <xf numFmtId="49" fontId="16" fillId="0" borderId="68" xfId="0" applyNumberFormat="1" applyFont="1" applyFill="1" applyBorder="1" applyAlignment="1">
      <alignment horizontal="center" vertical="center"/>
    </xf>
    <xf numFmtId="49" fontId="16" fillId="0" borderId="74" xfId="0" applyNumberFormat="1" applyFont="1" applyFill="1" applyBorder="1" applyAlignment="1">
      <alignment horizontal="center" vertical="center"/>
    </xf>
    <xf numFmtId="0" fontId="20" fillId="0" borderId="86" xfId="0" applyFont="1" applyFill="1" applyBorder="1" applyAlignment="1">
      <alignment horizontal="center" vertical="center" wrapText="1"/>
    </xf>
    <xf numFmtId="0" fontId="21" fillId="0" borderId="87" xfId="0" applyFont="1" applyFill="1" applyBorder="1" applyAlignment="1"/>
    <xf numFmtId="0" fontId="21" fillId="0" borderId="95" xfId="0" applyFont="1" applyFill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 vertical="center" shrinkToFit="1"/>
    </xf>
    <xf numFmtId="0" fontId="5" fillId="0" borderId="94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center" vertical="center" shrinkToFit="1"/>
    </xf>
    <xf numFmtId="0" fontId="20" fillId="0" borderId="99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shrinkToFi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5" fillId="0" borderId="106" xfId="0" applyFont="1" applyFill="1" applyBorder="1" applyAlignment="1">
      <alignment horizontal="center" vertical="center"/>
    </xf>
    <xf numFmtId="0" fontId="5" fillId="0" borderId="107" xfId="0" applyFont="1" applyFill="1" applyBorder="1" applyAlignment="1">
      <alignment horizontal="center" vertical="center"/>
    </xf>
    <xf numFmtId="0" fontId="5" fillId="0" borderId="108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96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0" borderId="97" xfId="0" applyFont="1" applyFill="1" applyBorder="1" applyAlignment="1">
      <alignment horizontal="center" vertical="center"/>
    </xf>
    <xf numFmtId="176" fontId="24" fillId="0" borderId="106" xfId="0" applyNumberFormat="1" applyFont="1" applyFill="1" applyBorder="1" applyAlignment="1">
      <alignment horizontal="center" vertical="center"/>
    </xf>
    <xf numFmtId="176" fontId="24" fillId="0" borderId="107" xfId="0" applyNumberFormat="1" applyFont="1" applyFill="1" applyBorder="1" applyAlignment="1">
      <alignment horizontal="center" vertical="center"/>
    </xf>
    <xf numFmtId="176" fontId="24" fillId="0" borderId="108" xfId="0" applyNumberFormat="1" applyFont="1" applyFill="1" applyBorder="1" applyAlignment="1">
      <alignment horizontal="center" vertical="center"/>
    </xf>
    <xf numFmtId="176" fontId="24" fillId="0" borderId="109" xfId="0" applyNumberFormat="1" applyFont="1" applyFill="1" applyBorder="1" applyAlignment="1">
      <alignment horizontal="center" vertical="center"/>
    </xf>
    <xf numFmtId="176" fontId="24" fillId="0" borderId="110" xfId="0" applyNumberFormat="1" applyFont="1" applyFill="1" applyBorder="1" applyAlignment="1">
      <alignment horizontal="center" vertical="center"/>
    </xf>
    <xf numFmtId="176" fontId="24" fillId="0" borderId="111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97" xfId="0" applyFont="1" applyFill="1" applyBorder="1" applyAlignment="1">
      <alignment horizontal="center" vertical="center" shrinkToFit="1"/>
    </xf>
    <xf numFmtId="0" fontId="5" fillId="0" borderId="43" xfId="0" applyFont="1" applyFill="1" applyBorder="1" applyAlignment="1">
      <alignment horizontal="center" vertical="center" shrinkToFit="1"/>
    </xf>
    <xf numFmtId="0" fontId="5" fillId="0" borderId="44" xfId="0" applyFont="1" applyFill="1" applyBorder="1" applyAlignment="1">
      <alignment horizontal="center" vertical="center" shrinkToFit="1"/>
    </xf>
    <xf numFmtId="0" fontId="5" fillId="0" borderId="75" xfId="0" applyFont="1" applyFill="1" applyBorder="1" applyAlignment="1">
      <alignment horizontal="center" vertical="center" shrinkToFit="1"/>
    </xf>
    <xf numFmtId="0" fontId="5" fillId="0" borderId="96" xfId="0" applyFont="1" applyFill="1" applyBorder="1" applyAlignment="1">
      <alignment horizontal="center" vertical="center" shrinkToFit="1"/>
    </xf>
    <xf numFmtId="0" fontId="5" fillId="0" borderId="98" xfId="0" applyFont="1" applyFill="1" applyBorder="1" applyAlignment="1">
      <alignment horizontal="center" vertical="center" shrinkToFit="1"/>
    </xf>
    <xf numFmtId="0" fontId="20" fillId="0" borderId="89" xfId="0" applyFont="1" applyFill="1" applyBorder="1" applyAlignment="1">
      <alignment horizontal="center" vertical="center"/>
    </xf>
    <xf numFmtId="0" fontId="20" fillId="0" borderId="90" xfId="0" applyFont="1" applyFill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179" fontId="12" fillId="0" borderId="55" xfId="0" applyNumberFormat="1" applyFont="1" applyFill="1" applyBorder="1" applyAlignment="1">
      <alignment horizontal="right" vertical="center"/>
    </xf>
    <xf numFmtId="0" fontId="12" fillId="0" borderId="78" xfId="0" applyFont="1" applyFill="1" applyBorder="1" applyAlignment="1">
      <alignment horizontal="center" vertical="center"/>
    </xf>
    <xf numFmtId="0" fontId="20" fillId="0" borderId="88" xfId="0" applyFont="1" applyFill="1" applyBorder="1" applyAlignment="1">
      <alignment horizontal="center" vertical="center"/>
    </xf>
    <xf numFmtId="0" fontId="20" fillId="0" borderId="91" xfId="0" applyFont="1" applyFill="1" applyBorder="1" applyAlignment="1">
      <alignment horizontal="center" vertical="center"/>
    </xf>
    <xf numFmtId="0" fontId="22" fillId="0" borderId="112" xfId="0" applyFont="1" applyFill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0" fontId="22" fillId="0" borderId="109" xfId="0" applyFont="1" applyFill="1" applyBorder="1" applyAlignment="1">
      <alignment horizontal="center" vertical="center"/>
    </xf>
    <xf numFmtId="0" fontId="22" fillId="0" borderId="110" xfId="0" applyFont="1" applyFill="1" applyBorder="1" applyAlignment="1">
      <alignment horizontal="center" vertical="center"/>
    </xf>
    <xf numFmtId="0" fontId="22" fillId="0" borderId="114" xfId="0" applyFont="1" applyFill="1" applyBorder="1" applyAlignment="1">
      <alignment horizontal="center" vertical="center"/>
    </xf>
    <xf numFmtId="0" fontId="22" fillId="0" borderId="111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vertical="center"/>
    </xf>
    <xf numFmtId="0" fontId="21" fillId="0" borderId="82" xfId="0" applyFont="1" applyFill="1" applyBorder="1" applyAlignment="1">
      <alignment vertical="center"/>
    </xf>
    <xf numFmtId="0" fontId="21" fillId="0" borderId="83" xfId="0" applyFont="1" applyFill="1" applyBorder="1" applyAlignment="1">
      <alignment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103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0" fontId="12" fillId="0" borderId="104" xfId="0" applyFont="1" applyFill="1" applyBorder="1" applyAlignment="1">
      <alignment horizontal="center" vertical="center"/>
    </xf>
    <xf numFmtId="0" fontId="20" fillId="0" borderId="101" xfId="0" applyFont="1" applyFill="1" applyBorder="1" applyAlignment="1">
      <alignment horizontal="center" vertical="center"/>
    </xf>
    <xf numFmtId="0" fontId="21" fillId="0" borderId="102" xfId="0" applyFont="1" applyFill="1" applyBorder="1" applyAlignment="1">
      <alignment vertical="center"/>
    </xf>
    <xf numFmtId="0" fontId="20" fillId="0" borderId="58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/>
    </xf>
    <xf numFmtId="179" fontId="12" fillId="0" borderId="79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38" fontId="28" fillId="0" borderId="0" xfId="0" applyNumberFormat="1" applyFont="1" applyFill="1" applyBorder="1" applyAlignment="1">
      <alignment vertical="center"/>
    </xf>
    <xf numFmtId="0" fontId="29" fillId="0" borderId="121" xfId="0" applyNumberFormat="1" applyFont="1" applyFill="1" applyBorder="1" applyAlignment="1">
      <alignment horizontal="right" vertical="center"/>
    </xf>
    <xf numFmtId="0" fontId="29" fillId="0" borderId="122" xfId="0" applyNumberFormat="1" applyFont="1" applyFill="1" applyBorder="1" applyAlignment="1">
      <alignment horizontal="right" vertical="center"/>
    </xf>
    <xf numFmtId="0" fontId="29" fillId="0" borderId="127" xfId="0" applyNumberFormat="1" applyFont="1" applyFill="1" applyBorder="1" applyAlignment="1">
      <alignment horizontal="right" vertical="center"/>
    </xf>
    <xf numFmtId="0" fontId="29" fillId="0" borderId="128" xfId="0" applyNumberFormat="1" applyFont="1" applyFill="1" applyBorder="1" applyAlignment="1">
      <alignment horizontal="right" vertical="center"/>
    </xf>
    <xf numFmtId="0" fontId="30" fillId="0" borderId="122" xfId="0" applyNumberFormat="1" applyFont="1" applyFill="1" applyBorder="1" applyAlignment="1">
      <alignment horizontal="center" vertical="center"/>
    </xf>
    <xf numFmtId="0" fontId="30" fillId="0" borderId="128" xfId="0" applyNumberFormat="1" applyFont="1" applyFill="1" applyBorder="1" applyAlignment="1">
      <alignment horizontal="center" vertical="center"/>
    </xf>
    <xf numFmtId="0" fontId="31" fillId="0" borderId="122" xfId="0" applyNumberFormat="1" applyFont="1" applyFill="1" applyBorder="1" applyAlignment="1">
      <alignment horizontal="distributed" vertical="center"/>
    </xf>
    <xf numFmtId="0" fontId="28" fillId="0" borderId="122" xfId="0" applyNumberFormat="1" applyFont="1" applyFill="1" applyBorder="1" applyAlignment="1">
      <alignment horizontal="right" vertical="center"/>
    </xf>
    <xf numFmtId="0" fontId="32" fillId="0" borderId="123" xfId="0" applyNumberFormat="1" applyFont="1" applyFill="1" applyBorder="1" applyAlignment="1">
      <alignment horizontal="right" vertical="center"/>
    </xf>
    <xf numFmtId="0" fontId="32" fillId="0" borderId="124" xfId="0" applyNumberFormat="1" applyFont="1" applyFill="1" applyBorder="1" applyAlignment="1">
      <alignment horizontal="right" vertical="center"/>
    </xf>
    <xf numFmtId="0" fontId="35" fillId="0" borderId="133" xfId="0" applyNumberFormat="1" applyFont="1" applyFill="1" applyBorder="1" applyAlignment="1">
      <alignment horizontal="center" vertical="center"/>
    </xf>
    <xf numFmtId="0" fontId="35" fillId="0" borderId="129" xfId="0" applyNumberFormat="1" applyFont="1" applyFill="1" applyBorder="1" applyAlignment="1">
      <alignment horizontal="center" vertical="center"/>
    </xf>
    <xf numFmtId="0" fontId="35" fillId="0" borderId="136" xfId="0" applyNumberFormat="1" applyFont="1" applyFill="1" applyBorder="1" applyAlignment="1">
      <alignment horizontal="center" vertical="center"/>
    </xf>
    <xf numFmtId="0" fontId="35" fillId="0" borderId="139" xfId="0" applyNumberFormat="1" applyFont="1" applyFill="1" applyBorder="1" applyAlignment="1">
      <alignment horizontal="center" vertical="center"/>
    </xf>
    <xf numFmtId="0" fontId="31" fillId="0" borderId="128" xfId="0" applyNumberFormat="1" applyFont="1" applyFill="1" applyBorder="1" applyAlignment="1">
      <alignment horizontal="distributed" vertical="distributed"/>
    </xf>
    <xf numFmtId="0" fontId="28" fillId="0" borderId="128" xfId="0" applyNumberFormat="1" applyFont="1" applyFill="1" applyBorder="1" applyAlignment="1">
      <alignment horizontal="right" vertical="center"/>
    </xf>
    <xf numFmtId="0" fontId="34" fillId="0" borderId="132" xfId="0" applyNumberFormat="1" applyFont="1" applyFill="1" applyBorder="1" applyAlignment="1">
      <alignment horizontal="center" vertical="center" textRotation="255"/>
    </xf>
    <xf numFmtId="0" fontId="34" fillId="0" borderId="137" xfId="0" applyNumberFormat="1" applyFont="1" applyFill="1" applyBorder="1" applyAlignment="1">
      <alignment horizontal="center" vertical="center" textRotation="255"/>
    </xf>
    <xf numFmtId="0" fontId="34" fillId="0" borderId="150" xfId="0" applyNumberFormat="1" applyFont="1" applyFill="1" applyBorder="1" applyAlignment="1">
      <alignment horizontal="center" vertical="center" textRotation="255"/>
    </xf>
    <xf numFmtId="0" fontId="28" fillId="0" borderId="133" xfId="0" applyNumberFormat="1" applyFont="1" applyFill="1" applyBorder="1" applyAlignment="1">
      <alignment horizontal="center" vertical="center"/>
    </xf>
    <xf numFmtId="0" fontId="28" fillId="0" borderId="134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center" vertical="center"/>
    </xf>
    <xf numFmtId="0" fontId="28" fillId="0" borderId="130" xfId="0" applyNumberFormat="1" applyFont="1" applyFill="1" applyBorder="1" applyAlignment="1">
      <alignment horizontal="center" vertical="center"/>
    </xf>
    <xf numFmtId="0" fontId="35" fillId="0" borderId="135" xfId="0" applyNumberFormat="1" applyFont="1" applyFill="1" applyBorder="1" applyAlignment="1">
      <alignment horizontal="center" vertical="center"/>
    </xf>
    <xf numFmtId="0" fontId="35" fillId="0" borderId="138" xfId="0" applyNumberFormat="1" applyFont="1" applyFill="1" applyBorder="1" applyAlignment="1">
      <alignment horizontal="center" vertical="center"/>
    </xf>
    <xf numFmtId="0" fontId="35" fillId="0" borderId="134" xfId="0" applyNumberFormat="1" applyFont="1" applyFill="1" applyBorder="1" applyAlignment="1">
      <alignment horizontal="center" vertical="center"/>
    </xf>
    <xf numFmtId="0" fontId="35" fillId="0" borderId="130" xfId="0" applyNumberFormat="1" applyFont="1" applyFill="1" applyBorder="1" applyAlignment="1">
      <alignment horizontal="center" vertical="center"/>
    </xf>
    <xf numFmtId="0" fontId="28" fillId="0" borderId="140" xfId="0" applyNumberFormat="1" applyFont="1" applyFill="1" applyBorder="1" applyAlignment="1">
      <alignment horizontal="center" vertical="center"/>
    </xf>
    <xf numFmtId="0" fontId="28" fillId="0" borderId="141" xfId="0" applyNumberFormat="1" applyFont="1" applyFill="1" applyBorder="1" applyAlignment="1">
      <alignment horizontal="center" vertical="center"/>
    </xf>
    <xf numFmtId="0" fontId="36" fillId="0" borderId="142" xfId="0" applyNumberFormat="1" applyFont="1" applyFill="1" applyBorder="1" applyAlignment="1">
      <alignment horizontal="center" vertical="center" wrapText="1" shrinkToFit="1"/>
    </xf>
    <xf numFmtId="0" fontId="0" fillId="0" borderId="143" xfId="0" applyFill="1" applyBorder="1" applyAlignment="1">
      <alignment horizontal="center" vertical="center" wrapText="1"/>
    </xf>
    <xf numFmtId="0" fontId="0" fillId="0" borderId="144" xfId="0" applyFill="1" applyBorder="1" applyAlignment="1">
      <alignment horizontal="center" vertical="center" wrapText="1"/>
    </xf>
    <xf numFmtId="0" fontId="0" fillId="0" borderId="127" xfId="0" applyFill="1" applyBorder="1" applyAlignment="1">
      <alignment horizontal="center" vertical="center" wrapText="1"/>
    </xf>
    <xf numFmtId="0" fontId="0" fillId="0" borderId="128" xfId="0" applyFill="1" applyBorder="1" applyAlignment="1">
      <alignment horizontal="center" vertical="center" wrapText="1"/>
    </xf>
    <xf numFmtId="0" fontId="0" fillId="0" borderId="135" xfId="0" applyFill="1" applyBorder="1" applyAlignment="1">
      <alignment horizontal="center" vertical="center" wrapText="1"/>
    </xf>
    <xf numFmtId="0" fontId="28" fillId="0" borderId="129" xfId="0" applyNumberFormat="1" applyFont="1" applyFill="1" applyBorder="1" applyAlignment="1">
      <alignment horizontal="center" vertical="center" textRotation="255"/>
    </xf>
    <xf numFmtId="0" fontId="36" fillId="0" borderId="145" xfId="0" applyNumberFormat="1" applyFont="1" applyFill="1" applyBorder="1" applyAlignment="1">
      <alignment horizontal="center" vertical="center" wrapText="1" shrinkToFit="1"/>
    </xf>
    <xf numFmtId="0" fontId="0" fillId="0" borderId="143" xfId="0" applyFill="1" applyBorder="1" applyAlignment="1">
      <alignment horizontal="center" wrapText="1"/>
    </xf>
    <xf numFmtId="0" fontId="0" fillId="0" borderId="136" xfId="0" applyFill="1" applyBorder="1" applyAlignment="1">
      <alignment horizontal="center" wrapText="1"/>
    </xf>
    <xf numFmtId="0" fontId="0" fillId="0" borderId="128" xfId="0" applyFill="1" applyBorder="1" applyAlignment="1">
      <alignment horizontal="center" wrapText="1"/>
    </xf>
    <xf numFmtId="0" fontId="26" fillId="0" borderId="146" xfId="0" applyNumberFormat="1" applyFont="1" applyFill="1" applyBorder="1" applyAlignment="1">
      <alignment horizontal="center" vertical="center"/>
    </xf>
    <xf numFmtId="0" fontId="0" fillId="0" borderId="136" xfId="0" applyFill="1" applyBorder="1" applyAlignment="1">
      <alignment horizontal="center" vertical="center" wrapText="1"/>
    </xf>
    <xf numFmtId="0" fontId="26" fillId="0" borderId="147" xfId="0" applyNumberFormat="1" applyFont="1" applyFill="1" applyBorder="1" applyAlignment="1">
      <alignment horizontal="center" vertical="center"/>
    </xf>
    <xf numFmtId="0" fontId="0" fillId="0" borderId="148" xfId="0" applyFill="1" applyBorder="1" applyAlignment="1">
      <alignment horizontal="center" vertical="center" wrapText="1"/>
    </xf>
    <xf numFmtId="0" fontId="0" fillId="0" borderId="149" xfId="0" applyFill="1" applyBorder="1" applyAlignment="1">
      <alignment horizontal="center" vertical="center" wrapText="1"/>
    </xf>
    <xf numFmtId="0" fontId="28" fillId="0" borderId="140" xfId="0" applyNumberFormat="1" applyFont="1" applyFill="1" applyBorder="1" applyAlignment="1">
      <alignment horizontal="center" vertical="center" textRotation="255"/>
    </xf>
    <xf numFmtId="0" fontId="36" fillId="0" borderId="145" xfId="0" applyNumberFormat="1" applyFont="1" applyFill="1" applyBorder="1" applyAlignment="1">
      <alignment horizontal="center" vertical="center" wrapText="1"/>
    </xf>
    <xf numFmtId="0" fontId="0" fillId="0" borderId="156" xfId="0" applyFill="1" applyBorder="1" applyAlignment="1">
      <alignment horizontal="center" vertical="center" wrapText="1"/>
    </xf>
    <xf numFmtId="0" fontId="0" fillId="0" borderId="154" xfId="0" applyFill="1" applyBorder="1" applyAlignment="1">
      <alignment horizontal="center" vertical="center" wrapText="1"/>
    </xf>
    <xf numFmtId="0" fontId="0" fillId="0" borderId="157" xfId="0" applyFill="1" applyBorder="1" applyAlignment="1">
      <alignment horizontal="center" vertical="center" wrapText="1"/>
    </xf>
    <xf numFmtId="0" fontId="28" fillId="0" borderId="158" xfId="0" applyNumberFormat="1" applyFont="1" applyFill="1" applyBorder="1" applyAlignment="1">
      <alignment horizontal="center" vertical="center"/>
    </xf>
    <xf numFmtId="0" fontId="28" fillId="0" borderId="123" xfId="0" applyNumberFormat="1" applyFont="1" applyFill="1" applyBorder="1" applyAlignment="1">
      <alignment horizontal="center" vertical="center"/>
    </xf>
    <xf numFmtId="0" fontId="28" fillId="0" borderId="124" xfId="0" applyNumberFormat="1" applyFont="1" applyFill="1" applyBorder="1" applyAlignment="1">
      <alignment horizontal="center" vertical="center"/>
    </xf>
    <xf numFmtId="0" fontId="28" fillId="0" borderId="159" xfId="0" applyNumberFormat="1" applyFont="1" applyFill="1" applyBorder="1" applyAlignment="1">
      <alignment horizontal="center" vertical="center"/>
    </xf>
    <xf numFmtId="0" fontId="28" fillId="0" borderId="160" xfId="0" applyNumberFormat="1" applyFont="1" applyFill="1" applyBorder="1" applyAlignment="1">
      <alignment horizontal="center" vertical="center"/>
    </xf>
    <xf numFmtId="0" fontId="28" fillId="0" borderId="151" xfId="0" applyNumberFormat="1" applyFont="1" applyFill="1" applyBorder="1" applyAlignment="1">
      <alignment horizontal="center" vertical="center"/>
    </xf>
    <xf numFmtId="0" fontId="28" fillId="0" borderId="152" xfId="0" applyNumberFormat="1" applyFont="1" applyFill="1" applyBorder="1" applyAlignment="1">
      <alignment horizontal="center" vertical="center"/>
    </xf>
    <xf numFmtId="0" fontId="0" fillId="0" borderId="153" xfId="0" applyFill="1" applyBorder="1" applyAlignment="1">
      <alignment horizontal="center" vertical="center" wrapText="1"/>
    </xf>
    <xf numFmtId="0" fontId="0" fillId="0" borderId="155" xfId="0" applyFill="1" applyBorder="1" applyAlignment="1">
      <alignment horizontal="center" vertical="center" wrapText="1"/>
    </xf>
    <xf numFmtId="0" fontId="28" fillId="0" borderId="137" xfId="0" applyNumberFormat="1" applyFont="1" applyFill="1" applyBorder="1" applyAlignment="1">
      <alignment horizontal="center" vertical="center"/>
    </xf>
    <xf numFmtId="0" fontId="37" fillId="0" borderId="129" xfId="0" applyNumberFormat="1" applyFont="1" applyFill="1" applyBorder="1" applyAlignment="1">
      <alignment horizontal="center" vertical="center" wrapText="1"/>
    </xf>
    <xf numFmtId="0" fontId="37" fillId="0" borderId="130" xfId="0" applyNumberFormat="1" applyFont="1" applyFill="1" applyBorder="1" applyAlignment="1">
      <alignment horizontal="center" vertical="center" wrapText="1"/>
    </xf>
    <xf numFmtId="0" fontId="37" fillId="0" borderId="140" xfId="0" applyNumberFormat="1" applyFont="1" applyFill="1" applyBorder="1" applyAlignment="1">
      <alignment horizontal="center" vertical="center" wrapText="1"/>
    </xf>
    <xf numFmtId="0" fontId="37" fillId="0" borderId="141" xfId="0" applyNumberFormat="1" applyFont="1" applyFill="1" applyBorder="1" applyAlignment="1">
      <alignment horizontal="center" vertical="center" wrapText="1"/>
    </xf>
    <xf numFmtId="181" fontId="38" fillId="0" borderId="162" xfId="0" applyNumberFormat="1" applyFont="1" applyFill="1" applyBorder="1" applyAlignment="1">
      <alignment horizontal="center" vertical="center"/>
    </xf>
    <xf numFmtId="181" fontId="38" fillId="0" borderId="140" xfId="0" applyNumberFormat="1" applyFont="1" applyFill="1" applyBorder="1" applyAlignment="1">
      <alignment horizontal="center" vertical="center"/>
    </xf>
    <xf numFmtId="0" fontId="32" fillId="0" borderId="140" xfId="0" applyNumberFormat="1" applyFont="1" applyFill="1" applyBorder="1" applyAlignment="1">
      <alignment horizontal="center" vertical="center"/>
    </xf>
    <xf numFmtId="0" fontId="37" fillId="0" borderId="139" xfId="0" applyNumberFormat="1" applyFont="1" applyFill="1" applyBorder="1" applyAlignment="1">
      <alignment horizontal="center" vertical="center" shrinkToFit="1"/>
    </xf>
    <xf numFmtId="0" fontId="0" fillId="0" borderId="146" xfId="0" applyNumberFormat="1" applyFill="1" applyBorder="1" applyAlignment="1">
      <alignment shrinkToFit="1"/>
    </xf>
    <xf numFmtId="0" fontId="0" fillId="0" borderId="138" xfId="0" applyNumberFormat="1" applyFill="1" applyBorder="1" applyAlignment="1">
      <alignment shrinkToFit="1"/>
    </xf>
    <xf numFmtId="0" fontId="37" fillId="0" borderId="129" xfId="0" applyNumberFormat="1" applyFont="1" applyFill="1" applyBorder="1" applyAlignment="1">
      <alignment horizontal="center" vertical="center"/>
    </xf>
    <xf numFmtId="179" fontId="37" fillId="0" borderId="129" xfId="0" applyNumberFormat="1" applyFont="1" applyFill="1" applyBorder="1" applyAlignment="1">
      <alignment vertical="center"/>
    </xf>
    <xf numFmtId="179" fontId="37" fillId="0" borderId="129" xfId="1" applyNumberFormat="1" applyFont="1" applyFill="1" applyBorder="1" applyAlignment="1">
      <alignment vertical="center"/>
    </xf>
    <xf numFmtId="0" fontId="37" fillId="0" borderId="130" xfId="0" applyNumberFormat="1" applyFont="1" applyFill="1" applyBorder="1" applyAlignment="1">
      <alignment horizontal="center" vertical="center"/>
    </xf>
    <xf numFmtId="179" fontId="37" fillId="0" borderId="151" xfId="1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left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8" fillId="0" borderId="139" xfId="0" applyNumberFormat="1" applyFont="1" applyFill="1" applyBorder="1" applyAlignment="1">
      <alignment horizontal="center" vertical="center"/>
    </xf>
    <xf numFmtId="0" fontId="28" fillId="0" borderId="167" xfId="0" applyNumberFormat="1" applyFont="1" applyFill="1" applyBorder="1" applyAlignment="1">
      <alignment horizontal="center" vertical="center"/>
    </xf>
    <xf numFmtId="0" fontId="31" fillId="0" borderId="138" xfId="0" applyNumberFormat="1" applyFont="1" applyFill="1" applyBorder="1" applyAlignment="1">
      <alignment horizontal="center" vertical="center" wrapText="1"/>
    </xf>
    <xf numFmtId="0" fontId="31" fillId="0" borderId="139" xfId="0" applyNumberFormat="1" applyFont="1" applyFill="1" applyBorder="1" applyAlignment="1">
      <alignment horizontal="center" vertical="center"/>
    </xf>
    <xf numFmtId="0" fontId="31" fillId="0" borderId="166" xfId="0" applyNumberFormat="1" applyFont="1" applyFill="1" applyBorder="1" applyAlignment="1">
      <alignment horizontal="center" vertical="center"/>
    </xf>
    <xf numFmtId="0" fontId="31" fillId="0" borderId="167" xfId="0" applyNumberFormat="1" applyFont="1" applyFill="1" applyBorder="1" applyAlignment="1">
      <alignment horizontal="center" vertical="center"/>
    </xf>
    <xf numFmtId="0" fontId="28" fillId="0" borderId="147" xfId="0" applyNumberFormat="1" applyFont="1" applyFill="1" applyBorder="1" applyAlignment="1">
      <alignment horizontal="center" vertical="center"/>
    </xf>
    <xf numFmtId="0" fontId="28" fillId="0" borderId="168" xfId="0" applyNumberFormat="1" applyFont="1" applyFill="1" applyBorder="1" applyAlignment="1">
      <alignment horizontal="center" vertical="center"/>
    </xf>
    <xf numFmtId="179" fontId="32" fillId="0" borderId="164" xfId="1" applyNumberFormat="1" applyFont="1" applyFill="1" applyBorder="1" applyAlignment="1">
      <alignment horizontal="center" vertical="center"/>
    </xf>
    <xf numFmtId="179" fontId="32" fillId="0" borderId="165" xfId="1" applyNumberFormat="1" applyFont="1" applyFill="1" applyBorder="1" applyAlignment="1">
      <alignment horizontal="center" vertical="center"/>
    </xf>
    <xf numFmtId="179" fontId="32" fillId="0" borderId="166" xfId="1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left" vertical="center"/>
    </xf>
    <xf numFmtId="0" fontId="39" fillId="0" borderId="1" xfId="0" applyNumberFormat="1" applyFont="1" applyFill="1" applyBorder="1" applyAlignment="1">
      <alignment horizontal="center" vertical="center"/>
    </xf>
    <xf numFmtId="0" fontId="41" fillId="0" borderId="0" xfId="0" applyNumberFormat="1" applyFont="1" applyFill="1" applyBorder="1" applyAlignment="1">
      <alignment vertical="center"/>
    </xf>
    <xf numFmtId="0" fontId="42" fillId="0" borderId="2" xfId="0" applyNumberFormat="1" applyFont="1" applyFill="1" applyBorder="1" applyAlignment="1">
      <alignment horizontal="right" vertical="center"/>
    </xf>
    <xf numFmtId="0" fontId="42" fillId="0" borderId="3" xfId="0" applyNumberFormat="1" applyFont="1" applyFill="1" applyBorder="1" applyAlignment="1">
      <alignment horizontal="right" vertical="center"/>
    </xf>
    <xf numFmtId="0" fontId="42" fillId="0" borderId="170" xfId="0" applyNumberFormat="1" applyFont="1" applyFill="1" applyBorder="1" applyAlignment="1">
      <alignment horizontal="right" vertical="center"/>
    </xf>
    <xf numFmtId="0" fontId="42" fillId="0" borderId="9" xfId="0" applyNumberFormat="1" applyFont="1" applyFill="1" applyBorder="1" applyAlignment="1">
      <alignment horizontal="right" vertical="center"/>
    </xf>
    <xf numFmtId="0" fontId="43" fillId="0" borderId="3" xfId="0" applyNumberFormat="1" applyFont="1" applyFill="1" applyBorder="1" applyAlignment="1">
      <alignment horizontal="center" vertical="center"/>
    </xf>
    <xf numFmtId="0" fontId="43" fillId="0" borderId="9" xfId="0" applyNumberFormat="1" applyFont="1" applyFill="1" applyBorder="1" applyAlignment="1">
      <alignment horizontal="center" vertical="center"/>
    </xf>
    <xf numFmtId="0" fontId="44" fillId="0" borderId="3" xfId="0" applyNumberFormat="1" applyFont="1" applyFill="1" applyBorder="1" applyAlignment="1">
      <alignment horizontal="distributed" vertical="center"/>
    </xf>
    <xf numFmtId="0" fontId="40" fillId="0" borderId="3" xfId="0" applyNumberFormat="1" applyFont="1" applyFill="1" applyBorder="1" applyAlignment="1">
      <alignment horizontal="right" vertical="center"/>
    </xf>
    <xf numFmtId="0" fontId="40" fillId="0" borderId="4" xfId="0" applyNumberFormat="1" applyFont="1" applyFill="1" applyBorder="1" applyAlignment="1">
      <alignment horizontal="right" vertical="center"/>
    </xf>
    <xf numFmtId="0" fontId="45" fillId="0" borderId="5" xfId="0" applyNumberFormat="1" applyFont="1" applyFill="1" applyBorder="1" applyAlignment="1">
      <alignment horizontal="right" vertical="center"/>
    </xf>
    <xf numFmtId="0" fontId="45" fillId="0" borderId="6" xfId="0" applyNumberFormat="1" applyFont="1" applyFill="1" applyBorder="1" applyAlignment="1">
      <alignment horizontal="right" vertical="center"/>
    </xf>
    <xf numFmtId="0" fontId="47" fillId="0" borderId="14" xfId="0" applyNumberFormat="1" applyFont="1" applyFill="1" applyBorder="1" applyAlignment="1">
      <alignment horizontal="center" vertical="center"/>
    </xf>
    <xf numFmtId="0" fontId="47" fillId="0" borderId="10" xfId="0" applyNumberFormat="1" applyFont="1" applyFill="1" applyBorder="1" applyAlignment="1">
      <alignment horizontal="center" vertical="center"/>
    </xf>
    <xf numFmtId="0" fontId="47" fillId="0" borderId="172" xfId="0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distributed" vertical="distributed"/>
    </xf>
    <xf numFmtId="0" fontId="40" fillId="0" borderId="9" xfId="0" applyNumberFormat="1" applyFont="1" applyFill="1" applyBorder="1" applyAlignment="1">
      <alignment horizontal="right" vertical="center"/>
    </xf>
    <xf numFmtId="0" fontId="40" fillId="0" borderId="171" xfId="0" applyNumberFormat="1" applyFont="1" applyFill="1" applyBorder="1" applyAlignment="1">
      <alignment horizontal="right" vertical="center"/>
    </xf>
    <xf numFmtId="0" fontId="46" fillId="0" borderId="13" xfId="0" applyNumberFormat="1" applyFont="1" applyFill="1" applyBorder="1" applyAlignment="1">
      <alignment horizontal="center" vertical="center" textRotation="255"/>
    </xf>
    <xf numFmtId="0" fontId="46" fillId="0" borderId="16" xfId="0" applyNumberFormat="1" applyFont="1" applyFill="1" applyBorder="1" applyAlignment="1">
      <alignment horizontal="center" vertical="center" textRotation="255"/>
    </xf>
    <xf numFmtId="0" fontId="46" fillId="0" borderId="23" xfId="0" applyNumberFormat="1" applyFont="1" applyFill="1" applyBorder="1" applyAlignment="1">
      <alignment horizontal="center" vertical="center" textRotation="255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15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1" xfId="0" applyNumberFormat="1" applyFont="1" applyFill="1" applyBorder="1" applyAlignment="1">
      <alignment horizontal="center" vertical="center"/>
    </xf>
    <xf numFmtId="0" fontId="47" fillId="0" borderId="13" xfId="0" applyNumberFormat="1" applyFont="1" applyFill="1" applyBorder="1" applyAlignment="1">
      <alignment horizontal="center" vertical="center"/>
    </xf>
    <xf numFmtId="0" fontId="47" fillId="0" borderId="16" xfId="0" applyNumberFormat="1" applyFont="1" applyFill="1" applyBorder="1" applyAlignment="1">
      <alignment horizontal="center" vertical="center"/>
    </xf>
    <xf numFmtId="0" fontId="47" fillId="0" borderId="174" xfId="0" applyNumberFormat="1" applyFont="1" applyFill="1" applyBorder="1" applyAlignment="1">
      <alignment horizontal="center" vertical="center"/>
    </xf>
    <xf numFmtId="0" fontId="47" fillId="0" borderId="175" xfId="0" applyNumberFormat="1" applyFont="1" applyFill="1" applyBorder="1" applyAlignment="1">
      <alignment horizontal="center" vertical="center"/>
    </xf>
    <xf numFmtId="0" fontId="40" fillId="0" borderId="174" xfId="0" applyNumberFormat="1" applyFont="1" applyFill="1" applyBorder="1" applyAlignment="1">
      <alignment horizontal="center" vertical="center"/>
    </xf>
    <xf numFmtId="0" fontId="40" fillId="0" borderId="18" xfId="0" applyNumberFormat="1" applyFont="1" applyFill="1" applyBorder="1" applyAlignment="1">
      <alignment horizontal="center" vertical="center"/>
    </xf>
    <xf numFmtId="0" fontId="48" fillId="0" borderId="176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wrapText="1"/>
    </xf>
    <xf numFmtId="0" fontId="0" fillId="0" borderId="177" xfId="0" applyFill="1" applyBorder="1" applyAlignment="1">
      <alignment horizontal="center" wrapText="1"/>
    </xf>
    <xf numFmtId="0" fontId="0" fillId="0" borderId="17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71" xfId="0" applyFill="1" applyBorder="1" applyAlignment="1">
      <alignment horizontal="center" wrapText="1"/>
    </xf>
    <xf numFmtId="0" fontId="40" fillId="0" borderId="10" xfId="0" applyNumberFormat="1" applyFont="1" applyFill="1" applyBorder="1" applyAlignment="1">
      <alignment horizontal="center" vertical="center" textRotation="255"/>
    </xf>
    <xf numFmtId="0" fontId="25" fillId="0" borderId="10" xfId="0" applyNumberFormat="1" applyFont="1" applyFill="1" applyBorder="1" applyAlignment="1">
      <alignment horizontal="center" vertical="center" textRotation="255"/>
    </xf>
    <xf numFmtId="0" fontId="48" fillId="0" borderId="18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9" fillId="0" borderId="20" xfId="0" applyNumberFormat="1" applyFont="1" applyFill="1" applyBorder="1" applyAlignment="1">
      <alignment horizontal="center" vertical="center"/>
    </xf>
    <xf numFmtId="0" fontId="40" fillId="0" borderId="175" xfId="0" applyNumberFormat="1" applyFont="1" applyFill="1" applyBorder="1" applyAlignment="1">
      <alignment horizontal="center" vertical="center"/>
    </xf>
    <xf numFmtId="0" fontId="48" fillId="0" borderId="16" xfId="0" applyNumberFormat="1" applyFont="1" applyFill="1" applyBorder="1" applyAlignment="1">
      <alignment horizontal="center" vertical="center" wrapText="1"/>
    </xf>
    <xf numFmtId="0" fontId="48" fillId="0" borderId="10" xfId="0" applyNumberFormat="1" applyFont="1" applyFill="1" applyBorder="1" applyAlignment="1">
      <alignment horizontal="center" vertical="center" wrapText="1"/>
    </xf>
    <xf numFmtId="0" fontId="46" fillId="0" borderId="171" xfId="0" applyNumberFormat="1" applyFont="1" applyFill="1" applyBorder="1" applyAlignment="1">
      <alignment horizontal="center" vertical="center" textRotation="255"/>
    </xf>
    <xf numFmtId="0" fontId="46" fillId="0" borderId="17" xfId="0" applyNumberFormat="1" applyFont="1" applyFill="1" applyBorder="1" applyAlignment="1">
      <alignment horizontal="center" vertical="center" textRotation="255"/>
    </xf>
    <xf numFmtId="0" fontId="46" fillId="0" borderId="178" xfId="0" applyNumberFormat="1" applyFont="1" applyFill="1" applyBorder="1" applyAlignment="1">
      <alignment horizontal="center" vertical="center" textRotation="255"/>
    </xf>
    <xf numFmtId="0" fontId="40" fillId="0" borderId="172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7" fillId="0" borderId="173" xfId="0" applyNumberFormat="1" applyFont="1" applyFill="1" applyBorder="1" applyAlignment="1">
      <alignment horizontal="center" vertical="center"/>
    </xf>
    <xf numFmtId="0" fontId="48" fillId="0" borderId="19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0" fontId="48" fillId="0" borderId="9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48" fillId="0" borderId="12" xfId="0" applyNumberFormat="1" applyFont="1" applyFill="1" applyBorder="1" applyAlignment="1">
      <alignment horizontal="center" vertical="center" wrapText="1"/>
    </xf>
    <xf numFmtId="0" fontId="25" fillId="0" borderId="24" xfId="0" applyNumberFormat="1" applyFont="1" applyFill="1" applyBorder="1" applyAlignment="1">
      <alignment horizontal="center" vertical="center" textRotation="255"/>
    </xf>
    <xf numFmtId="0" fontId="48" fillId="0" borderId="24" xfId="0" applyNumberFormat="1" applyFont="1" applyFill="1" applyBorder="1" applyAlignment="1">
      <alignment horizontal="center" vertical="center" wrapText="1"/>
    </xf>
    <xf numFmtId="0" fontId="48" fillId="0" borderId="26" xfId="0" applyNumberFormat="1" applyFont="1" applyFill="1" applyBorder="1" applyAlignment="1">
      <alignment horizontal="center" vertical="center" wrapText="1"/>
    </xf>
    <xf numFmtId="0" fontId="40" fillId="0" borderId="27" xfId="0" applyNumberFormat="1" applyFont="1" applyFill="1" applyBorder="1" applyAlignment="1">
      <alignment horizontal="center" vertical="center"/>
    </xf>
    <xf numFmtId="0" fontId="40" fillId="0" borderId="28" xfId="0" applyNumberFormat="1" applyFont="1" applyFill="1" applyBorder="1" applyAlignment="1">
      <alignment horizontal="center" vertical="center"/>
    </xf>
    <xf numFmtId="0" fontId="40" fillId="0" borderId="5" xfId="0" applyNumberFormat="1" applyFont="1" applyFill="1" applyBorder="1" applyAlignment="1">
      <alignment horizontal="center" vertical="center"/>
    </xf>
    <xf numFmtId="0" fontId="40" fillId="0" borderId="179" xfId="0" applyNumberFormat="1" applyFont="1" applyFill="1" applyBorder="1" applyAlignment="1">
      <alignment horizontal="center" vertical="center"/>
    </xf>
    <xf numFmtId="0" fontId="40" fillId="0" borderId="29" xfId="0" applyNumberFormat="1" applyFont="1" applyFill="1" applyBorder="1" applyAlignment="1">
      <alignment horizontal="center" vertical="center"/>
    </xf>
    <xf numFmtId="0" fontId="40" fillId="0" borderId="24" xfId="0" applyNumberFormat="1" applyFont="1" applyFill="1" applyBorder="1" applyAlignment="1">
      <alignment horizontal="center" vertical="center"/>
    </xf>
    <xf numFmtId="0" fontId="40" fillId="0" borderId="25" xfId="0" applyNumberFormat="1" applyFont="1" applyFill="1" applyBorder="1" applyAlignment="1">
      <alignment horizontal="center" vertical="center"/>
    </xf>
    <xf numFmtId="0" fontId="48" fillId="0" borderId="23" xfId="0" applyNumberFormat="1" applyFont="1" applyFill="1" applyBorder="1" applyAlignment="1">
      <alignment horizontal="center" vertical="center" wrapText="1"/>
    </xf>
    <xf numFmtId="0" fontId="40" fillId="0" borderId="26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25" fillId="0" borderId="24" xfId="0" applyNumberFormat="1" applyFont="1" applyFill="1" applyBorder="1" applyAlignment="1">
      <alignment horizontal="center" vertical="center"/>
    </xf>
    <xf numFmtId="0" fontId="25" fillId="0" borderId="26" xfId="0" applyNumberFormat="1" applyFont="1" applyFill="1" applyBorder="1" applyAlignment="1">
      <alignment horizontal="center" vertical="center"/>
    </xf>
    <xf numFmtId="181" fontId="50" fillId="0" borderId="181" xfId="0" applyNumberFormat="1" applyFont="1" applyFill="1" applyBorder="1" applyAlignment="1">
      <alignment horizontal="center" vertical="center"/>
    </xf>
    <xf numFmtId="181" fontId="50" fillId="0" borderId="182" xfId="0" applyNumberFormat="1" applyFont="1" applyFill="1" applyBorder="1" applyAlignment="1">
      <alignment horizontal="center" vertical="center"/>
    </xf>
    <xf numFmtId="0" fontId="45" fillId="0" borderId="25" xfId="0" applyNumberFormat="1" applyFont="1" applyFill="1" applyBorder="1" applyAlignment="1">
      <alignment horizontal="center" vertical="center"/>
    </xf>
    <xf numFmtId="0" fontId="45" fillId="0" borderId="178" xfId="0" applyNumberFormat="1" applyFont="1" applyFill="1" applyBorder="1" applyAlignment="1">
      <alignment horizontal="center" vertical="center"/>
    </xf>
    <xf numFmtId="0" fontId="40" fillId="0" borderId="6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horizontal="center" vertical="center" shrinkToFit="1"/>
    </xf>
    <xf numFmtId="0" fontId="0" fillId="0" borderId="30" xfId="0" applyNumberFormat="1" applyFill="1" applyBorder="1" applyAlignment="1">
      <alignment shrinkToFit="1"/>
    </xf>
    <xf numFmtId="0" fontId="0" fillId="0" borderId="17" xfId="0" applyNumberFormat="1" applyFill="1" applyBorder="1" applyAlignment="1">
      <alignment shrinkToFit="1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17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vertical="center"/>
    </xf>
    <xf numFmtId="179" fontId="25" fillId="0" borderId="30" xfId="0" applyNumberFormat="1" applyFont="1" applyFill="1" applyBorder="1" applyAlignment="1">
      <alignment vertical="center"/>
    </xf>
    <xf numFmtId="179" fontId="25" fillId="0" borderId="17" xfId="0" applyNumberFormat="1" applyFont="1" applyFill="1" applyBorder="1" applyAlignment="1">
      <alignment vertical="center"/>
    </xf>
    <xf numFmtId="179" fontId="25" fillId="0" borderId="11" xfId="1" applyNumberFormat="1" applyFont="1" applyFill="1" applyBorder="1" applyAlignment="1">
      <alignment vertical="center"/>
    </xf>
    <xf numFmtId="179" fontId="25" fillId="0" borderId="30" xfId="1" applyNumberFormat="1" applyFont="1" applyFill="1" applyBorder="1" applyAlignment="1">
      <alignment vertical="center"/>
    </xf>
    <xf numFmtId="179" fontId="25" fillId="0" borderId="17" xfId="1" applyNumberFormat="1" applyFont="1" applyFill="1" applyBorder="1" applyAlignment="1">
      <alignment vertical="center"/>
    </xf>
    <xf numFmtId="0" fontId="25" fillId="0" borderId="11" xfId="0" applyNumberFormat="1" applyFont="1" applyFill="1" applyBorder="1" applyAlignment="1">
      <alignment horizontal="center" vertical="center" shrinkToFit="1"/>
    </xf>
    <xf numFmtId="179" fontId="25" fillId="0" borderId="24" xfId="1" applyNumberFormat="1" applyFont="1" applyFill="1" applyBorder="1" applyAlignment="1">
      <alignment horizontal="center" vertical="center"/>
    </xf>
    <xf numFmtId="0" fontId="39" fillId="0" borderId="3" xfId="0" applyNumberFormat="1" applyFont="1" applyFill="1" applyBorder="1" applyAlignment="1">
      <alignment horizontal="left" vertical="center"/>
    </xf>
    <xf numFmtId="0" fontId="40" fillId="0" borderId="3" xfId="0" applyNumberFormat="1" applyFont="1" applyFill="1" applyBorder="1" applyAlignment="1">
      <alignment horizontal="center" vertical="center"/>
    </xf>
    <xf numFmtId="0" fontId="39" fillId="0" borderId="3" xfId="0" applyNumberFormat="1" applyFont="1" applyFill="1" applyBorder="1" applyAlignment="1">
      <alignment horizontal="center" vertical="center"/>
    </xf>
    <xf numFmtId="0" fontId="44" fillId="0" borderId="19" xfId="0" applyNumberFormat="1" applyFont="1" applyFill="1" applyBorder="1" applyAlignment="1">
      <alignment horizontal="center" vertical="center" wrapText="1"/>
    </xf>
    <xf numFmtId="0" fontId="44" fillId="0" borderId="19" xfId="0" applyNumberFormat="1" applyFont="1" applyFill="1" applyBorder="1" applyAlignment="1">
      <alignment horizontal="center" vertical="center"/>
    </xf>
    <xf numFmtId="0" fontId="44" fillId="0" borderId="1" xfId="0" applyNumberFormat="1" applyFont="1" applyFill="1" applyBorder="1" applyAlignment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184" xfId="0" applyNumberFormat="1" applyFont="1" applyFill="1" applyBorder="1" applyAlignment="1">
      <alignment horizontal="center" vertical="center"/>
    </xf>
    <xf numFmtId="179" fontId="45" fillId="0" borderId="181" xfId="1" applyNumberFormat="1" applyFont="1" applyFill="1" applyBorder="1" applyAlignment="1">
      <alignment horizontal="center" vertical="center"/>
    </xf>
    <xf numFmtId="179" fontId="45" fillId="0" borderId="182" xfId="1" applyNumberFormat="1" applyFont="1" applyFill="1" applyBorder="1" applyAlignment="1">
      <alignment horizontal="center" vertical="center"/>
    </xf>
    <xf numFmtId="179" fontId="45" fillId="0" borderId="178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22</xdr:row>
      <xdr:rowOff>19050</xdr:rowOff>
    </xdr:from>
    <xdr:to>
      <xdr:col>26</xdr:col>
      <xdr:colOff>76200</xdr:colOff>
      <xdr:row>48</xdr:row>
      <xdr:rowOff>152400</xdr:rowOff>
    </xdr:to>
    <xdr:grpSp>
      <xdr:nvGrpSpPr>
        <xdr:cNvPr id="5" name="그룹 4"/>
        <xdr:cNvGrpSpPr/>
      </xdr:nvGrpSpPr>
      <xdr:grpSpPr>
        <a:xfrm>
          <a:off x="4895850" y="4667250"/>
          <a:ext cx="342900" cy="5381625"/>
          <a:chOff x="4295775" y="4667250"/>
          <a:chExt cx="342900" cy="5381625"/>
        </a:xfrm>
      </xdr:grpSpPr>
      <xdr:sp macro="" textlink="">
        <xdr:nvSpPr>
          <xdr:cNvPr id="2" name="타원 1"/>
          <xdr:cNvSpPr/>
        </xdr:nvSpPr>
        <xdr:spPr>
          <a:xfrm>
            <a:off x="4295775" y="4667250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4295775" y="9725025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5"/>
  <sheetViews>
    <sheetView showGridLines="0" topLeftCell="D13" workbookViewId="0">
      <selection activeCell="F25" sqref="F25"/>
    </sheetView>
  </sheetViews>
  <sheetFormatPr defaultRowHeight="16.5" x14ac:dyDescent="0.3"/>
  <cols>
    <col min="1" max="1" width="3.625" customWidth="1"/>
    <col min="2" max="2" width="14.625" customWidth="1"/>
    <col min="3" max="3" width="32.25" customWidth="1"/>
    <col min="4" max="4" width="3.875" customWidth="1"/>
    <col min="5" max="5" width="14.125" customWidth="1"/>
    <col min="6" max="6" width="21.125" customWidth="1"/>
    <col min="7" max="7" width="3.25" customWidth="1"/>
    <col min="8" max="8" width="9.25" customWidth="1"/>
    <col min="9" max="9" width="19" customWidth="1"/>
    <col min="10" max="10" width="9.25" customWidth="1"/>
    <col min="11" max="11" width="6.375" customWidth="1"/>
    <col min="12" max="12" width="9.125" bestFit="1" customWidth="1"/>
    <col min="13" max="13" width="14.25" customWidth="1"/>
    <col min="14" max="14" width="10" customWidth="1"/>
    <col min="15" max="15" width="8.5" customWidth="1"/>
  </cols>
  <sheetData>
    <row r="2" spans="2:15" x14ac:dyDescent="0.3">
      <c r="B2" s="20" t="s">
        <v>102</v>
      </c>
      <c r="C2" s="21"/>
      <c r="E2" s="20" t="s">
        <v>104</v>
      </c>
      <c r="F2" s="19"/>
      <c r="H2" s="20" t="s">
        <v>105</v>
      </c>
      <c r="I2" s="19"/>
      <c r="J2" s="19"/>
      <c r="K2" s="19"/>
      <c r="L2" s="19"/>
      <c r="M2" s="19"/>
      <c r="N2" s="19"/>
      <c r="O2" s="19"/>
    </row>
    <row r="4" spans="2:15" x14ac:dyDescent="0.3">
      <c r="B4" s="17" t="s">
        <v>25</v>
      </c>
      <c r="C4" s="12" t="s">
        <v>194</v>
      </c>
      <c r="E4" s="25" t="s">
        <v>113</v>
      </c>
      <c r="F4" s="32">
        <v>41418</v>
      </c>
      <c r="H4" s="24" t="s">
        <v>106</v>
      </c>
      <c r="I4" s="24" t="s">
        <v>32</v>
      </c>
      <c r="J4" s="24" t="s">
        <v>33</v>
      </c>
      <c r="K4" s="24" t="s">
        <v>34</v>
      </c>
      <c r="L4" s="24" t="s">
        <v>35</v>
      </c>
      <c r="M4" s="24" t="s">
        <v>36</v>
      </c>
      <c r="N4" s="24" t="s">
        <v>37</v>
      </c>
      <c r="O4" s="24" t="s">
        <v>38</v>
      </c>
    </row>
    <row r="5" spans="2:15" x14ac:dyDescent="0.3">
      <c r="B5" s="18" t="s">
        <v>98</v>
      </c>
      <c r="C5" s="12" t="s">
        <v>195</v>
      </c>
      <c r="E5" s="17" t="s">
        <v>30</v>
      </c>
      <c r="F5" s="12" t="s">
        <v>202</v>
      </c>
      <c r="H5" s="33">
        <v>41414</v>
      </c>
      <c r="I5" s="9" t="s">
        <v>48</v>
      </c>
      <c r="J5" s="11" t="str">
        <f t="shared" ref="J5:J14" ca="1" si="0">IF(I5="","",VLOOKUP(I5,상품정보,2,0))</f>
        <v>2kg</v>
      </c>
      <c r="K5" s="10">
        <v>5</v>
      </c>
      <c r="L5" s="10">
        <f t="shared" ref="L5:L14" ca="1" si="1">IF(I5="","",VLOOKUP(I5,상품정보,3,0))</f>
        <v>49000</v>
      </c>
      <c r="M5" s="10">
        <f t="shared" ref="M5:M14" ca="1" si="2">IFERROR(K5*L5,"")</f>
        <v>245000</v>
      </c>
      <c r="N5" s="10">
        <f t="shared" ref="N5:N14" ca="1" si="3">IFERROR(M5*10%,"")</f>
        <v>24500</v>
      </c>
      <c r="O5" s="9"/>
    </row>
    <row r="6" spans="2:15" ht="16.5" customHeight="1" x14ac:dyDescent="0.3">
      <c r="B6" s="18" t="s">
        <v>99</v>
      </c>
      <c r="C6" s="12" t="s">
        <v>196</v>
      </c>
      <c r="E6" s="17" t="s">
        <v>31</v>
      </c>
      <c r="F6" s="12" t="s">
        <v>203</v>
      </c>
      <c r="H6" s="33">
        <v>41414</v>
      </c>
      <c r="I6" s="9" t="s">
        <v>45</v>
      </c>
      <c r="J6" s="11" t="str">
        <f t="shared" ca="1" si="0"/>
        <v>10kg</v>
      </c>
      <c r="K6" s="10">
        <v>8</v>
      </c>
      <c r="L6" s="10">
        <f t="shared" ca="1" si="1"/>
        <v>23420</v>
      </c>
      <c r="M6" s="10">
        <f t="shared" ca="1" si="2"/>
        <v>187360</v>
      </c>
      <c r="N6" s="10">
        <f t="shared" ca="1" si="3"/>
        <v>18736</v>
      </c>
      <c r="O6" s="9"/>
    </row>
    <row r="7" spans="2:15" ht="16.5" customHeight="1" x14ac:dyDescent="0.3">
      <c r="B7" s="18" t="s">
        <v>26</v>
      </c>
      <c r="C7" s="12" t="s">
        <v>197</v>
      </c>
      <c r="E7" s="31" t="s">
        <v>127</v>
      </c>
      <c r="F7" s="26" t="s">
        <v>108</v>
      </c>
      <c r="H7" s="33">
        <v>41415</v>
      </c>
      <c r="I7" s="9" t="s">
        <v>128</v>
      </c>
      <c r="J7" s="11" t="str">
        <f t="shared" ca="1" si="0"/>
        <v>3kg</v>
      </c>
      <c r="K7" s="10">
        <v>4</v>
      </c>
      <c r="L7" s="10">
        <f t="shared" ca="1" si="1"/>
        <v>38400</v>
      </c>
      <c r="M7" s="10">
        <f t="shared" ca="1" si="2"/>
        <v>153600</v>
      </c>
      <c r="N7" s="10">
        <f t="shared" ca="1" si="3"/>
        <v>15360</v>
      </c>
      <c r="O7" s="9"/>
    </row>
    <row r="8" spans="2:15" ht="16.5" customHeight="1" x14ac:dyDescent="0.3">
      <c r="B8" s="18" t="s">
        <v>27</v>
      </c>
      <c r="C8" s="12" t="s">
        <v>198</v>
      </c>
      <c r="E8" s="31" t="s">
        <v>125</v>
      </c>
      <c r="F8" s="23">
        <f ca="1">SUM(공급가액)</f>
        <v>885810</v>
      </c>
      <c r="H8" s="33">
        <v>41416</v>
      </c>
      <c r="I8" s="9" t="s">
        <v>61</v>
      </c>
      <c r="J8" s="11" t="str">
        <f t="shared" ca="1" si="0"/>
        <v>1kg</v>
      </c>
      <c r="K8" s="10">
        <v>10</v>
      </c>
      <c r="L8" s="10">
        <f t="shared" ca="1" si="1"/>
        <v>5700</v>
      </c>
      <c r="M8" s="10">
        <f t="shared" ca="1" si="2"/>
        <v>57000</v>
      </c>
      <c r="N8" s="10">
        <f t="shared" ca="1" si="3"/>
        <v>5700</v>
      </c>
      <c r="O8" s="9"/>
    </row>
    <row r="9" spans="2:15" ht="16.5" customHeight="1" x14ac:dyDescent="0.3">
      <c r="B9" s="18" t="s">
        <v>28</v>
      </c>
      <c r="C9" s="12" t="s">
        <v>199</v>
      </c>
      <c r="E9" s="31" t="s">
        <v>124</v>
      </c>
      <c r="F9" s="23">
        <f ca="1">SUM(세액)</f>
        <v>88581</v>
      </c>
      <c r="H9" s="33">
        <v>41416</v>
      </c>
      <c r="I9" s="9" t="s">
        <v>129</v>
      </c>
      <c r="J9" s="11" t="str">
        <f t="shared" ca="1" si="0"/>
        <v>Box</v>
      </c>
      <c r="K9" s="10">
        <v>8</v>
      </c>
      <c r="L9" s="10">
        <f t="shared" ca="1" si="1"/>
        <v>9700</v>
      </c>
      <c r="M9" s="10">
        <f t="shared" ca="1" si="2"/>
        <v>77600</v>
      </c>
      <c r="N9" s="10">
        <f t="shared" ca="1" si="3"/>
        <v>7760</v>
      </c>
      <c r="O9" s="9"/>
    </row>
    <row r="10" spans="2:15" ht="16.5" customHeight="1" x14ac:dyDescent="0.3">
      <c r="B10" s="18" t="s">
        <v>116</v>
      </c>
      <c r="C10" s="12" t="s">
        <v>200</v>
      </c>
      <c r="E10" s="31" t="s">
        <v>107</v>
      </c>
      <c r="F10" s="23">
        <f ca="1">ROUNDDOWN(금액합계+세액합계,-1)</f>
        <v>974390</v>
      </c>
      <c r="H10" s="33">
        <v>41417</v>
      </c>
      <c r="I10" s="9" t="s">
        <v>39</v>
      </c>
      <c r="J10" s="11" t="str">
        <f t="shared" ca="1" si="0"/>
        <v>4pcs</v>
      </c>
      <c r="K10" s="10">
        <v>7</v>
      </c>
      <c r="L10" s="10">
        <f t="shared" ca="1" si="1"/>
        <v>13000</v>
      </c>
      <c r="M10" s="10">
        <f t="shared" ca="1" si="2"/>
        <v>91000</v>
      </c>
      <c r="N10" s="10">
        <f t="shared" ca="1" si="3"/>
        <v>9100</v>
      </c>
      <c r="O10" s="9"/>
    </row>
    <row r="11" spans="2:15" x14ac:dyDescent="0.3">
      <c r="B11" s="18" t="s">
        <v>117</v>
      </c>
      <c r="C11" s="12" t="s">
        <v>201</v>
      </c>
      <c r="H11" s="33">
        <v>41417</v>
      </c>
      <c r="I11" s="9" t="s">
        <v>68</v>
      </c>
      <c r="J11" s="11" t="str">
        <f t="shared" ca="1" si="0"/>
        <v>5kg</v>
      </c>
      <c r="K11" s="10">
        <v>5</v>
      </c>
      <c r="L11" s="10">
        <f t="shared" ca="1" si="1"/>
        <v>14850</v>
      </c>
      <c r="M11" s="10">
        <f t="shared" ca="1" si="2"/>
        <v>74250</v>
      </c>
      <c r="N11" s="10">
        <f t="shared" ca="1" si="3"/>
        <v>7425</v>
      </c>
      <c r="O11" s="9"/>
    </row>
    <row r="12" spans="2:15" x14ac:dyDescent="0.3">
      <c r="H12" s="33"/>
      <c r="I12" s="9"/>
      <c r="J12" s="11" t="str">
        <f t="shared" si="0"/>
        <v/>
      </c>
      <c r="K12" s="10"/>
      <c r="L12" s="10" t="str">
        <f t="shared" si="1"/>
        <v/>
      </c>
      <c r="M12" s="10" t="str">
        <f t="shared" si="2"/>
        <v/>
      </c>
      <c r="N12" s="10" t="str">
        <f t="shared" si="3"/>
        <v/>
      </c>
      <c r="O12" s="9"/>
    </row>
    <row r="13" spans="2:15" x14ac:dyDescent="0.3">
      <c r="H13" s="33"/>
      <c r="I13" s="9"/>
      <c r="J13" s="11" t="str">
        <f t="shared" si="0"/>
        <v/>
      </c>
      <c r="K13" s="10"/>
      <c r="L13" s="10" t="str">
        <f t="shared" si="1"/>
        <v/>
      </c>
      <c r="M13" s="10" t="str">
        <f t="shared" si="2"/>
        <v/>
      </c>
      <c r="N13" s="10" t="str">
        <f t="shared" si="3"/>
        <v/>
      </c>
      <c r="O13" s="9"/>
    </row>
    <row r="14" spans="2:15" x14ac:dyDescent="0.3">
      <c r="B14" s="20" t="s">
        <v>103</v>
      </c>
      <c r="C14" s="21"/>
      <c r="E14" s="20" t="s">
        <v>130</v>
      </c>
      <c r="F14" s="19"/>
      <c r="G14" s="1"/>
      <c r="H14" s="33"/>
      <c r="I14" s="9"/>
      <c r="J14" s="11" t="str">
        <f t="shared" si="0"/>
        <v/>
      </c>
      <c r="K14" s="10"/>
      <c r="L14" s="10" t="str">
        <f t="shared" si="1"/>
        <v/>
      </c>
      <c r="M14" s="10" t="str">
        <f t="shared" si="2"/>
        <v/>
      </c>
      <c r="N14" s="10" t="str">
        <f t="shared" si="3"/>
        <v/>
      </c>
      <c r="O14" s="9"/>
    </row>
    <row r="16" spans="2:15" x14ac:dyDescent="0.3">
      <c r="B16" s="18" t="s">
        <v>25</v>
      </c>
      <c r="C16" s="12" t="s">
        <v>204</v>
      </c>
      <c r="E16" s="31" t="s">
        <v>131</v>
      </c>
      <c r="F16" s="12">
        <v>1</v>
      </c>
    </row>
    <row r="17" spans="2:6" x14ac:dyDescent="0.3">
      <c r="B17" s="18" t="s">
        <v>100</v>
      </c>
      <c r="C17" s="12" t="s">
        <v>205</v>
      </c>
      <c r="E17" s="31" t="s">
        <v>132</v>
      </c>
      <c r="F17" s="12">
        <v>1</v>
      </c>
    </row>
    <row r="18" spans="2:6" x14ac:dyDescent="0.3">
      <c r="B18" s="18" t="s">
        <v>101</v>
      </c>
      <c r="C18" s="12" t="s">
        <v>206</v>
      </c>
      <c r="E18" s="31" t="s">
        <v>133</v>
      </c>
      <c r="F18" s="12" t="s">
        <v>134</v>
      </c>
    </row>
    <row r="19" spans="2:6" x14ac:dyDescent="0.3">
      <c r="B19" s="18" t="s">
        <v>26</v>
      </c>
      <c r="C19" s="12" t="s">
        <v>207</v>
      </c>
      <c r="E19" s="31" t="s">
        <v>135</v>
      </c>
      <c r="F19" s="39">
        <v>41418</v>
      </c>
    </row>
    <row r="20" spans="2:6" x14ac:dyDescent="0.3">
      <c r="B20" s="18" t="s">
        <v>27</v>
      </c>
      <c r="C20" s="12" t="s">
        <v>198</v>
      </c>
      <c r="E20" s="31" t="s">
        <v>136</v>
      </c>
      <c r="F20" s="23">
        <v>900000</v>
      </c>
    </row>
    <row r="21" spans="2:6" x14ac:dyDescent="0.3">
      <c r="B21" s="18" t="s">
        <v>28</v>
      </c>
      <c r="C21" s="12" t="s">
        <v>199</v>
      </c>
      <c r="E21" s="31" t="s">
        <v>137</v>
      </c>
      <c r="F21" s="23"/>
    </row>
    <row r="22" spans="2:6" x14ac:dyDescent="0.3">
      <c r="B22" s="18" t="s">
        <v>29</v>
      </c>
      <c r="C22" s="12" t="s">
        <v>208</v>
      </c>
      <c r="E22" s="31" t="s">
        <v>138</v>
      </c>
      <c r="F22" s="23"/>
    </row>
    <row r="23" spans="2:6" x14ac:dyDescent="0.3">
      <c r="E23" s="31" t="s">
        <v>139</v>
      </c>
      <c r="F23" s="23">
        <f ca="1">합계금액-F20-F21-F22</f>
        <v>74390</v>
      </c>
    </row>
    <row r="24" spans="2:6" x14ac:dyDescent="0.3">
      <c r="E24" s="31" t="s">
        <v>140</v>
      </c>
      <c r="F24" s="12" t="s">
        <v>141</v>
      </c>
    </row>
    <row r="25" spans="2:6" x14ac:dyDescent="0.3">
      <c r="E25" s="31" t="s">
        <v>142</v>
      </c>
      <c r="F25" s="12"/>
    </row>
  </sheetData>
  <phoneticPr fontId="2" type="noConversion"/>
  <dataValidations count="3">
    <dataValidation type="list" allowBlank="1" showInputMessage="1" showErrorMessage="1" sqref="I5:I14">
      <formula1>상품명</formula1>
    </dataValidation>
    <dataValidation type="list" allowBlank="1" showInputMessage="1" showErrorMessage="1" sqref="F7">
      <formula1>"월결,현금,신용,미수"</formula1>
    </dataValidation>
    <dataValidation type="list" allowBlank="1" showInputMessage="1" showErrorMessage="1" sqref="F24">
      <formula1>"영수,청구"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24"/>
  <sheetViews>
    <sheetView showGridLines="0" workbookViewId="0">
      <selection activeCell="B2" sqref="B2:D2"/>
    </sheetView>
  </sheetViews>
  <sheetFormatPr defaultRowHeight="16.5" x14ac:dyDescent="0.3"/>
  <cols>
    <col min="1" max="1" width="3.625" customWidth="1"/>
    <col min="2" max="2" width="21.375" customWidth="1"/>
    <col min="3" max="3" width="15.125" customWidth="1"/>
    <col min="4" max="4" width="11.5" customWidth="1"/>
  </cols>
  <sheetData>
    <row r="2" spans="2:4" ht="21" customHeight="1" x14ac:dyDescent="0.3">
      <c r="B2" s="102" t="s">
        <v>71</v>
      </c>
      <c r="C2" s="102"/>
      <c r="D2" s="102"/>
    </row>
    <row r="4" spans="2:4" x14ac:dyDescent="0.3">
      <c r="C4" s="34" t="s">
        <v>115</v>
      </c>
      <c r="D4" s="35">
        <f>COUNTA(B7:B100)</f>
        <v>18</v>
      </c>
    </row>
    <row r="5" spans="2:4" ht="6.75" customHeight="1" x14ac:dyDescent="0.3"/>
    <row r="6" spans="2:4" x14ac:dyDescent="0.3">
      <c r="B6" s="22" t="s">
        <v>114</v>
      </c>
      <c r="C6" s="22" t="s">
        <v>72</v>
      </c>
      <c r="D6" s="22" t="s">
        <v>73</v>
      </c>
    </row>
    <row r="7" spans="2:4" x14ac:dyDescent="0.3">
      <c r="B7" s="12" t="s">
        <v>40</v>
      </c>
      <c r="C7" s="11" t="s">
        <v>118</v>
      </c>
      <c r="D7" s="10">
        <v>13000</v>
      </c>
    </row>
    <row r="8" spans="2:4" x14ac:dyDescent="0.3">
      <c r="B8" s="12" t="s">
        <v>41</v>
      </c>
      <c r="C8" s="11" t="s">
        <v>42</v>
      </c>
      <c r="D8" s="10">
        <v>13400</v>
      </c>
    </row>
    <row r="9" spans="2:4" x14ac:dyDescent="0.3">
      <c r="B9" s="12" t="s">
        <v>43</v>
      </c>
      <c r="C9" s="11" t="s">
        <v>44</v>
      </c>
      <c r="D9" s="10">
        <v>12540</v>
      </c>
    </row>
    <row r="10" spans="2:4" x14ac:dyDescent="0.3">
      <c r="B10" s="12" t="s">
        <v>46</v>
      </c>
      <c r="C10" s="11" t="s">
        <v>47</v>
      </c>
      <c r="D10" s="10">
        <v>23420</v>
      </c>
    </row>
    <row r="11" spans="2:4" x14ac:dyDescent="0.3">
      <c r="B11" s="12" t="s">
        <v>49</v>
      </c>
      <c r="C11" s="11" t="s">
        <v>50</v>
      </c>
      <c r="D11" s="10">
        <v>49000</v>
      </c>
    </row>
    <row r="12" spans="2:4" x14ac:dyDescent="0.3">
      <c r="B12" s="12" t="s">
        <v>51</v>
      </c>
      <c r="C12" s="11" t="s">
        <v>52</v>
      </c>
      <c r="D12" s="10">
        <v>26000</v>
      </c>
    </row>
    <row r="13" spans="2:4" x14ac:dyDescent="0.3">
      <c r="B13" s="12" t="s">
        <v>53</v>
      </c>
      <c r="C13" s="11" t="s">
        <v>52</v>
      </c>
      <c r="D13" s="10">
        <v>5600</v>
      </c>
    </row>
    <row r="14" spans="2:4" x14ac:dyDescent="0.3">
      <c r="B14" s="12" t="s">
        <v>54</v>
      </c>
      <c r="C14" s="11" t="s">
        <v>55</v>
      </c>
      <c r="D14" s="10">
        <v>990</v>
      </c>
    </row>
    <row r="15" spans="2:4" x14ac:dyDescent="0.3">
      <c r="B15" s="12" t="s">
        <v>56</v>
      </c>
      <c r="C15" s="11" t="s">
        <v>52</v>
      </c>
      <c r="D15" s="10">
        <v>9700</v>
      </c>
    </row>
    <row r="16" spans="2:4" x14ac:dyDescent="0.3">
      <c r="B16" s="12" t="s">
        <v>57</v>
      </c>
      <c r="C16" s="11" t="s">
        <v>58</v>
      </c>
      <c r="D16" s="10">
        <v>38400</v>
      </c>
    </row>
    <row r="17" spans="2:4" x14ac:dyDescent="0.3">
      <c r="B17" s="12" t="s">
        <v>59</v>
      </c>
      <c r="C17" s="11" t="s">
        <v>47</v>
      </c>
      <c r="D17" s="10">
        <v>9800</v>
      </c>
    </row>
    <row r="18" spans="2:4" x14ac:dyDescent="0.3">
      <c r="B18" s="12" t="s">
        <v>60</v>
      </c>
      <c r="C18" s="11" t="s">
        <v>52</v>
      </c>
      <c r="D18" s="10">
        <v>16800</v>
      </c>
    </row>
    <row r="19" spans="2:4" x14ac:dyDescent="0.3">
      <c r="B19" s="12" t="s">
        <v>62</v>
      </c>
      <c r="C19" s="11" t="s">
        <v>44</v>
      </c>
      <c r="D19" s="10">
        <v>5700</v>
      </c>
    </row>
    <row r="20" spans="2:4" x14ac:dyDescent="0.3">
      <c r="B20" s="12" t="s">
        <v>63</v>
      </c>
      <c r="C20" s="11" t="s">
        <v>64</v>
      </c>
      <c r="D20" s="10">
        <v>8000</v>
      </c>
    </row>
    <row r="21" spans="2:4" x14ac:dyDescent="0.3">
      <c r="B21" s="12" t="s">
        <v>65</v>
      </c>
      <c r="C21" s="11" t="s">
        <v>47</v>
      </c>
      <c r="D21" s="10">
        <v>22000</v>
      </c>
    </row>
    <row r="22" spans="2:4" x14ac:dyDescent="0.3">
      <c r="B22" s="12" t="s">
        <v>66</v>
      </c>
      <c r="C22" s="11" t="s">
        <v>50</v>
      </c>
      <c r="D22" s="10">
        <v>8400</v>
      </c>
    </row>
    <row r="23" spans="2:4" x14ac:dyDescent="0.3">
      <c r="B23" s="12" t="s">
        <v>67</v>
      </c>
      <c r="C23" s="11" t="s">
        <v>119</v>
      </c>
      <c r="D23" s="10">
        <v>29900</v>
      </c>
    </row>
    <row r="24" spans="2:4" x14ac:dyDescent="0.3">
      <c r="B24" s="12" t="s">
        <v>69</v>
      </c>
      <c r="C24" s="11" t="s">
        <v>70</v>
      </c>
      <c r="D24" s="10">
        <v>14850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J88"/>
  <sheetViews>
    <sheetView showGridLines="0" zoomScaleNormal="100" workbookViewId="0">
      <selection activeCell="B3" sqref="B3:E3"/>
    </sheetView>
  </sheetViews>
  <sheetFormatPr defaultRowHeight="16.5" x14ac:dyDescent="0.15"/>
  <cols>
    <col min="1" max="1" width="2.125" style="7" customWidth="1"/>
    <col min="2" max="33" width="2.625" style="7" customWidth="1"/>
    <col min="34" max="34" width="2.125" style="7" customWidth="1"/>
    <col min="35" max="36" width="9" style="1"/>
  </cols>
  <sheetData>
    <row r="1" spans="1:34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15">
      <c r="A2" s="2"/>
      <c r="B2" s="103" t="s">
        <v>0</v>
      </c>
      <c r="C2" s="104"/>
      <c r="D2" s="104"/>
      <c r="E2" s="104"/>
      <c r="F2" s="105" t="s">
        <v>1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7"/>
      <c r="AC2" s="110"/>
      <c r="AD2" s="111"/>
      <c r="AE2" s="111"/>
      <c r="AF2" s="111"/>
      <c r="AG2" s="112"/>
      <c r="AH2" s="2"/>
    </row>
    <row r="3" spans="1:34" ht="17.25" thickBot="1" x14ac:dyDescent="0.35">
      <c r="A3" s="2"/>
      <c r="B3" s="113">
        <f>작성일자</f>
        <v>41418</v>
      </c>
      <c r="C3" s="114"/>
      <c r="D3" s="114"/>
      <c r="E3" s="114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9"/>
      <c r="AC3" s="115" t="s">
        <v>2</v>
      </c>
      <c r="AD3" s="116"/>
      <c r="AE3" s="116"/>
      <c r="AF3" s="116"/>
      <c r="AG3" s="117"/>
      <c r="AH3" s="2"/>
    </row>
    <row r="4" spans="1:34" x14ac:dyDescent="0.3">
      <c r="A4" s="2"/>
      <c r="B4" s="118" t="s">
        <v>3</v>
      </c>
      <c r="C4" s="121" t="s">
        <v>4</v>
      </c>
      <c r="D4" s="122"/>
      <c r="E4" s="122"/>
      <c r="F4" s="124" t="str">
        <f>상호2</f>
        <v>오감만족과일</v>
      </c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18" t="s">
        <v>5</v>
      </c>
      <c r="R4" s="122" t="s">
        <v>6</v>
      </c>
      <c r="S4" s="122"/>
      <c r="T4" s="122"/>
      <c r="U4" s="130" t="str">
        <f>사업자번호</f>
        <v>123-12-12345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2"/>
    </row>
    <row r="5" spans="1:34" x14ac:dyDescent="0.3">
      <c r="A5" s="2"/>
      <c r="B5" s="119"/>
      <c r="C5" s="123"/>
      <c r="D5" s="123"/>
      <c r="E5" s="123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7"/>
      <c r="Q5" s="128"/>
      <c r="R5" s="123"/>
      <c r="S5" s="123"/>
      <c r="T5" s="12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3"/>
      <c r="AH5" s="2"/>
    </row>
    <row r="6" spans="1:34" x14ac:dyDescent="0.3">
      <c r="A6" s="2"/>
      <c r="B6" s="119"/>
      <c r="C6" s="134" t="s">
        <v>7</v>
      </c>
      <c r="D6" s="123"/>
      <c r="E6" s="123"/>
      <c r="F6" s="135" t="str">
        <f>주소2</f>
        <v>서울시 은평구 갈현1동 700번지</v>
      </c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28"/>
      <c r="R6" s="134" t="s">
        <v>4</v>
      </c>
      <c r="S6" s="134"/>
      <c r="T6" s="134"/>
      <c r="U6" s="126" t="str">
        <f>상호</f>
        <v>첫눈에 반한 과일</v>
      </c>
      <c r="V6" s="126"/>
      <c r="W6" s="126"/>
      <c r="X6" s="126"/>
      <c r="Y6" s="126"/>
      <c r="Z6" s="126"/>
      <c r="AA6" s="123" t="s">
        <v>8</v>
      </c>
      <c r="AB6" s="123"/>
      <c r="AC6" s="126" t="str">
        <f>대표</f>
        <v>김딸기</v>
      </c>
      <c r="AD6" s="126"/>
      <c r="AE6" s="126"/>
      <c r="AF6" s="126"/>
      <c r="AG6" s="149"/>
      <c r="AH6" s="2"/>
    </row>
    <row r="7" spans="1:34" x14ac:dyDescent="0.3">
      <c r="A7" s="2"/>
      <c r="B7" s="119"/>
      <c r="C7" s="123"/>
      <c r="D7" s="123"/>
      <c r="E7" s="123"/>
      <c r="F7" s="138"/>
      <c r="G7" s="139"/>
      <c r="H7" s="139"/>
      <c r="I7" s="139"/>
      <c r="J7" s="139"/>
      <c r="K7" s="139"/>
      <c r="L7" s="139"/>
      <c r="M7" s="139"/>
      <c r="N7" s="139"/>
      <c r="O7" s="139"/>
      <c r="P7" s="140"/>
      <c r="Q7" s="128"/>
      <c r="R7" s="134"/>
      <c r="S7" s="134"/>
      <c r="T7" s="134"/>
      <c r="U7" s="126"/>
      <c r="V7" s="126"/>
      <c r="W7" s="126"/>
      <c r="X7" s="126"/>
      <c r="Y7" s="126"/>
      <c r="Z7" s="126"/>
      <c r="AA7" s="123"/>
      <c r="AB7" s="123"/>
      <c r="AC7" s="126"/>
      <c r="AD7" s="126"/>
      <c r="AE7" s="126"/>
      <c r="AF7" s="126"/>
      <c r="AG7" s="149"/>
      <c r="AH7" s="2"/>
    </row>
    <row r="8" spans="1:34" x14ac:dyDescent="0.3">
      <c r="A8" s="2"/>
      <c r="B8" s="119"/>
      <c r="C8" s="123" t="s">
        <v>9</v>
      </c>
      <c r="D8" s="123"/>
      <c r="E8" s="123"/>
      <c r="F8" s="151" t="str">
        <f>전화번호2</f>
        <v>987-9876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28"/>
      <c r="R8" s="134" t="s">
        <v>7</v>
      </c>
      <c r="S8" s="134"/>
      <c r="T8" s="134"/>
      <c r="U8" s="135" t="str">
        <f>주소</f>
        <v>서울시 마포구 서교동 470-20</v>
      </c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7"/>
      <c r="AH8" s="2"/>
    </row>
    <row r="9" spans="1:34" x14ac:dyDescent="0.3">
      <c r="A9" s="2"/>
      <c r="B9" s="119"/>
      <c r="C9" s="123"/>
      <c r="D9" s="123"/>
      <c r="E9" s="123"/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28"/>
      <c r="R9" s="134"/>
      <c r="S9" s="134"/>
      <c r="T9" s="134"/>
      <c r="U9" s="138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40"/>
      <c r="AH9" s="2"/>
    </row>
    <row r="10" spans="1:34" x14ac:dyDescent="0.3">
      <c r="A10" s="2"/>
      <c r="B10" s="119"/>
      <c r="C10" s="134" t="s">
        <v>10</v>
      </c>
      <c r="D10" s="123"/>
      <c r="E10" s="123"/>
      <c r="F10" s="142">
        <f ca="1">합계금액</f>
        <v>974390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128"/>
      <c r="R10" s="123" t="s">
        <v>11</v>
      </c>
      <c r="S10" s="123"/>
      <c r="T10" s="123"/>
      <c r="U10" s="126" t="str">
        <f>전화번호</f>
        <v>123-1234</v>
      </c>
      <c r="V10" s="126"/>
      <c r="W10" s="126"/>
      <c r="X10" s="126"/>
      <c r="Y10" s="126"/>
      <c r="Z10" s="126"/>
      <c r="AA10" s="123" t="s">
        <v>12</v>
      </c>
      <c r="AB10" s="123"/>
      <c r="AC10" s="126" t="str">
        <f>팩스번호</f>
        <v>456-4567</v>
      </c>
      <c r="AD10" s="126"/>
      <c r="AE10" s="126"/>
      <c r="AF10" s="126"/>
      <c r="AG10" s="149"/>
      <c r="AH10" s="2"/>
    </row>
    <row r="11" spans="1:34" ht="17.25" thickBot="1" x14ac:dyDescent="0.35">
      <c r="A11" s="2"/>
      <c r="B11" s="120"/>
      <c r="C11" s="141"/>
      <c r="D11" s="141"/>
      <c r="E11" s="141"/>
      <c r="F11" s="145"/>
      <c r="G11" s="146"/>
      <c r="H11" s="146"/>
      <c r="I11" s="146"/>
      <c r="J11" s="146"/>
      <c r="K11" s="146"/>
      <c r="L11" s="146"/>
      <c r="M11" s="146"/>
      <c r="N11" s="146"/>
      <c r="O11" s="146"/>
      <c r="P11" s="147"/>
      <c r="Q11" s="129"/>
      <c r="R11" s="141"/>
      <c r="S11" s="141"/>
      <c r="T11" s="141"/>
      <c r="U11" s="148"/>
      <c r="V11" s="148"/>
      <c r="W11" s="148"/>
      <c r="X11" s="148"/>
      <c r="Y11" s="148"/>
      <c r="Z11" s="148"/>
      <c r="AA11" s="141"/>
      <c r="AB11" s="141"/>
      <c r="AC11" s="148"/>
      <c r="AD11" s="148"/>
      <c r="AE11" s="148"/>
      <c r="AF11" s="148"/>
      <c r="AG11" s="150"/>
      <c r="AH11" s="2"/>
    </row>
    <row r="12" spans="1:34" x14ac:dyDescent="0.3">
      <c r="A12" s="2"/>
      <c r="B12" s="3" t="s">
        <v>13</v>
      </c>
      <c r="C12" s="4" t="s">
        <v>14</v>
      </c>
      <c r="D12" s="155" t="s">
        <v>15</v>
      </c>
      <c r="E12" s="164"/>
      <c r="F12" s="164"/>
      <c r="G12" s="164"/>
      <c r="H12" s="164"/>
      <c r="I12" s="164"/>
      <c r="J12" s="164"/>
      <c r="K12" s="164"/>
      <c r="L12" s="164"/>
      <c r="M12" s="165"/>
      <c r="N12" s="155" t="s">
        <v>16</v>
      </c>
      <c r="O12" s="165"/>
      <c r="P12" s="155" t="s">
        <v>17</v>
      </c>
      <c r="Q12" s="165"/>
      <c r="R12" s="155" t="s">
        <v>18</v>
      </c>
      <c r="S12" s="164"/>
      <c r="T12" s="164"/>
      <c r="U12" s="165"/>
      <c r="V12" s="155" t="s">
        <v>19</v>
      </c>
      <c r="W12" s="164"/>
      <c r="X12" s="164"/>
      <c r="Y12" s="164"/>
      <c r="Z12" s="165"/>
      <c r="AA12" s="155" t="s">
        <v>20</v>
      </c>
      <c r="AB12" s="156"/>
      <c r="AC12" s="156"/>
      <c r="AD12" s="166"/>
      <c r="AE12" s="155" t="s">
        <v>21</v>
      </c>
      <c r="AF12" s="156"/>
      <c r="AG12" s="157"/>
      <c r="AH12" s="2"/>
    </row>
    <row r="13" spans="1:34" x14ac:dyDescent="0.3">
      <c r="A13" s="2"/>
      <c r="B13" s="27">
        <f t="shared" ref="B13:C22" si="0">INDEX(일자,ROW(A1))</f>
        <v>41414</v>
      </c>
      <c r="C13" s="28">
        <f t="shared" si="0"/>
        <v>41414</v>
      </c>
      <c r="D13" s="158" t="str">
        <f t="shared" ref="D13:D22" si="1">INDEX(품목,ROW(A1))</f>
        <v>블루베리 생과</v>
      </c>
      <c r="E13" s="159"/>
      <c r="F13" s="159"/>
      <c r="G13" s="159"/>
      <c r="H13" s="159"/>
      <c r="I13" s="159"/>
      <c r="J13" s="159"/>
      <c r="K13" s="159"/>
      <c r="L13" s="159"/>
      <c r="M13" s="160"/>
      <c r="N13" s="161" t="str">
        <f t="shared" ref="N13:N22" ca="1" si="2">INDEX(규격,ROW(A1))</f>
        <v>2kg</v>
      </c>
      <c r="O13" s="161"/>
      <c r="P13" s="161">
        <f t="shared" ref="P13:P22" si="3">INDEX(수량,ROW(A1))</f>
        <v>5</v>
      </c>
      <c r="Q13" s="161"/>
      <c r="R13" s="162">
        <f t="shared" ref="R13:R22" ca="1" si="4">INDEX(단가,ROW(A1))</f>
        <v>49000</v>
      </c>
      <c r="S13" s="162"/>
      <c r="T13" s="162"/>
      <c r="U13" s="162"/>
      <c r="V13" s="162">
        <f t="shared" ref="V13:V22" ca="1" si="5">INDEX(공급가액,ROW(A1))</f>
        <v>245000</v>
      </c>
      <c r="W13" s="162"/>
      <c r="X13" s="162"/>
      <c r="Y13" s="162"/>
      <c r="Z13" s="162"/>
      <c r="AA13" s="162">
        <f t="shared" ref="AA13:AA22" ca="1" si="6">INDEX(세액,ROW(A1))</f>
        <v>24500</v>
      </c>
      <c r="AB13" s="162"/>
      <c r="AC13" s="162"/>
      <c r="AD13" s="162"/>
      <c r="AE13" s="158">
        <f t="shared" ref="AE13:AE22" si="7">INDEX(비고,ROW(A1))</f>
        <v>0</v>
      </c>
      <c r="AF13" s="159"/>
      <c r="AG13" s="163"/>
      <c r="AH13" s="2"/>
    </row>
    <row r="14" spans="1:34" x14ac:dyDescent="0.3">
      <c r="A14" s="2"/>
      <c r="B14" s="27">
        <f t="shared" si="0"/>
        <v>41414</v>
      </c>
      <c r="C14" s="28">
        <f t="shared" si="0"/>
        <v>41414</v>
      </c>
      <c r="D14" s="158" t="str">
        <f t="shared" si="1"/>
        <v>청매실</v>
      </c>
      <c r="E14" s="159"/>
      <c r="F14" s="159"/>
      <c r="G14" s="159"/>
      <c r="H14" s="159"/>
      <c r="I14" s="159"/>
      <c r="J14" s="159"/>
      <c r="K14" s="159"/>
      <c r="L14" s="159"/>
      <c r="M14" s="160"/>
      <c r="N14" s="161" t="str">
        <f t="shared" ca="1" si="2"/>
        <v>10kg</v>
      </c>
      <c r="O14" s="161"/>
      <c r="P14" s="161">
        <f t="shared" si="3"/>
        <v>8</v>
      </c>
      <c r="Q14" s="161"/>
      <c r="R14" s="162">
        <f t="shared" ca="1" si="4"/>
        <v>23420</v>
      </c>
      <c r="S14" s="162"/>
      <c r="T14" s="162"/>
      <c r="U14" s="162"/>
      <c r="V14" s="162">
        <f t="shared" ca="1" si="5"/>
        <v>187360</v>
      </c>
      <c r="W14" s="162"/>
      <c r="X14" s="162"/>
      <c r="Y14" s="162"/>
      <c r="Z14" s="162"/>
      <c r="AA14" s="162">
        <f t="shared" ca="1" si="6"/>
        <v>18736</v>
      </c>
      <c r="AB14" s="162"/>
      <c r="AC14" s="162"/>
      <c r="AD14" s="162"/>
      <c r="AE14" s="158">
        <f t="shared" si="7"/>
        <v>0</v>
      </c>
      <c r="AF14" s="159"/>
      <c r="AG14" s="163"/>
      <c r="AH14" s="2"/>
    </row>
    <row r="15" spans="1:34" x14ac:dyDescent="0.3">
      <c r="A15" s="2"/>
      <c r="B15" s="27">
        <f t="shared" si="0"/>
        <v>41415</v>
      </c>
      <c r="C15" s="28">
        <f t="shared" si="0"/>
        <v>41415</v>
      </c>
      <c r="D15" s="158" t="str">
        <f t="shared" si="1"/>
        <v>애플 망고</v>
      </c>
      <c r="E15" s="159"/>
      <c r="F15" s="159"/>
      <c r="G15" s="159"/>
      <c r="H15" s="159"/>
      <c r="I15" s="159"/>
      <c r="J15" s="159"/>
      <c r="K15" s="159"/>
      <c r="L15" s="159"/>
      <c r="M15" s="160"/>
      <c r="N15" s="161" t="str">
        <f t="shared" ca="1" si="2"/>
        <v>3kg</v>
      </c>
      <c r="O15" s="161"/>
      <c r="P15" s="161">
        <f t="shared" si="3"/>
        <v>4</v>
      </c>
      <c r="Q15" s="161"/>
      <c r="R15" s="162">
        <f t="shared" ca="1" si="4"/>
        <v>38400</v>
      </c>
      <c r="S15" s="162"/>
      <c r="T15" s="162"/>
      <c r="U15" s="162"/>
      <c r="V15" s="162">
        <f t="shared" ca="1" si="5"/>
        <v>153600</v>
      </c>
      <c r="W15" s="162"/>
      <c r="X15" s="162"/>
      <c r="Y15" s="162"/>
      <c r="Z15" s="162"/>
      <c r="AA15" s="162">
        <f t="shared" ca="1" si="6"/>
        <v>15360</v>
      </c>
      <c r="AB15" s="162"/>
      <c r="AC15" s="162"/>
      <c r="AD15" s="162"/>
      <c r="AE15" s="158">
        <f t="shared" si="7"/>
        <v>0</v>
      </c>
      <c r="AF15" s="159"/>
      <c r="AG15" s="163"/>
      <c r="AH15" s="2"/>
    </row>
    <row r="16" spans="1:34" x14ac:dyDescent="0.3">
      <c r="A16" s="2"/>
      <c r="B16" s="27">
        <f t="shared" si="0"/>
        <v>41416</v>
      </c>
      <c r="C16" s="28">
        <f t="shared" si="0"/>
        <v>41416</v>
      </c>
      <c r="D16" s="158" t="str">
        <f t="shared" si="1"/>
        <v>열대과일 리치</v>
      </c>
      <c r="E16" s="159"/>
      <c r="F16" s="159"/>
      <c r="G16" s="159"/>
      <c r="H16" s="159"/>
      <c r="I16" s="159"/>
      <c r="J16" s="159"/>
      <c r="K16" s="159"/>
      <c r="L16" s="159"/>
      <c r="M16" s="160"/>
      <c r="N16" s="161" t="str">
        <f t="shared" ca="1" si="2"/>
        <v>1kg</v>
      </c>
      <c r="O16" s="161"/>
      <c r="P16" s="161">
        <f t="shared" si="3"/>
        <v>10</v>
      </c>
      <c r="Q16" s="161"/>
      <c r="R16" s="162">
        <f t="shared" ca="1" si="4"/>
        <v>5700</v>
      </c>
      <c r="S16" s="162"/>
      <c r="T16" s="162"/>
      <c r="U16" s="162"/>
      <c r="V16" s="162">
        <f t="shared" ca="1" si="5"/>
        <v>57000</v>
      </c>
      <c r="W16" s="162"/>
      <c r="X16" s="162"/>
      <c r="Y16" s="162"/>
      <c r="Z16" s="162"/>
      <c r="AA16" s="162">
        <f t="shared" ca="1" si="6"/>
        <v>5700</v>
      </c>
      <c r="AB16" s="162"/>
      <c r="AC16" s="162"/>
      <c r="AD16" s="162"/>
      <c r="AE16" s="158">
        <f t="shared" si="7"/>
        <v>0</v>
      </c>
      <c r="AF16" s="159"/>
      <c r="AG16" s="163"/>
      <c r="AH16" s="2"/>
    </row>
    <row r="17" spans="1:34" x14ac:dyDescent="0.3">
      <c r="A17" s="2"/>
      <c r="B17" s="27">
        <f t="shared" si="0"/>
        <v>41416</v>
      </c>
      <c r="C17" s="28">
        <f t="shared" si="0"/>
        <v>41416</v>
      </c>
      <c r="D17" s="158" t="str">
        <f t="shared" si="1"/>
        <v>하우스 귤</v>
      </c>
      <c r="E17" s="159"/>
      <c r="F17" s="159"/>
      <c r="G17" s="159"/>
      <c r="H17" s="159"/>
      <c r="I17" s="159"/>
      <c r="J17" s="159"/>
      <c r="K17" s="159"/>
      <c r="L17" s="159"/>
      <c r="M17" s="160"/>
      <c r="N17" s="161" t="str">
        <f t="shared" ca="1" si="2"/>
        <v>Box</v>
      </c>
      <c r="O17" s="161"/>
      <c r="P17" s="161">
        <f t="shared" si="3"/>
        <v>8</v>
      </c>
      <c r="Q17" s="161"/>
      <c r="R17" s="162">
        <f t="shared" ca="1" si="4"/>
        <v>9700</v>
      </c>
      <c r="S17" s="162"/>
      <c r="T17" s="162"/>
      <c r="U17" s="162"/>
      <c r="V17" s="162">
        <f t="shared" ca="1" si="5"/>
        <v>77600</v>
      </c>
      <c r="W17" s="162"/>
      <c r="X17" s="162"/>
      <c r="Y17" s="162"/>
      <c r="Z17" s="162"/>
      <c r="AA17" s="162">
        <f t="shared" ca="1" si="6"/>
        <v>7760</v>
      </c>
      <c r="AB17" s="162"/>
      <c r="AC17" s="162"/>
      <c r="AD17" s="162"/>
      <c r="AE17" s="158">
        <f t="shared" si="7"/>
        <v>0</v>
      </c>
      <c r="AF17" s="159"/>
      <c r="AG17" s="163"/>
      <c r="AH17" s="2"/>
    </row>
    <row r="18" spans="1:34" x14ac:dyDescent="0.3">
      <c r="A18" s="2"/>
      <c r="B18" s="27">
        <f t="shared" si="0"/>
        <v>41417</v>
      </c>
      <c r="C18" s="28">
        <f t="shared" si="0"/>
        <v>41417</v>
      </c>
      <c r="D18" s="158" t="str">
        <f t="shared" si="1"/>
        <v>망고스틴</v>
      </c>
      <c r="E18" s="159"/>
      <c r="F18" s="159"/>
      <c r="G18" s="159"/>
      <c r="H18" s="159"/>
      <c r="I18" s="159"/>
      <c r="J18" s="159"/>
      <c r="K18" s="159"/>
      <c r="L18" s="159"/>
      <c r="M18" s="160"/>
      <c r="N18" s="161" t="str">
        <f t="shared" ca="1" si="2"/>
        <v>4pcs</v>
      </c>
      <c r="O18" s="161"/>
      <c r="P18" s="161">
        <f t="shared" si="3"/>
        <v>7</v>
      </c>
      <c r="Q18" s="161"/>
      <c r="R18" s="162">
        <f t="shared" ca="1" si="4"/>
        <v>13000</v>
      </c>
      <c r="S18" s="162"/>
      <c r="T18" s="162"/>
      <c r="U18" s="162"/>
      <c r="V18" s="162">
        <f t="shared" ca="1" si="5"/>
        <v>91000</v>
      </c>
      <c r="W18" s="162"/>
      <c r="X18" s="162"/>
      <c r="Y18" s="162"/>
      <c r="Z18" s="162"/>
      <c r="AA18" s="162">
        <f t="shared" ca="1" si="6"/>
        <v>9100</v>
      </c>
      <c r="AB18" s="162"/>
      <c r="AC18" s="162"/>
      <c r="AD18" s="162"/>
      <c r="AE18" s="158">
        <f t="shared" si="7"/>
        <v>0</v>
      </c>
      <c r="AF18" s="159"/>
      <c r="AG18" s="163"/>
      <c r="AH18" s="2"/>
    </row>
    <row r="19" spans="1:34" x14ac:dyDescent="0.3">
      <c r="A19" s="2"/>
      <c r="B19" s="27">
        <f t="shared" si="0"/>
        <v>41417</v>
      </c>
      <c r="C19" s="28">
        <f t="shared" si="0"/>
        <v>41417</v>
      </c>
      <c r="D19" s="158" t="str">
        <f t="shared" si="1"/>
        <v>아오리 사과</v>
      </c>
      <c r="E19" s="159"/>
      <c r="F19" s="159"/>
      <c r="G19" s="159"/>
      <c r="H19" s="159"/>
      <c r="I19" s="159"/>
      <c r="J19" s="159"/>
      <c r="K19" s="159"/>
      <c r="L19" s="159"/>
      <c r="M19" s="160"/>
      <c r="N19" s="161" t="str">
        <f t="shared" ca="1" si="2"/>
        <v>5kg</v>
      </c>
      <c r="O19" s="161"/>
      <c r="P19" s="161">
        <f t="shared" si="3"/>
        <v>5</v>
      </c>
      <c r="Q19" s="161"/>
      <c r="R19" s="162">
        <f t="shared" ca="1" si="4"/>
        <v>14850</v>
      </c>
      <c r="S19" s="162"/>
      <c r="T19" s="162"/>
      <c r="U19" s="162"/>
      <c r="V19" s="162">
        <f t="shared" ca="1" si="5"/>
        <v>74250</v>
      </c>
      <c r="W19" s="162"/>
      <c r="X19" s="162"/>
      <c r="Y19" s="162"/>
      <c r="Z19" s="162"/>
      <c r="AA19" s="162">
        <f t="shared" ca="1" si="6"/>
        <v>7425</v>
      </c>
      <c r="AB19" s="162"/>
      <c r="AC19" s="162"/>
      <c r="AD19" s="162"/>
      <c r="AE19" s="158">
        <f t="shared" si="7"/>
        <v>0</v>
      </c>
      <c r="AF19" s="159"/>
      <c r="AG19" s="163"/>
      <c r="AH19" s="2"/>
    </row>
    <row r="20" spans="1:34" x14ac:dyDescent="0.3">
      <c r="A20" s="2"/>
      <c r="B20" s="27">
        <f t="shared" si="0"/>
        <v>0</v>
      </c>
      <c r="C20" s="28">
        <f t="shared" si="0"/>
        <v>0</v>
      </c>
      <c r="D20" s="158">
        <f t="shared" si="1"/>
        <v>0</v>
      </c>
      <c r="E20" s="159"/>
      <c r="F20" s="159"/>
      <c r="G20" s="159"/>
      <c r="H20" s="159"/>
      <c r="I20" s="159"/>
      <c r="J20" s="159"/>
      <c r="K20" s="159"/>
      <c r="L20" s="159"/>
      <c r="M20" s="160"/>
      <c r="N20" s="161" t="str">
        <f t="shared" si="2"/>
        <v/>
      </c>
      <c r="O20" s="161"/>
      <c r="P20" s="161">
        <f t="shared" si="3"/>
        <v>0</v>
      </c>
      <c r="Q20" s="161"/>
      <c r="R20" s="162" t="str">
        <f t="shared" si="4"/>
        <v/>
      </c>
      <c r="S20" s="162"/>
      <c r="T20" s="162"/>
      <c r="U20" s="162"/>
      <c r="V20" s="162" t="str">
        <f t="shared" si="5"/>
        <v/>
      </c>
      <c r="W20" s="162"/>
      <c r="X20" s="162"/>
      <c r="Y20" s="162"/>
      <c r="Z20" s="162"/>
      <c r="AA20" s="162" t="str">
        <f t="shared" si="6"/>
        <v/>
      </c>
      <c r="AB20" s="162"/>
      <c r="AC20" s="162"/>
      <c r="AD20" s="162"/>
      <c r="AE20" s="158">
        <f t="shared" si="7"/>
        <v>0</v>
      </c>
      <c r="AF20" s="159"/>
      <c r="AG20" s="163"/>
      <c r="AH20" s="2"/>
    </row>
    <row r="21" spans="1:34" x14ac:dyDescent="0.3">
      <c r="A21" s="2"/>
      <c r="B21" s="27">
        <f t="shared" si="0"/>
        <v>0</v>
      </c>
      <c r="C21" s="28">
        <f t="shared" si="0"/>
        <v>0</v>
      </c>
      <c r="D21" s="158">
        <f t="shared" si="1"/>
        <v>0</v>
      </c>
      <c r="E21" s="159"/>
      <c r="F21" s="159"/>
      <c r="G21" s="159"/>
      <c r="H21" s="159"/>
      <c r="I21" s="159"/>
      <c r="J21" s="159"/>
      <c r="K21" s="159"/>
      <c r="L21" s="159"/>
      <c r="M21" s="160"/>
      <c r="N21" s="161" t="str">
        <f t="shared" si="2"/>
        <v/>
      </c>
      <c r="O21" s="161"/>
      <c r="P21" s="161">
        <f t="shared" si="3"/>
        <v>0</v>
      </c>
      <c r="Q21" s="161"/>
      <c r="R21" s="162" t="str">
        <f t="shared" si="4"/>
        <v/>
      </c>
      <c r="S21" s="162"/>
      <c r="T21" s="162"/>
      <c r="U21" s="162"/>
      <c r="V21" s="162" t="str">
        <f t="shared" si="5"/>
        <v/>
      </c>
      <c r="W21" s="162"/>
      <c r="X21" s="162"/>
      <c r="Y21" s="162"/>
      <c r="Z21" s="162"/>
      <c r="AA21" s="162" t="str">
        <f t="shared" si="6"/>
        <v/>
      </c>
      <c r="AB21" s="162"/>
      <c r="AC21" s="162"/>
      <c r="AD21" s="162"/>
      <c r="AE21" s="158">
        <f t="shared" si="7"/>
        <v>0</v>
      </c>
      <c r="AF21" s="159"/>
      <c r="AG21" s="163"/>
      <c r="AH21" s="2"/>
    </row>
    <row r="22" spans="1:34" ht="17.25" thickBot="1" x14ac:dyDescent="0.35">
      <c r="A22" s="2"/>
      <c r="B22" s="27">
        <f t="shared" si="0"/>
        <v>0</v>
      </c>
      <c r="C22" s="28">
        <f t="shared" si="0"/>
        <v>0</v>
      </c>
      <c r="D22" s="158">
        <f t="shared" si="1"/>
        <v>0</v>
      </c>
      <c r="E22" s="159"/>
      <c r="F22" s="159"/>
      <c r="G22" s="159"/>
      <c r="H22" s="159"/>
      <c r="I22" s="159"/>
      <c r="J22" s="159"/>
      <c r="K22" s="159"/>
      <c r="L22" s="159"/>
      <c r="M22" s="160"/>
      <c r="N22" s="161" t="str">
        <f t="shared" si="2"/>
        <v/>
      </c>
      <c r="O22" s="161"/>
      <c r="P22" s="161">
        <f t="shared" si="3"/>
        <v>0</v>
      </c>
      <c r="Q22" s="161"/>
      <c r="R22" s="162" t="str">
        <f t="shared" si="4"/>
        <v/>
      </c>
      <c r="S22" s="162"/>
      <c r="T22" s="162"/>
      <c r="U22" s="162"/>
      <c r="V22" s="162" t="str">
        <f t="shared" si="5"/>
        <v/>
      </c>
      <c r="W22" s="162"/>
      <c r="X22" s="162"/>
      <c r="Y22" s="162"/>
      <c r="Z22" s="162"/>
      <c r="AA22" s="162" t="str">
        <f t="shared" si="6"/>
        <v/>
      </c>
      <c r="AB22" s="162"/>
      <c r="AC22" s="162"/>
      <c r="AD22" s="162"/>
      <c r="AE22" s="158">
        <f t="shared" si="7"/>
        <v>0</v>
      </c>
      <c r="AF22" s="159"/>
      <c r="AG22" s="163"/>
      <c r="AH22" s="2"/>
    </row>
    <row r="23" spans="1:34" ht="15" customHeight="1" x14ac:dyDescent="0.3">
      <c r="A23" s="2"/>
      <c r="B23" s="167" t="s">
        <v>22</v>
      </c>
      <c r="C23" s="168"/>
      <c r="D23" s="168"/>
      <c r="E23" s="168"/>
      <c r="F23" s="168"/>
      <c r="G23" s="171" t="str">
        <f>인수자</f>
        <v>선보경</v>
      </c>
      <c r="H23" s="172"/>
      <c r="I23" s="172"/>
      <c r="J23" s="172"/>
      <c r="K23" s="175" t="s">
        <v>23</v>
      </c>
      <c r="L23" s="176" t="s">
        <v>24</v>
      </c>
      <c r="M23" s="175"/>
      <c r="N23" s="175"/>
      <c r="O23" s="175"/>
      <c r="P23" s="177"/>
      <c r="Q23" s="172" t="str">
        <f>납품자</f>
        <v>나영민</v>
      </c>
      <c r="R23" s="172"/>
      <c r="S23" s="172"/>
      <c r="T23" s="172"/>
      <c r="U23" s="175" t="s">
        <v>23</v>
      </c>
      <c r="V23" s="181" t="s">
        <v>109</v>
      </c>
      <c r="W23" s="182"/>
      <c r="X23" s="182"/>
      <c r="Y23" s="181" t="s">
        <v>110</v>
      </c>
      <c r="Z23" s="182"/>
      <c r="AA23" s="182"/>
      <c r="AB23" s="181" t="s">
        <v>111</v>
      </c>
      <c r="AC23" s="182"/>
      <c r="AD23" s="182"/>
      <c r="AE23" s="181" t="s">
        <v>112</v>
      </c>
      <c r="AF23" s="182"/>
      <c r="AG23" s="185"/>
      <c r="AH23" s="2"/>
    </row>
    <row r="24" spans="1:34" ht="15" customHeight="1" thickBot="1" x14ac:dyDescent="0.35">
      <c r="A24" s="2"/>
      <c r="B24" s="169"/>
      <c r="C24" s="170"/>
      <c r="D24" s="170"/>
      <c r="E24" s="170"/>
      <c r="F24" s="170"/>
      <c r="G24" s="173"/>
      <c r="H24" s="174"/>
      <c r="I24" s="174"/>
      <c r="J24" s="174"/>
      <c r="K24" s="170"/>
      <c r="L24" s="178"/>
      <c r="M24" s="179"/>
      <c r="N24" s="179"/>
      <c r="O24" s="179"/>
      <c r="P24" s="180"/>
      <c r="Q24" s="174"/>
      <c r="R24" s="174"/>
      <c r="S24" s="174"/>
      <c r="T24" s="174"/>
      <c r="U24" s="170"/>
      <c r="V24" s="183"/>
      <c r="W24" s="184"/>
      <c r="X24" s="184"/>
      <c r="Y24" s="183"/>
      <c r="Z24" s="184"/>
      <c r="AA24" s="184"/>
      <c r="AB24" s="183"/>
      <c r="AC24" s="184"/>
      <c r="AD24" s="184"/>
      <c r="AE24" s="183"/>
      <c r="AF24" s="184"/>
      <c r="AG24" s="186"/>
      <c r="AH24" s="2"/>
    </row>
    <row r="25" spans="1:34" ht="9.9499999999999993" customHeight="1" x14ac:dyDescent="0.3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6"/>
      <c r="AH25" s="2"/>
    </row>
    <row r="26" spans="1:34" ht="9.9499999999999993" customHeight="1" thickBot="1" x14ac:dyDescent="0.35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2"/>
    </row>
    <row r="27" spans="1:34" x14ac:dyDescent="0.15">
      <c r="A27" s="14"/>
      <c r="B27" s="220" t="s">
        <v>96</v>
      </c>
      <c r="C27" s="221"/>
      <c r="D27" s="221"/>
      <c r="E27" s="222"/>
      <c r="F27" s="223" t="s">
        <v>97</v>
      </c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5"/>
      <c r="AC27" s="229"/>
      <c r="AD27" s="230"/>
      <c r="AE27" s="230"/>
      <c r="AF27" s="230"/>
      <c r="AG27" s="231"/>
      <c r="AH27" s="2"/>
    </row>
    <row r="28" spans="1:34" ht="17.25" thickBot="1" x14ac:dyDescent="0.35">
      <c r="A28" s="14"/>
      <c r="B28" s="232">
        <f>B3</f>
        <v>41418</v>
      </c>
      <c r="C28" s="233"/>
      <c r="D28" s="233"/>
      <c r="E28" s="234"/>
      <c r="F28" s="226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8"/>
      <c r="AC28" s="235" t="s">
        <v>126</v>
      </c>
      <c r="AD28" s="236"/>
      <c r="AE28" s="236"/>
      <c r="AF28" s="236"/>
      <c r="AG28" s="237"/>
      <c r="AH28" s="2"/>
    </row>
    <row r="29" spans="1:34" x14ac:dyDescent="0.3">
      <c r="A29" s="14"/>
      <c r="B29" s="238" t="s">
        <v>74</v>
      </c>
      <c r="C29" s="241" t="s">
        <v>75</v>
      </c>
      <c r="D29" s="242"/>
      <c r="E29" s="243"/>
      <c r="F29" s="244" t="str">
        <f>F4</f>
        <v>오감만족과일</v>
      </c>
      <c r="G29" s="245"/>
      <c r="H29" s="245"/>
      <c r="I29" s="245"/>
      <c r="J29" s="245"/>
      <c r="K29" s="245"/>
      <c r="L29" s="245"/>
      <c r="M29" s="245"/>
      <c r="N29" s="245"/>
      <c r="O29" s="245"/>
      <c r="P29" s="246"/>
      <c r="Q29" s="248" t="s">
        <v>79</v>
      </c>
      <c r="R29" s="251" t="s">
        <v>80</v>
      </c>
      <c r="S29" s="242"/>
      <c r="T29" s="243"/>
      <c r="U29" s="187" t="str">
        <f>U4</f>
        <v>123-12-12345</v>
      </c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9"/>
      <c r="AH29" s="2"/>
    </row>
    <row r="30" spans="1:34" x14ac:dyDescent="0.3">
      <c r="A30" s="14"/>
      <c r="B30" s="239"/>
      <c r="C30" s="196"/>
      <c r="D30" s="197"/>
      <c r="E30" s="198"/>
      <c r="F30" s="247"/>
      <c r="G30" s="214"/>
      <c r="H30" s="214"/>
      <c r="I30" s="214"/>
      <c r="J30" s="214"/>
      <c r="K30" s="214"/>
      <c r="L30" s="214"/>
      <c r="M30" s="214"/>
      <c r="N30" s="214"/>
      <c r="O30" s="214"/>
      <c r="P30" s="219"/>
      <c r="Q30" s="249"/>
      <c r="R30" s="196"/>
      <c r="S30" s="197"/>
      <c r="T30" s="198"/>
      <c r="U30" s="190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2"/>
      <c r="AH30" s="2"/>
    </row>
    <row r="31" spans="1:34" x14ac:dyDescent="0.3">
      <c r="A31" s="14"/>
      <c r="B31" s="239"/>
      <c r="C31" s="193" t="s">
        <v>76</v>
      </c>
      <c r="D31" s="194"/>
      <c r="E31" s="195"/>
      <c r="F31" s="199" t="str">
        <f>F6</f>
        <v>서울시 은평구 갈현1동 700번지</v>
      </c>
      <c r="G31" s="200"/>
      <c r="H31" s="200"/>
      <c r="I31" s="200"/>
      <c r="J31" s="200"/>
      <c r="K31" s="200"/>
      <c r="L31" s="200"/>
      <c r="M31" s="200"/>
      <c r="N31" s="200"/>
      <c r="O31" s="200"/>
      <c r="P31" s="201"/>
      <c r="Q31" s="249"/>
      <c r="R31" s="193" t="s">
        <v>75</v>
      </c>
      <c r="S31" s="205"/>
      <c r="T31" s="206"/>
      <c r="U31" s="210" t="str">
        <f>U6</f>
        <v>첫눈에 반한 과일</v>
      </c>
      <c r="V31" s="211"/>
      <c r="W31" s="211"/>
      <c r="X31" s="211"/>
      <c r="Y31" s="211"/>
      <c r="Z31" s="212"/>
      <c r="AA31" s="216" t="s">
        <v>82</v>
      </c>
      <c r="AB31" s="195"/>
      <c r="AC31" s="210" t="str">
        <f>AC6</f>
        <v>김딸기</v>
      </c>
      <c r="AD31" s="211"/>
      <c r="AE31" s="211"/>
      <c r="AF31" s="211"/>
      <c r="AG31" s="218"/>
      <c r="AH31" s="2"/>
    </row>
    <row r="32" spans="1:34" x14ac:dyDescent="0.3">
      <c r="A32" s="14"/>
      <c r="B32" s="239"/>
      <c r="C32" s="196"/>
      <c r="D32" s="197"/>
      <c r="E32" s="198"/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4"/>
      <c r="Q32" s="249"/>
      <c r="R32" s="207"/>
      <c r="S32" s="208"/>
      <c r="T32" s="209"/>
      <c r="U32" s="213"/>
      <c r="V32" s="214"/>
      <c r="W32" s="214"/>
      <c r="X32" s="214"/>
      <c r="Y32" s="214"/>
      <c r="Z32" s="215"/>
      <c r="AA32" s="217"/>
      <c r="AB32" s="198"/>
      <c r="AC32" s="213"/>
      <c r="AD32" s="214"/>
      <c r="AE32" s="214"/>
      <c r="AF32" s="214"/>
      <c r="AG32" s="219"/>
      <c r="AH32" s="2"/>
    </row>
    <row r="33" spans="1:34" x14ac:dyDescent="0.3">
      <c r="A33" s="14"/>
      <c r="B33" s="239"/>
      <c r="C33" s="252" t="s">
        <v>77</v>
      </c>
      <c r="D33" s="194"/>
      <c r="E33" s="195"/>
      <c r="F33" s="253" t="str">
        <f>F8</f>
        <v>987-9876</v>
      </c>
      <c r="G33" s="211"/>
      <c r="H33" s="211"/>
      <c r="I33" s="211"/>
      <c r="J33" s="211"/>
      <c r="K33" s="211"/>
      <c r="L33" s="211"/>
      <c r="M33" s="211"/>
      <c r="N33" s="211"/>
      <c r="O33" s="211"/>
      <c r="P33" s="218"/>
      <c r="Q33" s="249"/>
      <c r="R33" s="254" t="s">
        <v>76</v>
      </c>
      <c r="S33" s="255"/>
      <c r="T33" s="256"/>
      <c r="U33" s="257" t="str">
        <f>U8</f>
        <v>서울시 마포구 서교동 470-20</v>
      </c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9"/>
      <c r="AH33" s="2"/>
    </row>
    <row r="34" spans="1:34" x14ac:dyDescent="0.3">
      <c r="A34" s="14"/>
      <c r="B34" s="239"/>
      <c r="C34" s="196"/>
      <c r="D34" s="197"/>
      <c r="E34" s="198"/>
      <c r="F34" s="247"/>
      <c r="G34" s="214"/>
      <c r="H34" s="214"/>
      <c r="I34" s="214"/>
      <c r="J34" s="214"/>
      <c r="K34" s="214"/>
      <c r="L34" s="214"/>
      <c r="M34" s="214"/>
      <c r="N34" s="214"/>
      <c r="O34" s="214"/>
      <c r="P34" s="219"/>
      <c r="Q34" s="249"/>
      <c r="R34" s="207"/>
      <c r="S34" s="208"/>
      <c r="T34" s="209"/>
      <c r="U34" s="260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"/>
    </row>
    <row r="35" spans="1:34" x14ac:dyDescent="0.3">
      <c r="A35" s="14"/>
      <c r="B35" s="239"/>
      <c r="C35" s="263" t="s">
        <v>78</v>
      </c>
      <c r="D35" s="264"/>
      <c r="E35" s="265"/>
      <c r="F35" s="269">
        <f ca="1">F10</f>
        <v>974390</v>
      </c>
      <c r="G35" s="270"/>
      <c r="H35" s="270"/>
      <c r="I35" s="270"/>
      <c r="J35" s="270"/>
      <c r="K35" s="270"/>
      <c r="L35" s="270"/>
      <c r="M35" s="270"/>
      <c r="N35" s="270"/>
      <c r="O35" s="270"/>
      <c r="P35" s="271"/>
      <c r="Q35" s="249"/>
      <c r="R35" s="275" t="s">
        <v>81</v>
      </c>
      <c r="S35" s="264"/>
      <c r="T35" s="265"/>
      <c r="U35" s="253" t="str">
        <f>U10</f>
        <v>123-1234</v>
      </c>
      <c r="V35" s="211"/>
      <c r="W35" s="211"/>
      <c r="X35" s="211"/>
      <c r="Y35" s="211"/>
      <c r="Z35" s="212"/>
      <c r="AA35" s="216" t="s">
        <v>83</v>
      </c>
      <c r="AB35" s="195"/>
      <c r="AC35" s="280" t="str">
        <f>AC10</f>
        <v>456-4567</v>
      </c>
      <c r="AD35" s="281"/>
      <c r="AE35" s="281"/>
      <c r="AF35" s="281"/>
      <c r="AG35" s="282"/>
      <c r="AH35" s="2"/>
    </row>
    <row r="36" spans="1:34" ht="17.25" thickBot="1" x14ac:dyDescent="0.35">
      <c r="A36" s="14"/>
      <c r="B36" s="240"/>
      <c r="C36" s="266"/>
      <c r="D36" s="267"/>
      <c r="E36" s="268"/>
      <c r="F36" s="272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250"/>
      <c r="R36" s="276"/>
      <c r="S36" s="267"/>
      <c r="T36" s="268"/>
      <c r="U36" s="277"/>
      <c r="V36" s="278"/>
      <c r="W36" s="278"/>
      <c r="X36" s="278"/>
      <c r="Y36" s="278"/>
      <c r="Z36" s="279"/>
      <c r="AA36" s="266"/>
      <c r="AB36" s="268"/>
      <c r="AC36" s="283"/>
      <c r="AD36" s="278"/>
      <c r="AE36" s="278"/>
      <c r="AF36" s="278"/>
      <c r="AG36" s="284"/>
      <c r="AH36" s="2"/>
    </row>
    <row r="37" spans="1:34" x14ac:dyDescent="0.3">
      <c r="A37" s="14"/>
      <c r="B37" s="36" t="s">
        <v>84</v>
      </c>
      <c r="C37" s="16" t="s">
        <v>85</v>
      </c>
      <c r="D37" s="285" t="s">
        <v>86</v>
      </c>
      <c r="E37" s="286"/>
      <c r="F37" s="286"/>
      <c r="G37" s="286"/>
      <c r="H37" s="286"/>
      <c r="I37" s="286"/>
      <c r="J37" s="286"/>
      <c r="K37" s="286"/>
      <c r="L37" s="286"/>
      <c r="M37" s="291"/>
      <c r="N37" s="292" t="s">
        <v>87</v>
      </c>
      <c r="O37" s="291"/>
      <c r="P37" s="292" t="s">
        <v>88</v>
      </c>
      <c r="Q37" s="291"/>
      <c r="R37" s="292" t="s">
        <v>89</v>
      </c>
      <c r="S37" s="286"/>
      <c r="T37" s="286"/>
      <c r="U37" s="291"/>
      <c r="V37" s="292" t="s">
        <v>90</v>
      </c>
      <c r="W37" s="286"/>
      <c r="X37" s="286"/>
      <c r="Y37" s="286"/>
      <c r="Z37" s="291"/>
      <c r="AA37" s="292" t="s">
        <v>91</v>
      </c>
      <c r="AB37" s="286"/>
      <c r="AC37" s="286"/>
      <c r="AD37" s="286"/>
      <c r="AE37" s="285" t="s">
        <v>92</v>
      </c>
      <c r="AF37" s="286"/>
      <c r="AG37" s="287"/>
      <c r="AH37" s="2"/>
    </row>
    <row r="38" spans="1:34" x14ac:dyDescent="0.3">
      <c r="A38" s="14"/>
      <c r="B38" s="37">
        <f t="shared" ref="B38:D47" si="8">B13</f>
        <v>41414</v>
      </c>
      <c r="C38" s="29">
        <f t="shared" si="8"/>
        <v>41414</v>
      </c>
      <c r="D38" s="288" t="str">
        <f t="shared" si="8"/>
        <v>블루베리 생과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 t="str">
        <f ca="1">N13</f>
        <v>2kg</v>
      </c>
      <c r="O38" s="288"/>
      <c r="P38" s="288">
        <f>P13</f>
        <v>5</v>
      </c>
      <c r="Q38" s="288"/>
      <c r="R38" s="289">
        <f ca="1">R13</f>
        <v>49000</v>
      </c>
      <c r="S38" s="289"/>
      <c r="T38" s="289"/>
      <c r="U38" s="289"/>
      <c r="V38" s="289">
        <f ca="1">V13</f>
        <v>245000</v>
      </c>
      <c r="W38" s="289"/>
      <c r="X38" s="289"/>
      <c r="Y38" s="289"/>
      <c r="Z38" s="289"/>
      <c r="AA38" s="289">
        <f ca="1">AA13</f>
        <v>24500</v>
      </c>
      <c r="AB38" s="289"/>
      <c r="AC38" s="289"/>
      <c r="AD38" s="289"/>
      <c r="AE38" s="288">
        <f>AE13</f>
        <v>0</v>
      </c>
      <c r="AF38" s="288"/>
      <c r="AG38" s="290"/>
      <c r="AH38" s="2"/>
    </row>
    <row r="39" spans="1:34" x14ac:dyDescent="0.3">
      <c r="A39" s="14"/>
      <c r="B39" s="37">
        <f t="shared" si="8"/>
        <v>41414</v>
      </c>
      <c r="C39" s="29">
        <f t="shared" si="8"/>
        <v>41414</v>
      </c>
      <c r="D39" s="288" t="str">
        <f t="shared" si="8"/>
        <v>청매실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 t="str">
        <f t="shared" ref="N39:N47" ca="1" si="9">N14</f>
        <v>10kg</v>
      </c>
      <c r="O39" s="288"/>
      <c r="P39" s="288">
        <f t="shared" ref="P39:P47" si="10">P14</f>
        <v>8</v>
      </c>
      <c r="Q39" s="288"/>
      <c r="R39" s="289">
        <f t="shared" ref="R39:R47" ca="1" si="11">R14</f>
        <v>23420</v>
      </c>
      <c r="S39" s="289"/>
      <c r="T39" s="289"/>
      <c r="U39" s="289"/>
      <c r="V39" s="289">
        <f t="shared" ref="V39:V47" ca="1" si="12">V14</f>
        <v>187360</v>
      </c>
      <c r="W39" s="289"/>
      <c r="X39" s="289"/>
      <c r="Y39" s="289"/>
      <c r="Z39" s="289"/>
      <c r="AA39" s="289">
        <f t="shared" ref="AA39:AA47" ca="1" si="13">AA14</f>
        <v>18736</v>
      </c>
      <c r="AB39" s="289"/>
      <c r="AC39" s="289"/>
      <c r="AD39" s="289"/>
      <c r="AE39" s="288">
        <f t="shared" ref="AE39:AE47" si="14">AE14</f>
        <v>0</v>
      </c>
      <c r="AF39" s="288"/>
      <c r="AG39" s="290"/>
      <c r="AH39" s="2"/>
    </row>
    <row r="40" spans="1:34" x14ac:dyDescent="0.3">
      <c r="A40" s="14"/>
      <c r="B40" s="37">
        <f t="shared" si="8"/>
        <v>41415</v>
      </c>
      <c r="C40" s="29">
        <f t="shared" si="8"/>
        <v>41415</v>
      </c>
      <c r="D40" s="288" t="str">
        <f t="shared" si="8"/>
        <v>애플 망고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 t="str">
        <f t="shared" ca="1" si="9"/>
        <v>3kg</v>
      </c>
      <c r="O40" s="288"/>
      <c r="P40" s="288">
        <f t="shared" si="10"/>
        <v>4</v>
      </c>
      <c r="Q40" s="288"/>
      <c r="R40" s="289">
        <f t="shared" ca="1" si="11"/>
        <v>38400</v>
      </c>
      <c r="S40" s="289"/>
      <c r="T40" s="289"/>
      <c r="U40" s="289"/>
      <c r="V40" s="289">
        <f t="shared" ca="1" si="12"/>
        <v>153600</v>
      </c>
      <c r="W40" s="289"/>
      <c r="X40" s="289"/>
      <c r="Y40" s="289"/>
      <c r="Z40" s="289"/>
      <c r="AA40" s="289">
        <f t="shared" ca="1" si="13"/>
        <v>15360</v>
      </c>
      <c r="AB40" s="289"/>
      <c r="AC40" s="289"/>
      <c r="AD40" s="289"/>
      <c r="AE40" s="288">
        <f t="shared" si="14"/>
        <v>0</v>
      </c>
      <c r="AF40" s="288"/>
      <c r="AG40" s="290"/>
      <c r="AH40" s="2"/>
    </row>
    <row r="41" spans="1:34" x14ac:dyDescent="0.3">
      <c r="A41" s="14"/>
      <c r="B41" s="37">
        <f t="shared" si="8"/>
        <v>41416</v>
      </c>
      <c r="C41" s="29">
        <f t="shared" si="8"/>
        <v>41416</v>
      </c>
      <c r="D41" s="288" t="str">
        <f t="shared" si="8"/>
        <v>열대과일 리치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 t="str">
        <f t="shared" ca="1" si="9"/>
        <v>1kg</v>
      </c>
      <c r="O41" s="288"/>
      <c r="P41" s="288">
        <f t="shared" si="10"/>
        <v>10</v>
      </c>
      <c r="Q41" s="288"/>
      <c r="R41" s="289">
        <f t="shared" ca="1" si="11"/>
        <v>5700</v>
      </c>
      <c r="S41" s="289"/>
      <c r="T41" s="289"/>
      <c r="U41" s="289"/>
      <c r="V41" s="289">
        <f t="shared" ca="1" si="12"/>
        <v>57000</v>
      </c>
      <c r="W41" s="289"/>
      <c r="X41" s="289"/>
      <c r="Y41" s="289"/>
      <c r="Z41" s="289"/>
      <c r="AA41" s="289">
        <f t="shared" ca="1" si="13"/>
        <v>5700</v>
      </c>
      <c r="AB41" s="289"/>
      <c r="AC41" s="289"/>
      <c r="AD41" s="289"/>
      <c r="AE41" s="288">
        <f t="shared" si="14"/>
        <v>0</v>
      </c>
      <c r="AF41" s="288"/>
      <c r="AG41" s="290"/>
      <c r="AH41" s="2"/>
    </row>
    <row r="42" spans="1:34" x14ac:dyDescent="0.3">
      <c r="A42" s="14"/>
      <c r="B42" s="37">
        <f t="shared" si="8"/>
        <v>41416</v>
      </c>
      <c r="C42" s="29">
        <f t="shared" si="8"/>
        <v>41416</v>
      </c>
      <c r="D42" s="288" t="str">
        <f t="shared" si="8"/>
        <v>하우스 귤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 t="str">
        <f t="shared" ca="1" si="9"/>
        <v>Box</v>
      </c>
      <c r="O42" s="288"/>
      <c r="P42" s="288">
        <f t="shared" si="10"/>
        <v>8</v>
      </c>
      <c r="Q42" s="288"/>
      <c r="R42" s="289">
        <f t="shared" ca="1" si="11"/>
        <v>9700</v>
      </c>
      <c r="S42" s="289"/>
      <c r="T42" s="289"/>
      <c r="U42" s="289"/>
      <c r="V42" s="289">
        <f t="shared" ca="1" si="12"/>
        <v>77600</v>
      </c>
      <c r="W42" s="289"/>
      <c r="X42" s="289"/>
      <c r="Y42" s="289"/>
      <c r="Z42" s="289"/>
      <c r="AA42" s="289">
        <f t="shared" ca="1" si="13"/>
        <v>7760</v>
      </c>
      <c r="AB42" s="289"/>
      <c r="AC42" s="289"/>
      <c r="AD42" s="289"/>
      <c r="AE42" s="288">
        <f t="shared" si="14"/>
        <v>0</v>
      </c>
      <c r="AF42" s="288"/>
      <c r="AG42" s="290"/>
      <c r="AH42" s="2"/>
    </row>
    <row r="43" spans="1:34" x14ac:dyDescent="0.3">
      <c r="A43" s="14"/>
      <c r="B43" s="37">
        <f t="shared" si="8"/>
        <v>41417</v>
      </c>
      <c r="C43" s="29">
        <f t="shared" si="8"/>
        <v>41417</v>
      </c>
      <c r="D43" s="288" t="str">
        <f t="shared" si="8"/>
        <v>망고스틴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 t="str">
        <f t="shared" ca="1" si="9"/>
        <v>4pcs</v>
      </c>
      <c r="O43" s="288"/>
      <c r="P43" s="288">
        <f t="shared" si="10"/>
        <v>7</v>
      </c>
      <c r="Q43" s="288"/>
      <c r="R43" s="289">
        <f t="shared" ca="1" si="11"/>
        <v>13000</v>
      </c>
      <c r="S43" s="289"/>
      <c r="T43" s="289"/>
      <c r="U43" s="289"/>
      <c r="V43" s="289">
        <f t="shared" ca="1" si="12"/>
        <v>91000</v>
      </c>
      <c r="W43" s="289"/>
      <c r="X43" s="289"/>
      <c r="Y43" s="289"/>
      <c r="Z43" s="289"/>
      <c r="AA43" s="289">
        <f t="shared" ca="1" si="13"/>
        <v>9100</v>
      </c>
      <c r="AB43" s="289"/>
      <c r="AC43" s="289"/>
      <c r="AD43" s="289"/>
      <c r="AE43" s="288">
        <f t="shared" si="14"/>
        <v>0</v>
      </c>
      <c r="AF43" s="288"/>
      <c r="AG43" s="290"/>
      <c r="AH43" s="2"/>
    </row>
    <row r="44" spans="1:34" x14ac:dyDescent="0.3">
      <c r="A44" s="14"/>
      <c r="B44" s="37">
        <f t="shared" si="8"/>
        <v>41417</v>
      </c>
      <c r="C44" s="29">
        <f t="shared" si="8"/>
        <v>41417</v>
      </c>
      <c r="D44" s="288" t="str">
        <f t="shared" si="8"/>
        <v>아오리 사과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 t="str">
        <f t="shared" ca="1" si="9"/>
        <v>5kg</v>
      </c>
      <c r="O44" s="288"/>
      <c r="P44" s="288">
        <f t="shared" si="10"/>
        <v>5</v>
      </c>
      <c r="Q44" s="288"/>
      <c r="R44" s="289">
        <f t="shared" ca="1" si="11"/>
        <v>14850</v>
      </c>
      <c r="S44" s="289"/>
      <c r="T44" s="289"/>
      <c r="U44" s="289"/>
      <c r="V44" s="289">
        <f t="shared" ca="1" si="12"/>
        <v>74250</v>
      </c>
      <c r="W44" s="289"/>
      <c r="X44" s="289"/>
      <c r="Y44" s="289"/>
      <c r="Z44" s="289"/>
      <c r="AA44" s="289">
        <f t="shared" ca="1" si="13"/>
        <v>7425</v>
      </c>
      <c r="AB44" s="289"/>
      <c r="AC44" s="289"/>
      <c r="AD44" s="289"/>
      <c r="AE44" s="288">
        <f t="shared" si="14"/>
        <v>0</v>
      </c>
      <c r="AF44" s="288"/>
      <c r="AG44" s="290"/>
      <c r="AH44" s="2"/>
    </row>
    <row r="45" spans="1:34" x14ac:dyDescent="0.3">
      <c r="A45" s="14"/>
      <c r="B45" s="37">
        <f t="shared" si="8"/>
        <v>0</v>
      </c>
      <c r="C45" s="29">
        <f t="shared" si="8"/>
        <v>0</v>
      </c>
      <c r="D45" s="288">
        <f t="shared" si="8"/>
        <v>0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 t="str">
        <f t="shared" si="9"/>
        <v/>
      </c>
      <c r="O45" s="288"/>
      <c r="P45" s="288">
        <f t="shared" si="10"/>
        <v>0</v>
      </c>
      <c r="Q45" s="288"/>
      <c r="R45" s="289" t="str">
        <f t="shared" si="11"/>
        <v/>
      </c>
      <c r="S45" s="289"/>
      <c r="T45" s="289"/>
      <c r="U45" s="289"/>
      <c r="V45" s="289" t="str">
        <f t="shared" si="12"/>
        <v/>
      </c>
      <c r="W45" s="289"/>
      <c r="X45" s="289"/>
      <c r="Y45" s="289"/>
      <c r="Z45" s="289"/>
      <c r="AA45" s="289" t="str">
        <f t="shared" si="13"/>
        <v/>
      </c>
      <c r="AB45" s="289"/>
      <c r="AC45" s="289"/>
      <c r="AD45" s="289"/>
      <c r="AE45" s="288">
        <f t="shared" si="14"/>
        <v>0</v>
      </c>
      <c r="AF45" s="288"/>
      <c r="AG45" s="290"/>
      <c r="AH45" s="2"/>
    </row>
    <row r="46" spans="1:34" x14ac:dyDescent="0.3">
      <c r="A46" s="14"/>
      <c r="B46" s="37">
        <f t="shared" si="8"/>
        <v>0</v>
      </c>
      <c r="C46" s="29">
        <f t="shared" si="8"/>
        <v>0</v>
      </c>
      <c r="D46" s="288">
        <f t="shared" si="8"/>
        <v>0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 t="str">
        <f t="shared" si="9"/>
        <v/>
      </c>
      <c r="O46" s="288"/>
      <c r="P46" s="288">
        <f t="shared" si="10"/>
        <v>0</v>
      </c>
      <c r="Q46" s="288"/>
      <c r="R46" s="289" t="str">
        <f t="shared" si="11"/>
        <v/>
      </c>
      <c r="S46" s="289"/>
      <c r="T46" s="289"/>
      <c r="U46" s="289"/>
      <c r="V46" s="289" t="str">
        <f t="shared" si="12"/>
        <v/>
      </c>
      <c r="W46" s="289"/>
      <c r="X46" s="289"/>
      <c r="Y46" s="289"/>
      <c r="Z46" s="289"/>
      <c r="AA46" s="289" t="str">
        <f t="shared" si="13"/>
        <v/>
      </c>
      <c r="AB46" s="289"/>
      <c r="AC46" s="289"/>
      <c r="AD46" s="289"/>
      <c r="AE46" s="288">
        <f t="shared" si="14"/>
        <v>0</v>
      </c>
      <c r="AF46" s="288"/>
      <c r="AG46" s="290"/>
      <c r="AH46" s="2"/>
    </row>
    <row r="47" spans="1:34" ht="17.25" thickBot="1" x14ac:dyDescent="0.2">
      <c r="A47" s="15"/>
      <c r="B47" s="38">
        <f t="shared" si="8"/>
        <v>0</v>
      </c>
      <c r="C47" s="30">
        <f t="shared" si="8"/>
        <v>0</v>
      </c>
      <c r="D47" s="299">
        <f t="shared" si="8"/>
        <v>0</v>
      </c>
      <c r="E47" s="299"/>
      <c r="F47" s="299"/>
      <c r="G47" s="299"/>
      <c r="H47" s="299"/>
      <c r="I47" s="299"/>
      <c r="J47" s="299"/>
      <c r="K47" s="299"/>
      <c r="L47" s="299"/>
      <c r="M47" s="299"/>
      <c r="N47" s="299" t="str">
        <f t="shared" si="9"/>
        <v/>
      </c>
      <c r="O47" s="299"/>
      <c r="P47" s="299">
        <f t="shared" si="10"/>
        <v>0</v>
      </c>
      <c r="Q47" s="299"/>
      <c r="R47" s="313" t="str">
        <f t="shared" si="11"/>
        <v/>
      </c>
      <c r="S47" s="313"/>
      <c r="T47" s="313"/>
      <c r="U47" s="313"/>
      <c r="V47" s="313" t="str">
        <f t="shared" si="12"/>
        <v/>
      </c>
      <c r="W47" s="313"/>
      <c r="X47" s="313"/>
      <c r="Y47" s="313"/>
      <c r="Z47" s="313"/>
      <c r="AA47" s="313" t="str">
        <f t="shared" si="13"/>
        <v/>
      </c>
      <c r="AB47" s="313"/>
      <c r="AC47" s="313"/>
      <c r="AD47" s="313"/>
      <c r="AE47" s="299">
        <f t="shared" si="14"/>
        <v>0</v>
      </c>
      <c r="AF47" s="299"/>
      <c r="AG47" s="300"/>
    </row>
    <row r="48" spans="1:34" ht="15" customHeight="1" x14ac:dyDescent="0.15">
      <c r="B48" s="301" t="s">
        <v>93</v>
      </c>
      <c r="C48" s="302"/>
      <c r="D48" s="302"/>
      <c r="E48" s="302"/>
      <c r="F48" s="302"/>
      <c r="G48" s="305" t="str">
        <f>G23</f>
        <v>선보경</v>
      </c>
      <c r="H48" s="305"/>
      <c r="I48" s="305"/>
      <c r="J48" s="306"/>
      <c r="K48" s="309" t="s">
        <v>94</v>
      </c>
      <c r="L48" s="311" t="s">
        <v>95</v>
      </c>
      <c r="M48" s="311"/>
      <c r="N48" s="311"/>
      <c r="O48" s="311"/>
      <c r="P48" s="311"/>
      <c r="Q48" s="305" t="str">
        <f>Q23</f>
        <v>나영민</v>
      </c>
      <c r="R48" s="305"/>
      <c r="S48" s="305"/>
      <c r="T48" s="306"/>
      <c r="U48" s="309" t="s">
        <v>94</v>
      </c>
      <c r="V48" s="293" t="s">
        <v>120</v>
      </c>
      <c r="W48" s="294"/>
      <c r="X48" s="294"/>
      <c r="Y48" s="293" t="s">
        <v>121</v>
      </c>
      <c r="Z48" s="294"/>
      <c r="AA48" s="294">
        <f>AA23</f>
        <v>0</v>
      </c>
      <c r="AB48" s="293" t="s">
        <v>122</v>
      </c>
      <c r="AC48" s="294"/>
      <c r="AD48" s="294"/>
      <c r="AE48" s="293" t="s">
        <v>123</v>
      </c>
      <c r="AF48" s="294"/>
      <c r="AG48" s="297"/>
    </row>
    <row r="49" spans="2:34" ht="15" customHeight="1" thickBot="1" x14ac:dyDescent="0.2">
      <c r="B49" s="303"/>
      <c r="C49" s="304"/>
      <c r="D49" s="304"/>
      <c r="E49" s="304"/>
      <c r="F49" s="304"/>
      <c r="G49" s="307"/>
      <c r="H49" s="307"/>
      <c r="I49" s="307"/>
      <c r="J49" s="308"/>
      <c r="K49" s="310"/>
      <c r="L49" s="312"/>
      <c r="M49" s="312"/>
      <c r="N49" s="312"/>
      <c r="O49" s="312"/>
      <c r="P49" s="312"/>
      <c r="Q49" s="307"/>
      <c r="R49" s="307"/>
      <c r="S49" s="307"/>
      <c r="T49" s="308"/>
      <c r="U49" s="310"/>
      <c r="V49" s="295"/>
      <c r="W49" s="296"/>
      <c r="X49" s="296"/>
      <c r="Y49" s="295"/>
      <c r="Z49" s="296"/>
      <c r="AA49" s="296"/>
      <c r="AB49" s="295"/>
      <c r="AC49" s="296"/>
      <c r="AD49" s="296"/>
      <c r="AE49" s="295"/>
      <c r="AF49" s="296"/>
      <c r="AG49" s="298"/>
    </row>
    <row r="50" spans="2:34" x14ac:dyDescent="0.15">
      <c r="B50" s="8"/>
      <c r="C50" s="8"/>
      <c r="D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T50" s="8"/>
      <c r="U50" s="8"/>
      <c r="V50" s="8"/>
      <c r="X50" s="8"/>
      <c r="Y50" s="8"/>
      <c r="Z50" s="8"/>
      <c r="AA50" s="8"/>
      <c r="AB50" s="8"/>
      <c r="AC50" s="8"/>
      <c r="AD50" s="8"/>
      <c r="AF50" s="8"/>
      <c r="AG50" s="8"/>
      <c r="AH50" s="8"/>
    </row>
    <row r="51" spans="2:34" x14ac:dyDescent="0.15">
      <c r="B51" s="8"/>
      <c r="C51" s="8"/>
      <c r="D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  <c r="R51" s="8"/>
      <c r="T51" s="8"/>
      <c r="U51" s="8"/>
      <c r="V51" s="8"/>
      <c r="X51" s="8"/>
      <c r="Y51" s="8"/>
      <c r="Z51" s="8"/>
      <c r="AA51" s="8"/>
      <c r="AB51" s="8"/>
      <c r="AC51" s="8"/>
      <c r="AD51" s="8"/>
      <c r="AF51" s="8"/>
      <c r="AG51" s="8"/>
      <c r="AH51" s="8"/>
    </row>
    <row r="52" spans="2:34" x14ac:dyDescent="0.15">
      <c r="B52" s="8"/>
      <c r="C52" s="8"/>
      <c r="D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T52" s="8"/>
      <c r="U52" s="8"/>
      <c r="V52" s="8"/>
      <c r="X52" s="8"/>
      <c r="Y52" s="8"/>
      <c r="Z52" s="8"/>
      <c r="AA52" s="8"/>
      <c r="AB52" s="8"/>
      <c r="AC52" s="8"/>
      <c r="AD52" s="8"/>
      <c r="AF52" s="8"/>
      <c r="AG52" s="8"/>
      <c r="AH52" s="8"/>
    </row>
    <row r="53" spans="2:34" x14ac:dyDescent="0.15">
      <c r="B53" s="8"/>
      <c r="C53" s="8"/>
      <c r="D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  <c r="R53" s="8"/>
      <c r="T53" s="8"/>
      <c r="U53" s="8"/>
      <c r="V53" s="8"/>
      <c r="X53" s="8"/>
      <c r="Y53" s="8"/>
      <c r="Z53" s="8"/>
      <c r="AA53" s="8"/>
      <c r="AB53" s="8"/>
      <c r="AC53" s="8"/>
      <c r="AD53" s="8"/>
      <c r="AF53" s="8"/>
      <c r="AG53" s="8"/>
      <c r="AH53" s="8"/>
    </row>
    <row r="54" spans="2:34" x14ac:dyDescent="0.15">
      <c r="B54" s="8"/>
      <c r="C54" s="8"/>
      <c r="D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  <c r="R54" s="8"/>
      <c r="T54" s="8"/>
      <c r="U54" s="8"/>
      <c r="V54" s="8"/>
      <c r="X54" s="8"/>
      <c r="Y54" s="8"/>
      <c r="Z54" s="8"/>
      <c r="AA54" s="8"/>
      <c r="AB54" s="8"/>
      <c r="AC54" s="8"/>
      <c r="AD54" s="8"/>
      <c r="AF54" s="8"/>
      <c r="AG54" s="8"/>
      <c r="AH54" s="8"/>
    </row>
    <row r="55" spans="2:34" x14ac:dyDescent="0.15">
      <c r="B55" s="8"/>
      <c r="C55" s="8"/>
      <c r="D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  <c r="R55" s="8"/>
      <c r="T55" s="8"/>
      <c r="U55" s="8"/>
      <c r="V55" s="8"/>
      <c r="X55" s="8"/>
      <c r="Y55" s="8"/>
      <c r="Z55" s="8"/>
      <c r="AA55" s="8"/>
      <c r="AB55" s="8"/>
      <c r="AC55" s="8"/>
      <c r="AD55" s="8"/>
      <c r="AF55" s="8"/>
      <c r="AG55" s="8"/>
      <c r="AH55" s="8"/>
    </row>
    <row r="56" spans="2:34" x14ac:dyDescent="0.15">
      <c r="B56" s="8"/>
      <c r="C56" s="8"/>
      <c r="D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  <c r="R56" s="8"/>
      <c r="T56" s="8"/>
      <c r="U56" s="8"/>
      <c r="V56" s="8"/>
      <c r="X56" s="8"/>
      <c r="Y56" s="8"/>
      <c r="Z56" s="8"/>
      <c r="AA56" s="8"/>
      <c r="AB56" s="8"/>
      <c r="AC56" s="8"/>
      <c r="AD56" s="8"/>
      <c r="AF56" s="8"/>
      <c r="AG56" s="8"/>
      <c r="AH56" s="8"/>
    </row>
    <row r="57" spans="2:34" x14ac:dyDescent="0.15">
      <c r="B57" s="8"/>
      <c r="C57" s="8"/>
      <c r="D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  <c r="R57" s="8"/>
      <c r="T57" s="8"/>
      <c r="U57" s="8"/>
      <c r="V57" s="8"/>
      <c r="X57" s="8"/>
      <c r="Y57" s="8"/>
      <c r="Z57" s="8"/>
      <c r="AA57" s="8"/>
      <c r="AB57" s="8"/>
      <c r="AC57" s="8"/>
      <c r="AD57" s="8"/>
      <c r="AF57" s="8"/>
      <c r="AG57" s="8"/>
      <c r="AH57" s="8"/>
    </row>
    <row r="58" spans="2:34" x14ac:dyDescent="0.15">
      <c r="B58" s="8"/>
      <c r="C58" s="8"/>
      <c r="D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  <c r="R58" s="8"/>
      <c r="T58" s="8"/>
      <c r="U58" s="8"/>
      <c r="V58" s="8"/>
      <c r="X58" s="8"/>
      <c r="Y58" s="8"/>
      <c r="Z58" s="8"/>
      <c r="AA58" s="8"/>
      <c r="AB58" s="8"/>
      <c r="AC58" s="8"/>
      <c r="AD58" s="8"/>
      <c r="AF58" s="8"/>
      <c r="AG58" s="8"/>
      <c r="AH58" s="8"/>
    </row>
    <row r="59" spans="2:34" x14ac:dyDescent="0.15">
      <c r="B59" s="8"/>
      <c r="C59" s="8"/>
      <c r="D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  <c r="R59" s="8"/>
      <c r="T59" s="8"/>
      <c r="U59" s="8"/>
      <c r="V59" s="8"/>
      <c r="X59" s="8"/>
      <c r="Y59" s="8"/>
      <c r="Z59" s="8"/>
      <c r="AA59" s="8"/>
      <c r="AB59" s="8"/>
      <c r="AC59" s="8"/>
      <c r="AD59" s="8"/>
      <c r="AF59" s="8"/>
      <c r="AG59" s="8"/>
      <c r="AH59" s="8"/>
    </row>
    <row r="60" spans="2:34" x14ac:dyDescent="0.15">
      <c r="B60" s="8"/>
      <c r="C60" s="8"/>
      <c r="D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  <c r="R60" s="8"/>
      <c r="T60" s="8"/>
      <c r="U60" s="8"/>
      <c r="V60" s="8"/>
      <c r="X60" s="8"/>
      <c r="Y60" s="8"/>
      <c r="Z60" s="8"/>
      <c r="AA60" s="8"/>
      <c r="AB60" s="8"/>
      <c r="AC60" s="8"/>
      <c r="AD60" s="8"/>
      <c r="AF60" s="8"/>
      <c r="AG60" s="8"/>
      <c r="AH60" s="8"/>
    </row>
    <row r="61" spans="2:34" x14ac:dyDescent="0.15">
      <c r="B61" s="8"/>
      <c r="C61" s="8"/>
      <c r="D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  <c r="R61" s="8"/>
      <c r="T61" s="8"/>
      <c r="U61" s="8"/>
      <c r="V61" s="8"/>
      <c r="X61" s="8"/>
      <c r="Y61" s="8"/>
      <c r="Z61" s="8"/>
      <c r="AA61" s="8"/>
      <c r="AB61" s="8"/>
      <c r="AC61" s="8"/>
      <c r="AD61" s="8"/>
      <c r="AF61" s="8"/>
      <c r="AG61" s="8"/>
      <c r="AH61" s="8"/>
    </row>
    <row r="62" spans="2:34" x14ac:dyDescent="0.15">
      <c r="B62" s="8"/>
      <c r="C62" s="8"/>
      <c r="D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  <c r="R62" s="8"/>
      <c r="T62" s="8"/>
      <c r="U62" s="8"/>
      <c r="V62" s="8"/>
      <c r="X62" s="8"/>
      <c r="Y62" s="8"/>
      <c r="Z62" s="8"/>
      <c r="AA62" s="8"/>
      <c r="AB62" s="8"/>
      <c r="AC62" s="8"/>
      <c r="AD62" s="8"/>
      <c r="AF62" s="8"/>
      <c r="AG62" s="8"/>
      <c r="AH62" s="8"/>
    </row>
    <row r="63" spans="2:34" x14ac:dyDescent="0.15">
      <c r="B63" s="8"/>
      <c r="C63" s="8"/>
      <c r="D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  <c r="R63" s="8"/>
      <c r="T63" s="8"/>
      <c r="U63" s="8"/>
      <c r="V63" s="8"/>
      <c r="X63" s="8"/>
      <c r="Y63" s="8"/>
      <c r="Z63" s="8"/>
      <c r="AA63" s="8"/>
      <c r="AB63" s="8"/>
      <c r="AC63" s="8"/>
      <c r="AD63" s="8"/>
      <c r="AF63" s="8"/>
      <c r="AG63" s="8"/>
      <c r="AH63" s="8"/>
    </row>
    <row r="64" spans="2:34" x14ac:dyDescent="0.15">
      <c r="B64" s="8"/>
      <c r="C64" s="8"/>
      <c r="D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  <c r="R64" s="8"/>
      <c r="T64" s="8"/>
      <c r="U64" s="8"/>
      <c r="V64" s="8"/>
      <c r="X64" s="8"/>
      <c r="Y64" s="8"/>
      <c r="Z64" s="8"/>
      <c r="AA64" s="8"/>
      <c r="AB64" s="8"/>
      <c r="AC64" s="8"/>
      <c r="AD64" s="8"/>
      <c r="AF64" s="8"/>
      <c r="AG64" s="8"/>
      <c r="AH64" s="8"/>
    </row>
    <row r="65" spans="2:34" x14ac:dyDescent="0.15">
      <c r="B65" s="8"/>
      <c r="C65" s="8"/>
      <c r="D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  <c r="R65" s="8"/>
      <c r="T65" s="8"/>
      <c r="U65" s="8"/>
      <c r="V65" s="8"/>
      <c r="X65" s="8"/>
      <c r="Y65" s="8"/>
      <c r="Z65" s="8"/>
      <c r="AA65" s="8"/>
      <c r="AB65" s="8"/>
      <c r="AC65" s="8"/>
      <c r="AD65" s="8"/>
      <c r="AF65" s="8"/>
      <c r="AG65" s="8"/>
      <c r="AH65" s="8"/>
    </row>
    <row r="66" spans="2:34" x14ac:dyDescent="0.15">
      <c r="B66" s="8"/>
      <c r="C66" s="8"/>
      <c r="D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  <c r="R66" s="8"/>
      <c r="T66" s="8"/>
      <c r="U66" s="8"/>
      <c r="V66" s="8"/>
      <c r="X66" s="8"/>
      <c r="Y66" s="8"/>
      <c r="Z66" s="8"/>
      <c r="AA66" s="8"/>
      <c r="AB66" s="8"/>
      <c r="AC66" s="8"/>
      <c r="AD66" s="8"/>
      <c r="AF66" s="8"/>
      <c r="AG66" s="8"/>
      <c r="AH66" s="8"/>
    </row>
    <row r="67" spans="2:34" x14ac:dyDescent="0.15">
      <c r="B67" s="8"/>
      <c r="C67" s="8"/>
      <c r="D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  <c r="R67" s="8"/>
      <c r="T67" s="8"/>
      <c r="U67" s="8"/>
      <c r="V67" s="8"/>
      <c r="X67" s="8"/>
      <c r="Y67" s="8"/>
      <c r="Z67" s="8"/>
      <c r="AA67" s="8"/>
      <c r="AB67" s="8"/>
      <c r="AC67" s="8"/>
      <c r="AD67" s="8"/>
      <c r="AF67" s="8"/>
      <c r="AG67" s="8"/>
      <c r="AH67" s="8"/>
    </row>
    <row r="68" spans="2:34" x14ac:dyDescent="0.15">
      <c r="B68" s="8"/>
      <c r="C68" s="8"/>
      <c r="D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  <c r="R68" s="8"/>
      <c r="T68" s="8"/>
      <c r="U68" s="8"/>
      <c r="V68" s="8"/>
      <c r="X68" s="8"/>
      <c r="Y68" s="8"/>
      <c r="Z68" s="8"/>
      <c r="AA68" s="8"/>
      <c r="AB68" s="8"/>
      <c r="AC68" s="8"/>
      <c r="AD68" s="8"/>
      <c r="AF68" s="8"/>
      <c r="AG68" s="8"/>
      <c r="AH68" s="8"/>
    </row>
    <row r="69" spans="2:34" x14ac:dyDescent="0.15">
      <c r="B69" s="8"/>
      <c r="C69" s="8"/>
      <c r="D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  <c r="R69" s="8"/>
      <c r="T69" s="8"/>
      <c r="U69" s="8"/>
      <c r="V69" s="8"/>
      <c r="X69" s="8"/>
      <c r="Y69" s="8"/>
      <c r="Z69" s="8"/>
      <c r="AA69" s="8"/>
      <c r="AB69" s="8"/>
      <c r="AC69" s="8"/>
      <c r="AD69" s="8"/>
      <c r="AF69" s="8"/>
      <c r="AG69" s="8"/>
      <c r="AH69" s="8"/>
    </row>
    <row r="70" spans="2:34" x14ac:dyDescent="0.15">
      <c r="B70" s="8"/>
      <c r="C70" s="8"/>
      <c r="D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  <c r="R70" s="8"/>
      <c r="T70" s="8"/>
      <c r="U70" s="8"/>
      <c r="V70" s="8"/>
      <c r="X70" s="8"/>
      <c r="Y70" s="8"/>
      <c r="Z70" s="8"/>
      <c r="AA70" s="8"/>
      <c r="AB70" s="8"/>
      <c r="AC70" s="8"/>
      <c r="AD70" s="8"/>
      <c r="AF70" s="8"/>
      <c r="AG70" s="8"/>
      <c r="AH70" s="8"/>
    </row>
    <row r="71" spans="2:34" x14ac:dyDescent="0.15">
      <c r="B71" s="8"/>
      <c r="C71" s="8"/>
      <c r="D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  <c r="R71" s="8"/>
      <c r="T71" s="8"/>
      <c r="U71" s="8"/>
      <c r="V71" s="8"/>
      <c r="X71" s="8"/>
      <c r="Y71" s="8"/>
      <c r="Z71" s="8"/>
      <c r="AA71" s="8"/>
      <c r="AB71" s="8"/>
      <c r="AC71" s="8"/>
      <c r="AD71" s="8"/>
      <c r="AF71" s="8"/>
      <c r="AG71" s="8"/>
      <c r="AH71" s="8"/>
    </row>
    <row r="72" spans="2:34" x14ac:dyDescent="0.15">
      <c r="B72" s="8"/>
      <c r="C72" s="8"/>
      <c r="D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  <c r="R72" s="8"/>
      <c r="T72" s="8"/>
      <c r="U72" s="8"/>
      <c r="V72" s="8"/>
      <c r="X72" s="8"/>
      <c r="Y72" s="8"/>
      <c r="Z72" s="8"/>
      <c r="AA72" s="8"/>
      <c r="AB72" s="8"/>
      <c r="AC72" s="8"/>
      <c r="AD72" s="8"/>
      <c r="AF72" s="8"/>
      <c r="AG72" s="8"/>
      <c r="AH72" s="8"/>
    </row>
    <row r="73" spans="2:34" x14ac:dyDescent="0.15">
      <c r="B73" s="8"/>
      <c r="C73" s="8"/>
      <c r="D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  <c r="R73" s="8"/>
      <c r="T73" s="8"/>
      <c r="U73" s="8"/>
      <c r="V73" s="8"/>
      <c r="X73" s="8"/>
      <c r="Y73" s="8"/>
      <c r="Z73" s="8"/>
      <c r="AA73" s="8"/>
      <c r="AB73" s="8"/>
      <c r="AC73" s="8"/>
      <c r="AD73" s="8"/>
      <c r="AF73" s="8"/>
      <c r="AG73" s="8"/>
      <c r="AH73" s="8"/>
    </row>
    <row r="74" spans="2:34" x14ac:dyDescent="0.15">
      <c r="B74" s="8"/>
      <c r="C74" s="8"/>
      <c r="D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  <c r="R74" s="8"/>
      <c r="T74" s="8"/>
      <c r="U74" s="8"/>
      <c r="V74" s="8"/>
      <c r="X74" s="8"/>
      <c r="Y74" s="8"/>
      <c r="Z74" s="8"/>
      <c r="AA74" s="8"/>
      <c r="AB74" s="8"/>
      <c r="AC74" s="8"/>
      <c r="AD74" s="8"/>
      <c r="AF74" s="8"/>
      <c r="AG74" s="8"/>
      <c r="AH74" s="8"/>
    </row>
    <row r="75" spans="2:34" x14ac:dyDescent="0.15">
      <c r="B75" s="8"/>
      <c r="C75" s="8"/>
      <c r="D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  <c r="R75" s="8"/>
      <c r="T75" s="8"/>
      <c r="U75" s="8"/>
      <c r="V75" s="8"/>
      <c r="X75" s="8"/>
      <c r="Y75" s="8"/>
      <c r="Z75" s="8"/>
      <c r="AA75" s="8"/>
      <c r="AB75" s="8"/>
      <c r="AC75" s="8"/>
      <c r="AD75" s="8"/>
      <c r="AF75" s="8"/>
      <c r="AG75" s="8"/>
      <c r="AH75" s="8"/>
    </row>
    <row r="76" spans="2:34" x14ac:dyDescent="0.15">
      <c r="B76" s="8"/>
      <c r="C76" s="8"/>
      <c r="D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  <c r="R76" s="8"/>
      <c r="T76" s="8"/>
      <c r="U76" s="8"/>
      <c r="V76" s="8"/>
      <c r="X76" s="8"/>
      <c r="Y76" s="8"/>
      <c r="Z76" s="8"/>
      <c r="AA76" s="8"/>
      <c r="AB76" s="8"/>
      <c r="AC76" s="8"/>
      <c r="AD76" s="8"/>
      <c r="AF76" s="8"/>
      <c r="AG76" s="8"/>
      <c r="AH76" s="8"/>
    </row>
    <row r="77" spans="2:34" x14ac:dyDescent="0.15">
      <c r="B77" s="8"/>
      <c r="C77" s="8"/>
      <c r="D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  <c r="R77" s="8"/>
      <c r="T77" s="8"/>
      <c r="U77" s="8"/>
      <c r="V77" s="8"/>
      <c r="X77" s="8"/>
      <c r="Y77" s="8"/>
      <c r="Z77" s="8"/>
      <c r="AA77" s="8"/>
      <c r="AB77" s="8"/>
      <c r="AC77" s="8"/>
      <c r="AD77" s="8"/>
      <c r="AF77" s="8"/>
      <c r="AG77" s="8"/>
      <c r="AH77" s="8"/>
    </row>
    <row r="78" spans="2:34" x14ac:dyDescent="0.15">
      <c r="B78" s="8"/>
      <c r="C78" s="8"/>
      <c r="D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  <c r="R78" s="8"/>
      <c r="T78" s="8"/>
      <c r="U78" s="8"/>
      <c r="V78" s="8"/>
      <c r="X78" s="8"/>
      <c r="Y78" s="8"/>
      <c r="Z78" s="8"/>
      <c r="AA78" s="8"/>
      <c r="AB78" s="8"/>
      <c r="AC78" s="8"/>
      <c r="AD78" s="8"/>
      <c r="AF78" s="8"/>
      <c r="AG78" s="8"/>
      <c r="AH78" s="8"/>
    </row>
    <row r="79" spans="2:34" x14ac:dyDescent="0.15">
      <c r="B79" s="8"/>
      <c r="C79" s="8"/>
      <c r="D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  <c r="R79" s="8"/>
      <c r="T79" s="8"/>
      <c r="U79" s="8"/>
      <c r="V79" s="8"/>
      <c r="X79" s="8"/>
      <c r="Y79" s="8"/>
      <c r="Z79" s="8"/>
      <c r="AA79" s="8"/>
      <c r="AB79" s="8"/>
      <c r="AC79" s="8"/>
      <c r="AD79" s="8"/>
      <c r="AF79" s="8"/>
      <c r="AG79" s="8"/>
      <c r="AH79" s="8"/>
    </row>
    <row r="80" spans="2:34" x14ac:dyDescent="0.15">
      <c r="B80" s="8"/>
      <c r="C80" s="8"/>
      <c r="D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  <c r="R80" s="8"/>
      <c r="T80" s="8"/>
      <c r="U80" s="8"/>
      <c r="V80" s="8"/>
      <c r="X80" s="8"/>
      <c r="Y80" s="8"/>
      <c r="Z80" s="8"/>
      <c r="AA80" s="8"/>
      <c r="AB80" s="8"/>
      <c r="AC80" s="8"/>
      <c r="AD80" s="8"/>
      <c r="AF80" s="8"/>
      <c r="AG80" s="8"/>
      <c r="AH80" s="8"/>
    </row>
    <row r="81" spans="2:34" x14ac:dyDescent="0.15">
      <c r="B81" s="8"/>
      <c r="C81" s="8"/>
      <c r="D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  <c r="R81" s="8"/>
      <c r="T81" s="8"/>
      <c r="U81" s="8"/>
      <c r="V81" s="8"/>
      <c r="X81" s="8"/>
      <c r="Y81" s="8"/>
      <c r="Z81" s="8"/>
      <c r="AA81" s="8"/>
      <c r="AB81" s="8"/>
      <c r="AC81" s="8"/>
      <c r="AD81" s="8"/>
      <c r="AF81" s="8"/>
      <c r="AG81" s="8"/>
      <c r="AH81" s="8"/>
    </row>
    <row r="82" spans="2:34" x14ac:dyDescent="0.15">
      <c r="B82" s="8"/>
      <c r="C82" s="8"/>
      <c r="D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  <c r="R82" s="8"/>
      <c r="T82" s="8"/>
      <c r="U82" s="8"/>
      <c r="V82" s="8"/>
      <c r="X82" s="8"/>
      <c r="Y82" s="8"/>
      <c r="Z82" s="8"/>
      <c r="AA82" s="8"/>
      <c r="AB82" s="8"/>
      <c r="AC82" s="8"/>
      <c r="AD82" s="8"/>
      <c r="AF82" s="8"/>
      <c r="AG82" s="8"/>
      <c r="AH82" s="8"/>
    </row>
    <row r="83" spans="2:34" x14ac:dyDescent="0.15">
      <c r="B83" s="8"/>
      <c r="C83" s="8"/>
      <c r="D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  <c r="R83" s="8"/>
      <c r="T83" s="8"/>
      <c r="U83" s="8"/>
      <c r="V83" s="8"/>
      <c r="X83" s="8"/>
      <c r="Y83" s="8"/>
      <c r="Z83" s="8"/>
      <c r="AA83" s="8"/>
      <c r="AB83" s="8"/>
      <c r="AC83" s="8"/>
      <c r="AD83" s="8"/>
      <c r="AF83" s="8"/>
      <c r="AG83" s="8"/>
      <c r="AH83" s="8"/>
    </row>
    <row r="84" spans="2:34" x14ac:dyDescent="0.15">
      <c r="B84" s="8"/>
      <c r="C84" s="8"/>
      <c r="D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  <c r="R84" s="8"/>
      <c r="T84" s="8"/>
      <c r="U84" s="8"/>
      <c r="V84" s="8"/>
      <c r="X84" s="8"/>
      <c r="Y84" s="8"/>
      <c r="Z84" s="8"/>
      <c r="AA84" s="8"/>
      <c r="AB84" s="8"/>
      <c r="AC84" s="8"/>
      <c r="AD84" s="8"/>
      <c r="AF84" s="8"/>
      <c r="AG84" s="8"/>
      <c r="AH84" s="8"/>
    </row>
    <row r="85" spans="2:34" x14ac:dyDescent="0.15">
      <c r="B85" s="8"/>
      <c r="C85" s="8"/>
      <c r="D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  <c r="R85" s="8"/>
      <c r="T85" s="8"/>
      <c r="U85" s="8"/>
      <c r="V85" s="8"/>
      <c r="X85" s="8"/>
      <c r="Y85" s="8"/>
      <c r="Z85" s="8"/>
      <c r="AA85" s="8"/>
      <c r="AB85" s="8"/>
      <c r="AC85" s="8"/>
      <c r="AD85" s="8"/>
      <c r="AF85" s="8"/>
      <c r="AG85" s="8"/>
      <c r="AH85" s="8"/>
    </row>
    <row r="86" spans="2:34" x14ac:dyDescent="0.15">
      <c r="B86" s="8"/>
      <c r="C86" s="8"/>
      <c r="D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  <c r="R86" s="8"/>
      <c r="T86" s="8"/>
      <c r="U86" s="8"/>
      <c r="V86" s="8"/>
      <c r="X86" s="8"/>
      <c r="Y86" s="8"/>
      <c r="Z86" s="8"/>
      <c r="AA86" s="8"/>
      <c r="AB86" s="8"/>
      <c r="AC86" s="8"/>
      <c r="AD86" s="8"/>
      <c r="AF86" s="8"/>
      <c r="AG86" s="8"/>
      <c r="AH86" s="8"/>
    </row>
    <row r="87" spans="2:34" x14ac:dyDescent="0.15">
      <c r="B87" s="8"/>
      <c r="C87" s="8"/>
      <c r="D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  <c r="R87" s="8"/>
      <c r="T87" s="8"/>
      <c r="U87" s="8"/>
      <c r="V87" s="8"/>
      <c r="X87" s="8"/>
      <c r="Y87" s="8"/>
      <c r="Z87" s="8"/>
      <c r="AA87" s="8"/>
      <c r="AB87" s="8"/>
      <c r="AC87" s="8"/>
      <c r="AD87" s="8"/>
      <c r="AF87" s="8"/>
      <c r="AG87" s="8"/>
      <c r="AH87" s="8"/>
    </row>
    <row r="88" spans="2:34" x14ac:dyDescent="0.15">
      <c r="B88" s="8"/>
      <c r="C88" s="8"/>
      <c r="D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  <c r="R88" s="8"/>
      <c r="T88" s="8"/>
      <c r="U88" s="8"/>
      <c r="V88" s="8"/>
      <c r="X88" s="8"/>
      <c r="Y88" s="8"/>
      <c r="Z88" s="8"/>
      <c r="AA88" s="8"/>
      <c r="AB88" s="8"/>
      <c r="AC88" s="8"/>
      <c r="AD88" s="8"/>
      <c r="AF88" s="8"/>
      <c r="AG88" s="8"/>
      <c r="AH88" s="8"/>
    </row>
  </sheetData>
  <mergeCells count="228">
    <mergeCell ref="V48:X49"/>
    <mergeCell ref="Y48:AA49"/>
    <mergeCell ref="AB48:AD49"/>
    <mergeCell ref="AE48:AG49"/>
    <mergeCell ref="AE47:AG47"/>
    <mergeCell ref="B48:F49"/>
    <mergeCell ref="G48:J49"/>
    <mergeCell ref="K48:K49"/>
    <mergeCell ref="L48:P49"/>
    <mergeCell ref="Q48:T49"/>
    <mergeCell ref="U48:U49"/>
    <mergeCell ref="D47:M47"/>
    <mergeCell ref="N47:O47"/>
    <mergeCell ref="P47:Q47"/>
    <mergeCell ref="R47:U47"/>
    <mergeCell ref="V47:Z47"/>
    <mergeCell ref="AA47:AD47"/>
    <mergeCell ref="R46:U46"/>
    <mergeCell ref="V46:Z46"/>
    <mergeCell ref="AA46:AD46"/>
    <mergeCell ref="AE46:AG46"/>
    <mergeCell ref="D45:M45"/>
    <mergeCell ref="N45:O45"/>
    <mergeCell ref="P45:Q45"/>
    <mergeCell ref="R45:U45"/>
    <mergeCell ref="V45:Z45"/>
    <mergeCell ref="AA45:AD45"/>
    <mergeCell ref="AE45:AG45"/>
    <mergeCell ref="D46:M46"/>
    <mergeCell ref="N46:O46"/>
    <mergeCell ref="P46:Q46"/>
    <mergeCell ref="AE43:AG43"/>
    <mergeCell ref="D44:M44"/>
    <mergeCell ref="N44:O44"/>
    <mergeCell ref="P44:Q44"/>
    <mergeCell ref="R44:U44"/>
    <mergeCell ref="V44:Z44"/>
    <mergeCell ref="AA44:AD44"/>
    <mergeCell ref="AE44:AG44"/>
    <mergeCell ref="D43:M43"/>
    <mergeCell ref="N43:O43"/>
    <mergeCell ref="P43:Q43"/>
    <mergeCell ref="R43:U43"/>
    <mergeCell ref="V43:Z43"/>
    <mergeCell ref="AA43:AD43"/>
    <mergeCell ref="AE41:AG41"/>
    <mergeCell ref="D42:M42"/>
    <mergeCell ref="N42:O42"/>
    <mergeCell ref="P42:Q42"/>
    <mergeCell ref="R42:U42"/>
    <mergeCell ref="V42:Z42"/>
    <mergeCell ref="AA42:AD42"/>
    <mergeCell ref="AE42:AG42"/>
    <mergeCell ref="D41:M41"/>
    <mergeCell ref="N41:O41"/>
    <mergeCell ref="P41:Q41"/>
    <mergeCell ref="R41:U41"/>
    <mergeCell ref="V41:Z41"/>
    <mergeCell ref="AA41:AD41"/>
    <mergeCell ref="AE39:AG39"/>
    <mergeCell ref="D40:M40"/>
    <mergeCell ref="N40:O40"/>
    <mergeCell ref="P40:Q40"/>
    <mergeCell ref="R40:U40"/>
    <mergeCell ref="V40:Z40"/>
    <mergeCell ref="AA40:AD40"/>
    <mergeCell ref="AE40:AG40"/>
    <mergeCell ref="D39:M39"/>
    <mergeCell ref="N39:O39"/>
    <mergeCell ref="P39:Q39"/>
    <mergeCell ref="R39:U39"/>
    <mergeCell ref="V39:Z39"/>
    <mergeCell ref="AA39:AD39"/>
    <mergeCell ref="U35:Z36"/>
    <mergeCell ref="AA35:AB36"/>
    <mergeCell ref="AC35:AG36"/>
    <mergeCell ref="AE37:AG37"/>
    <mergeCell ref="D38:M38"/>
    <mergeCell ref="N38:O38"/>
    <mergeCell ref="P38:Q38"/>
    <mergeCell ref="R38:U38"/>
    <mergeCell ref="V38:Z38"/>
    <mergeCell ref="AA38:AD38"/>
    <mergeCell ref="AE38:AG38"/>
    <mergeCell ref="D37:M37"/>
    <mergeCell ref="N37:O37"/>
    <mergeCell ref="P37:Q37"/>
    <mergeCell ref="R37:U37"/>
    <mergeCell ref="V37:Z37"/>
    <mergeCell ref="AA37:AD37"/>
    <mergeCell ref="U29:AG30"/>
    <mergeCell ref="C31:E32"/>
    <mergeCell ref="F31:P32"/>
    <mergeCell ref="R31:T32"/>
    <mergeCell ref="U31:Z32"/>
    <mergeCell ref="AA31:AB32"/>
    <mergeCell ref="AC31:AG32"/>
    <mergeCell ref="B27:E27"/>
    <mergeCell ref="F27:AB28"/>
    <mergeCell ref="AC27:AG27"/>
    <mergeCell ref="B28:E28"/>
    <mergeCell ref="AC28:AG28"/>
    <mergeCell ref="B29:B36"/>
    <mergeCell ref="C29:E30"/>
    <mergeCell ref="F29:P30"/>
    <mergeCell ref="Q29:Q36"/>
    <mergeCell ref="R29:T30"/>
    <mergeCell ref="C33:E34"/>
    <mergeCell ref="F33:P34"/>
    <mergeCell ref="R33:T34"/>
    <mergeCell ref="U33:AG34"/>
    <mergeCell ref="C35:E36"/>
    <mergeCell ref="F35:P36"/>
    <mergeCell ref="R35:T36"/>
    <mergeCell ref="AE22:AG22"/>
    <mergeCell ref="B23:F24"/>
    <mergeCell ref="G23:J24"/>
    <mergeCell ref="K23:K24"/>
    <mergeCell ref="L23:P24"/>
    <mergeCell ref="Q23:T24"/>
    <mergeCell ref="U23:U24"/>
    <mergeCell ref="V23:X24"/>
    <mergeCell ref="D22:M22"/>
    <mergeCell ref="N22:O22"/>
    <mergeCell ref="P22:Q22"/>
    <mergeCell ref="R22:U22"/>
    <mergeCell ref="V22:Z22"/>
    <mergeCell ref="AA22:AD22"/>
    <mergeCell ref="Y23:AA24"/>
    <mergeCell ref="AB23:AD24"/>
    <mergeCell ref="AE23:AG24"/>
    <mergeCell ref="AE20:AG20"/>
    <mergeCell ref="D21:M21"/>
    <mergeCell ref="N21:O21"/>
    <mergeCell ref="P21:Q21"/>
    <mergeCell ref="R21:U21"/>
    <mergeCell ref="V21:Z21"/>
    <mergeCell ref="AA21:AD21"/>
    <mergeCell ref="AE21:AG21"/>
    <mergeCell ref="D20:M20"/>
    <mergeCell ref="N20:O20"/>
    <mergeCell ref="P20:Q20"/>
    <mergeCell ref="R20:U20"/>
    <mergeCell ref="V20:Z20"/>
    <mergeCell ref="AA20:AD20"/>
    <mergeCell ref="AE18:AG18"/>
    <mergeCell ref="D19:M19"/>
    <mergeCell ref="N19:O19"/>
    <mergeCell ref="P19:Q19"/>
    <mergeCell ref="R19:U19"/>
    <mergeCell ref="V19:Z19"/>
    <mergeCell ref="AA19:AD19"/>
    <mergeCell ref="AE19:AG19"/>
    <mergeCell ref="D18:M18"/>
    <mergeCell ref="N18:O18"/>
    <mergeCell ref="P18:Q18"/>
    <mergeCell ref="R18:U18"/>
    <mergeCell ref="V18:Z18"/>
    <mergeCell ref="AA18:AD18"/>
    <mergeCell ref="AE16:AG16"/>
    <mergeCell ref="D17:M17"/>
    <mergeCell ref="N17:O17"/>
    <mergeCell ref="P17:Q17"/>
    <mergeCell ref="R17:U17"/>
    <mergeCell ref="V17:Z17"/>
    <mergeCell ref="AA17:AD17"/>
    <mergeCell ref="AE17:AG17"/>
    <mergeCell ref="D16:M16"/>
    <mergeCell ref="N16:O16"/>
    <mergeCell ref="P16:Q16"/>
    <mergeCell ref="R16:U16"/>
    <mergeCell ref="V16:Z16"/>
    <mergeCell ref="AA16:AD16"/>
    <mergeCell ref="AE14:AG14"/>
    <mergeCell ref="D15:M15"/>
    <mergeCell ref="N15:O15"/>
    <mergeCell ref="P15:Q15"/>
    <mergeCell ref="R15:U15"/>
    <mergeCell ref="V15:Z15"/>
    <mergeCell ref="AA15:AD15"/>
    <mergeCell ref="AE15:AG15"/>
    <mergeCell ref="D14:M14"/>
    <mergeCell ref="N14:O14"/>
    <mergeCell ref="P14:Q14"/>
    <mergeCell ref="R14:U14"/>
    <mergeCell ref="V14:Z14"/>
    <mergeCell ref="AA14:AD14"/>
    <mergeCell ref="F8:P9"/>
    <mergeCell ref="R8:T9"/>
    <mergeCell ref="U8:AG9"/>
    <mergeCell ref="AE12:AG12"/>
    <mergeCell ref="D13:M13"/>
    <mergeCell ref="N13:O13"/>
    <mergeCell ref="P13:Q13"/>
    <mergeCell ref="R13:U13"/>
    <mergeCell ref="V13:Z13"/>
    <mergeCell ref="AA13:AD13"/>
    <mergeCell ref="AE13:AG13"/>
    <mergeCell ref="D12:M12"/>
    <mergeCell ref="N12:O12"/>
    <mergeCell ref="P12:Q12"/>
    <mergeCell ref="R12:U12"/>
    <mergeCell ref="V12:Z12"/>
    <mergeCell ref="AA12:AD12"/>
    <mergeCell ref="B2:E2"/>
    <mergeCell ref="F2:AB3"/>
    <mergeCell ref="AC2:AG2"/>
    <mergeCell ref="B3:E3"/>
    <mergeCell ref="AC3:AG3"/>
    <mergeCell ref="B4:B11"/>
    <mergeCell ref="C4:E5"/>
    <mergeCell ref="F4:P5"/>
    <mergeCell ref="Q4:Q11"/>
    <mergeCell ref="R4:T5"/>
    <mergeCell ref="U4:AG5"/>
    <mergeCell ref="C6:E7"/>
    <mergeCell ref="F6:P7"/>
    <mergeCell ref="R6:T7"/>
    <mergeCell ref="U6:Z7"/>
    <mergeCell ref="C10:E11"/>
    <mergeCell ref="F10:P11"/>
    <mergeCell ref="R10:T11"/>
    <mergeCell ref="U10:Z11"/>
    <mergeCell ref="AA10:AB11"/>
    <mergeCell ref="AC10:AG11"/>
    <mergeCell ref="AA6:AB7"/>
    <mergeCell ref="AC6:AG7"/>
    <mergeCell ref="C8:E9"/>
  </mergeCells>
  <phoneticPr fontId="3" type="noConversion"/>
  <conditionalFormatting sqref="V48:AG49">
    <cfRule type="cellIs" dxfId="3" priority="5" operator="equal">
      <formula>결제형태</formula>
    </cfRule>
  </conditionalFormatting>
  <conditionalFormatting sqref="B13:AG22">
    <cfRule type="cellIs" dxfId="2" priority="3" operator="equal">
      <formula>0</formula>
    </cfRule>
  </conditionalFormatting>
  <conditionalFormatting sqref="V23:AG24">
    <cfRule type="cellIs" dxfId="1" priority="2" operator="equal">
      <formula>결제형태</formula>
    </cfRule>
  </conditionalFormatting>
  <conditionalFormatting sqref="B38:AG47">
    <cfRule type="cellIs" dxfId="0" priority="1" operator="equal">
      <formula>0</formula>
    </cfRule>
  </conditionalFormatting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983042:AG983089 B65538:AG65585 B131074:AG131121 B196610:AG196657 B262146:AG262193 B327682:AG327729 B393218:AG393265 B458754:AG458801 B524290:AG524337 B589826:AG589873 B655362:AG655409 B720898:AG720945 B786434:AG786481 B851970:AG852017 B917506:AG917553 W25:X47 Y2:AG49 W2:X22 B2:U49 V2:V23 V25:V48"/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715"/>
  <sheetViews>
    <sheetView showGridLines="0" showZeros="0" tabSelected="1" workbookViewId="0">
      <selection activeCell="F5" sqref="F5:F6"/>
    </sheetView>
  </sheetViews>
  <sheetFormatPr defaultRowHeight="16.5" x14ac:dyDescent="0.15"/>
  <cols>
    <col min="1" max="1" width="2.125" style="40" customWidth="1"/>
    <col min="2" max="33" width="2.625" style="40" customWidth="1"/>
    <col min="34" max="34" width="2.125" style="40" customWidth="1"/>
    <col min="35" max="16384" width="9" style="1"/>
  </cols>
  <sheetData>
    <row r="1" spans="1:37" customFormat="1" x14ac:dyDescent="0.1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1"/>
      <c r="AJ1" s="1"/>
      <c r="AK1" s="1"/>
    </row>
    <row r="2" spans="1:37" customFormat="1" ht="17.25" thickBot="1" x14ac:dyDescent="0.2">
      <c r="A2" s="40"/>
      <c r="B2" s="314" t="s">
        <v>143</v>
      </c>
      <c r="C2" s="314"/>
      <c r="D2" s="314"/>
      <c r="E2" s="314"/>
      <c r="F2" s="314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6"/>
      <c r="AD2" s="316"/>
      <c r="AE2" s="316"/>
      <c r="AF2" s="316"/>
      <c r="AG2" s="316"/>
      <c r="AH2" s="41"/>
      <c r="AI2" s="1"/>
      <c r="AJ2" s="1"/>
      <c r="AK2" s="1"/>
    </row>
    <row r="3" spans="1:37" customFormat="1" x14ac:dyDescent="0.15">
      <c r="A3" s="40"/>
      <c r="B3" s="317" t="s">
        <v>144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21" t="s">
        <v>145</v>
      </c>
      <c r="P3" s="323" t="s">
        <v>146</v>
      </c>
      <c r="Q3" s="323"/>
      <c r="R3" s="323"/>
      <c r="S3" s="323"/>
      <c r="T3" s="321" t="s">
        <v>147</v>
      </c>
      <c r="U3" s="324" t="s">
        <v>148</v>
      </c>
      <c r="V3" s="324"/>
      <c r="W3" s="324"/>
      <c r="X3" s="324"/>
      <c r="Y3" s="324"/>
      <c r="Z3" s="324"/>
      <c r="AA3" s="325">
        <f>권</f>
        <v>1</v>
      </c>
      <c r="AB3" s="326"/>
      <c r="AC3" s="42" t="s">
        <v>149</v>
      </c>
      <c r="AD3" s="325">
        <f>호</f>
        <v>1</v>
      </c>
      <c r="AE3" s="325"/>
      <c r="AF3" s="326"/>
      <c r="AG3" s="43" t="s">
        <v>150</v>
      </c>
      <c r="AH3" s="44"/>
      <c r="AI3" s="1"/>
      <c r="AJ3" s="1"/>
      <c r="AK3" s="1"/>
    </row>
    <row r="4" spans="1:37" customFormat="1" x14ac:dyDescent="0.15">
      <c r="A4" s="40"/>
      <c r="B4" s="319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2"/>
      <c r="P4" s="331" t="s">
        <v>151</v>
      </c>
      <c r="Q4" s="331"/>
      <c r="R4" s="331"/>
      <c r="S4" s="331"/>
      <c r="T4" s="322"/>
      <c r="U4" s="332" t="s">
        <v>152</v>
      </c>
      <c r="V4" s="332"/>
      <c r="W4" s="332"/>
      <c r="X4" s="332"/>
      <c r="Y4" s="332"/>
      <c r="Z4" s="332"/>
      <c r="AA4" s="45" t="str">
        <f>MID(일련번호,COLUMN(A1),1)</f>
        <v>1</v>
      </c>
      <c r="AB4" s="45" t="str">
        <f>MID(일련번호,COLUMN(B1),1)</f>
        <v>2</v>
      </c>
      <c r="AC4" s="45" t="str">
        <f>MID(일련번호,COLUMN(C1),1)</f>
        <v>-</v>
      </c>
      <c r="AD4" s="45" t="str">
        <f>MID(일련번호,COLUMN(D1),1)</f>
        <v>1</v>
      </c>
      <c r="AE4" s="45" t="str">
        <f>MID(일련번호,COLUMN(E1),1)</f>
        <v>2</v>
      </c>
      <c r="AF4" s="45" t="str">
        <f>MID(일련번호,COLUMN(F1),1)</f>
        <v>3</v>
      </c>
      <c r="AG4" s="46" t="str">
        <f>MID(일련번호,COLUMN(G1),1)</f>
        <v>4</v>
      </c>
      <c r="AH4" s="47"/>
      <c r="AI4" s="1"/>
      <c r="AJ4" s="1"/>
      <c r="AK4" s="1"/>
    </row>
    <row r="5" spans="1:37" customFormat="1" x14ac:dyDescent="0.15">
      <c r="A5" s="40"/>
      <c r="B5" s="333" t="s">
        <v>153</v>
      </c>
      <c r="C5" s="336" t="s">
        <v>154</v>
      </c>
      <c r="D5" s="336"/>
      <c r="E5" s="337"/>
      <c r="F5" s="340" t="str">
        <f>MID(사업자번호,COLUMN(A1),1)</f>
        <v>1</v>
      </c>
      <c r="G5" s="327" t="str">
        <f>MID(사업자번호,COLUMN(B1),1)</f>
        <v>2</v>
      </c>
      <c r="H5" s="327" t="str">
        <f>MID(사업자번호,COLUMN(C1),1)</f>
        <v>3</v>
      </c>
      <c r="I5" s="327" t="str">
        <f>MID(사업자번호,COLUMN(D1),1)</f>
        <v>-</v>
      </c>
      <c r="J5" s="327" t="str">
        <f>MID(사업자번호,COLUMN(E1),1)</f>
        <v>1</v>
      </c>
      <c r="K5" s="327" t="str">
        <f>MID(사업자번호,COLUMN(F1),1)</f>
        <v>2</v>
      </c>
      <c r="L5" s="327" t="str">
        <f>MID(사업자번호,COLUMN(G1),1)</f>
        <v>-</v>
      </c>
      <c r="M5" s="327" t="str">
        <f>MID(사업자번호,COLUMN(H1),1)</f>
        <v>1</v>
      </c>
      <c r="N5" s="327" t="str">
        <f>MID(사업자번호,COLUMN(I1),1)</f>
        <v>2</v>
      </c>
      <c r="O5" s="327" t="str">
        <f>MID(사업자번호,COLUMN(J1),1)</f>
        <v>3</v>
      </c>
      <c r="P5" s="327" t="str">
        <f>MID(사업자번호,COLUMN(K1),1)</f>
        <v>4</v>
      </c>
      <c r="Q5" s="329" t="str">
        <f>MID(사업자번호,COLUMN(L1),1)</f>
        <v>5</v>
      </c>
      <c r="R5" s="333" t="s">
        <v>155</v>
      </c>
      <c r="S5" s="336" t="s">
        <v>154</v>
      </c>
      <c r="T5" s="336"/>
      <c r="U5" s="337"/>
      <c r="V5" s="340" t="str">
        <f>MID(사업자번호2,COLUMN(A1),1)</f>
        <v>9</v>
      </c>
      <c r="W5" s="327" t="str">
        <f>MID(사업자번호2,COLUMN(B1),1)</f>
        <v>8</v>
      </c>
      <c r="X5" s="327" t="str">
        <f>MID(사업자번호2,COLUMN(C1),1)</f>
        <v>7</v>
      </c>
      <c r="Y5" s="327" t="str">
        <f>MID(사업자번호2,COLUMN(D1),1)</f>
        <v>-</v>
      </c>
      <c r="Z5" s="327" t="str">
        <f>MID(사업자번호2,COLUMN(E1),1)</f>
        <v>9</v>
      </c>
      <c r="AA5" s="327" t="str">
        <f>MID(사업자번호2,COLUMN(F1),1)</f>
        <v>8</v>
      </c>
      <c r="AB5" s="327" t="str">
        <f>MID(사업자번호2,COLUMN(G1),1)</f>
        <v>-</v>
      </c>
      <c r="AC5" s="327" t="str">
        <f>MID(사업자번호2,COLUMN(H1),1)</f>
        <v>9</v>
      </c>
      <c r="AD5" s="327" t="str">
        <f>MID(사업자번호2,COLUMN(I1),1)</f>
        <v>8</v>
      </c>
      <c r="AE5" s="327" t="str">
        <f>MID(사업자번호2,COLUMN(J1),1)</f>
        <v>7</v>
      </c>
      <c r="AF5" s="327" t="str">
        <f>MID(사업자번호2,COLUMN(K1),1)</f>
        <v>6</v>
      </c>
      <c r="AG5" s="342" t="str">
        <f>MID(사업자번호2,COLUMN(L1),1)</f>
        <v>5</v>
      </c>
      <c r="AH5" s="48"/>
      <c r="AI5" s="1"/>
      <c r="AJ5" s="1"/>
      <c r="AK5" s="1"/>
    </row>
    <row r="6" spans="1:37" customFormat="1" x14ac:dyDescent="0.15">
      <c r="A6" s="40"/>
      <c r="B6" s="334"/>
      <c r="C6" s="338"/>
      <c r="D6" s="338"/>
      <c r="E6" s="339"/>
      <c r="F6" s="341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30"/>
      <c r="R6" s="334"/>
      <c r="S6" s="338"/>
      <c r="T6" s="338"/>
      <c r="U6" s="339"/>
      <c r="V6" s="341"/>
      <c r="W6" s="328"/>
      <c r="X6" s="328"/>
      <c r="Y6" s="328"/>
      <c r="Z6" s="328"/>
      <c r="AA6" s="328"/>
      <c r="AB6" s="328"/>
      <c r="AC6" s="328"/>
      <c r="AD6" s="328"/>
      <c r="AE6" s="328"/>
      <c r="AF6" s="328"/>
      <c r="AG6" s="343"/>
      <c r="AH6" s="48"/>
      <c r="AI6" s="1"/>
      <c r="AJ6" s="1"/>
      <c r="AK6" s="1"/>
    </row>
    <row r="7" spans="1:37" customFormat="1" x14ac:dyDescent="0.15">
      <c r="A7" s="40"/>
      <c r="B7" s="334"/>
      <c r="C7" s="344" t="s">
        <v>156</v>
      </c>
      <c r="D7" s="344"/>
      <c r="E7" s="345"/>
      <c r="F7" s="346" t="str">
        <f>상호</f>
        <v>첫눈에 반한 과일</v>
      </c>
      <c r="G7" s="347"/>
      <c r="H7" s="347"/>
      <c r="I7" s="347"/>
      <c r="J7" s="347"/>
      <c r="K7" s="348"/>
      <c r="L7" s="352" t="s">
        <v>157</v>
      </c>
      <c r="M7" s="353" t="str">
        <f>대표</f>
        <v>김딸기</v>
      </c>
      <c r="N7" s="354"/>
      <c r="O7" s="354"/>
      <c r="P7" s="354"/>
      <c r="Q7" s="357" t="s">
        <v>158</v>
      </c>
      <c r="R7" s="334"/>
      <c r="S7" s="344" t="s">
        <v>156</v>
      </c>
      <c r="T7" s="344"/>
      <c r="U7" s="345"/>
      <c r="V7" s="346" t="str">
        <f>상호2</f>
        <v>오감만족과일</v>
      </c>
      <c r="W7" s="347"/>
      <c r="X7" s="347"/>
      <c r="Y7" s="347"/>
      <c r="Z7" s="347"/>
      <c r="AA7" s="348"/>
      <c r="AB7" s="352" t="s">
        <v>157</v>
      </c>
      <c r="AC7" s="353" t="str">
        <f>대표2</f>
        <v>박홍시</v>
      </c>
      <c r="AD7" s="347"/>
      <c r="AE7" s="347"/>
      <c r="AF7" s="347"/>
      <c r="AG7" s="359" t="s">
        <v>158</v>
      </c>
      <c r="AH7" s="49"/>
      <c r="AI7" s="1"/>
      <c r="AJ7" s="1"/>
      <c r="AK7" s="1"/>
    </row>
    <row r="8" spans="1:37" customFormat="1" x14ac:dyDescent="0.15">
      <c r="A8" s="40"/>
      <c r="B8" s="334"/>
      <c r="C8" s="336" t="s">
        <v>159</v>
      </c>
      <c r="D8" s="336"/>
      <c r="E8" s="337"/>
      <c r="F8" s="349"/>
      <c r="G8" s="350"/>
      <c r="H8" s="350"/>
      <c r="I8" s="350"/>
      <c r="J8" s="350"/>
      <c r="K8" s="351"/>
      <c r="L8" s="352"/>
      <c r="M8" s="355"/>
      <c r="N8" s="356"/>
      <c r="O8" s="356"/>
      <c r="P8" s="356"/>
      <c r="Q8" s="357"/>
      <c r="R8" s="334"/>
      <c r="S8" s="336" t="s">
        <v>159</v>
      </c>
      <c r="T8" s="336"/>
      <c r="U8" s="337"/>
      <c r="V8" s="349"/>
      <c r="W8" s="350"/>
      <c r="X8" s="350"/>
      <c r="Y8" s="350"/>
      <c r="Z8" s="350"/>
      <c r="AA8" s="351"/>
      <c r="AB8" s="352"/>
      <c r="AC8" s="358"/>
      <c r="AD8" s="350"/>
      <c r="AE8" s="350"/>
      <c r="AF8" s="350"/>
      <c r="AG8" s="359"/>
      <c r="AH8" s="49"/>
      <c r="AI8" s="1"/>
      <c r="AJ8" s="1"/>
      <c r="AK8" s="1"/>
    </row>
    <row r="9" spans="1:37" customFormat="1" x14ac:dyDescent="0.15">
      <c r="A9" s="40"/>
      <c r="B9" s="334"/>
      <c r="C9" s="344" t="s">
        <v>160</v>
      </c>
      <c r="D9" s="344"/>
      <c r="E9" s="345"/>
      <c r="F9" s="346" t="str">
        <f>주소</f>
        <v>서울시 마포구 서교동 470-20</v>
      </c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60"/>
      <c r="R9" s="334"/>
      <c r="S9" s="344" t="s">
        <v>160</v>
      </c>
      <c r="T9" s="344"/>
      <c r="U9" s="345"/>
      <c r="V9" s="346" t="str">
        <f>주소2</f>
        <v>서울시 은평구 갈현1동 700번지</v>
      </c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60"/>
      <c r="AH9" s="50"/>
      <c r="AI9" s="1"/>
      <c r="AJ9" s="1"/>
      <c r="AK9" s="1"/>
    </row>
    <row r="10" spans="1:37" customFormat="1" x14ac:dyDescent="0.15">
      <c r="A10" s="40"/>
      <c r="B10" s="334"/>
      <c r="C10" s="336" t="s">
        <v>161</v>
      </c>
      <c r="D10" s="336"/>
      <c r="E10" s="337"/>
      <c r="F10" s="349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61"/>
      <c r="R10" s="334"/>
      <c r="S10" s="336" t="s">
        <v>161</v>
      </c>
      <c r="T10" s="336"/>
      <c r="U10" s="337"/>
      <c r="V10" s="349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61"/>
      <c r="AH10" s="50"/>
      <c r="AI10" s="1"/>
      <c r="AJ10" s="1"/>
      <c r="AK10" s="1"/>
    </row>
    <row r="11" spans="1:37" customFormat="1" x14ac:dyDescent="0.15">
      <c r="A11" s="40"/>
      <c r="B11" s="334"/>
      <c r="C11" s="338" t="s">
        <v>162</v>
      </c>
      <c r="D11" s="338"/>
      <c r="E11" s="339"/>
      <c r="F11" s="346" t="str">
        <f>업태</f>
        <v>도소매</v>
      </c>
      <c r="G11" s="347"/>
      <c r="H11" s="347"/>
      <c r="I11" s="347"/>
      <c r="J11" s="347"/>
      <c r="K11" s="348"/>
      <c r="L11" s="352" t="s">
        <v>163</v>
      </c>
      <c r="M11" s="353" t="str">
        <f>종목</f>
        <v>과일</v>
      </c>
      <c r="N11" s="347"/>
      <c r="O11" s="347"/>
      <c r="P11" s="347"/>
      <c r="Q11" s="360"/>
      <c r="R11" s="334"/>
      <c r="S11" s="338" t="s">
        <v>162</v>
      </c>
      <c r="T11" s="338"/>
      <c r="U11" s="339"/>
      <c r="V11" s="346" t="str">
        <f>업태2</f>
        <v>도소매</v>
      </c>
      <c r="W11" s="347"/>
      <c r="X11" s="347"/>
      <c r="Y11" s="347"/>
      <c r="Z11" s="347"/>
      <c r="AA11" s="348"/>
      <c r="AB11" s="352" t="s">
        <v>163</v>
      </c>
      <c r="AC11" s="363" t="str">
        <f>종목2</f>
        <v>과일</v>
      </c>
      <c r="AD11" s="347"/>
      <c r="AE11" s="347"/>
      <c r="AF11" s="347"/>
      <c r="AG11" s="360"/>
      <c r="AH11" s="50"/>
      <c r="AI11" s="1"/>
      <c r="AJ11" s="1"/>
      <c r="AK11" s="1"/>
    </row>
    <row r="12" spans="1:37" customFormat="1" ht="17.25" thickBot="1" x14ac:dyDescent="0.2">
      <c r="A12" s="40"/>
      <c r="B12" s="335"/>
      <c r="C12" s="372"/>
      <c r="D12" s="372"/>
      <c r="E12" s="373"/>
      <c r="F12" s="374"/>
      <c r="G12" s="365"/>
      <c r="H12" s="365"/>
      <c r="I12" s="365"/>
      <c r="J12" s="365"/>
      <c r="K12" s="375"/>
      <c r="L12" s="362"/>
      <c r="M12" s="364"/>
      <c r="N12" s="365"/>
      <c r="O12" s="365"/>
      <c r="P12" s="365"/>
      <c r="Q12" s="366"/>
      <c r="R12" s="335"/>
      <c r="S12" s="372"/>
      <c r="T12" s="372"/>
      <c r="U12" s="373"/>
      <c r="V12" s="374"/>
      <c r="W12" s="365"/>
      <c r="X12" s="365"/>
      <c r="Y12" s="365"/>
      <c r="Z12" s="365"/>
      <c r="AA12" s="375"/>
      <c r="AB12" s="362"/>
      <c r="AC12" s="364"/>
      <c r="AD12" s="365"/>
      <c r="AE12" s="365"/>
      <c r="AF12" s="365"/>
      <c r="AG12" s="366"/>
      <c r="AH12" s="50"/>
      <c r="AI12" s="1"/>
      <c r="AJ12" s="1"/>
      <c r="AK12" s="1"/>
    </row>
    <row r="13" spans="1:37" customFormat="1" x14ac:dyDescent="0.15">
      <c r="A13" s="40"/>
      <c r="B13" s="367" t="s">
        <v>164</v>
      </c>
      <c r="C13" s="368"/>
      <c r="D13" s="368"/>
      <c r="E13" s="368"/>
      <c r="F13" s="368" t="s">
        <v>165</v>
      </c>
      <c r="G13" s="368"/>
      <c r="H13" s="368"/>
      <c r="I13" s="368"/>
      <c r="J13" s="368"/>
      <c r="K13" s="368"/>
      <c r="L13" s="368"/>
      <c r="M13" s="368"/>
      <c r="N13" s="368"/>
      <c r="O13" s="368"/>
      <c r="P13" s="368"/>
      <c r="Q13" s="368"/>
      <c r="R13" s="369"/>
      <c r="S13" s="370" t="s">
        <v>166</v>
      </c>
      <c r="T13" s="368"/>
      <c r="U13" s="368"/>
      <c r="V13" s="368"/>
      <c r="W13" s="368"/>
      <c r="X13" s="368"/>
      <c r="Y13" s="368"/>
      <c r="Z13" s="368"/>
      <c r="AA13" s="368"/>
      <c r="AB13" s="368"/>
      <c r="AC13" s="368" t="s">
        <v>167</v>
      </c>
      <c r="AD13" s="368"/>
      <c r="AE13" s="368"/>
      <c r="AF13" s="368"/>
      <c r="AG13" s="371"/>
      <c r="AH13" s="51"/>
      <c r="AI13" s="1"/>
      <c r="AJ13" s="1"/>
      <c r="AK13" s="1"/>
    </row>
    <row r="14" spans="1:37" customFormat="1" x14ac:dyDescent="0.15">
      <c r="A14" s="40"/>
      <c r="B14" s="376" t="s">
        <v>168</v>
      </c>
      <c r="C14" s="338"/>
      <c r="D14" s="52" t="s">
        <v>169</v>
      </c>
      <c r="E14" s="52" t="s">
        <v>170</v>
      </c>
      <c r="F14" s="338" t="s">
        <v>171</v>
      </c>
      <c r="G14" s="338"/>
      <c r="H14" s="52" t="s">
        <v>172</v>
      </c>
      <c r="I14" s="52" t="s">
        <v>173</v>
      </c>
      <c r="J14" s="52" t="s">
        <v>174</v>
      </c>
      <c r="K14" s="52" t="s">
        <v>175</v>
      </c>
      <c r="L14" s="52" t="s">
        <v>172</v>
      </c>
      <c r="M14" s="52" t="s">
        <v>173</v>
      </c>
      <c r="N14" s="52" t="s">
        <v>176</v>
      </c>
      <c r="O14" s="52" t="s">
        <v>175</v>
      </c>
      <c r="P14" s="52" t="s">
        <v>172</v>
      </c>
      <c r="Q14" s="52" t="s">
        <v>173</v>
      </c>
      <c r="R14" s="53" t="s">
        <v>170</v>
      </c>
      <c r="S14" s="54" t="s">
        <v>173</v>
      </c>
      <c r="T14" s="52" t="s">
        <v>174</v>
      </c>
      <c r="U14" s="52" t="s">
        <v>175</v>
      </c>
      <c r="V14" s="52" t="s">
        <v>172</v>
      </c>
      <c r="W14" s="55" t="s">
        <v>173</v>
      </c>
      <c r="X14" s="52" t="s">
        <v>176</v>
      </c>
      <c r="Y14" s="52" t="s">
        <v>175</v>
      </c>
      <c r="Z14" s="52" t="s">
        <v>172</v>
      </c>
      <c r="AA14" s="52" t="s">
        <v>173</v>
      </c>
      <c r="AB14" s="52" t="s">
        <v>170</v>
      </c>
      <c r="AC14" s="377">
        <f>비고2</f>
        <v>0</v>
      </c>
      <c r="AD14" s="377"/>
      <c r="AE14" s="377"/>
      <c r="AF14" s="377"/>
      <c r="AG14" s="378"/>
      <c r="AH14" s="56"/>
      <c r="AI14" s="1"/>
      <c r="AJ14" s="1"/>
      <c r="AK14" s="1"/>
    </row>
    <row r="15" spans="1:37" customFormat="1" ht="17.25" thickBot="1" x14ac:dyDescent="0.2">
      <c r="A15" s="40"/>
      <c r="B15" s="381">
        <f>발행일자</f>
        <v>41418</v>
      </c>
      <c r="C15" s="382"/>
      <c r="D15" s="57">
        <f>발행일자</f>
        <v>41418</v>
      </c>
      <c r="E15" s="58">
        <f>발행일자</f>
        <v>41418</v>
      </c>
      <c r="F15" s="383">
        <f ca="1">COUNTIF(H15:R15," ")</f>
        <v>5</v>
      </c>
      <c r="G15" s="383"/>
      <c r="H15" s="59" t="str">
        <f ca="1">MID(TEXT(금액합계,"???????????"),COLUMN(A1),1)</f>
        <v xml:space="preserve"> </v>
      </c>
      <c r="I15" s="59" t="str">
        <f ca="1">MID(TEXT(금액합계,"???????????"),COLUMN(B1),1)</f>
        <v xml:space="preserve"> </v>
      </c>
      <c r="J15" s="59" t="str">
        <f ca="1">MID(TEXT(금액합계,"???????????"),COLUMN(C1),1)</f>
        <v xml:space="preserve"> </v>
      </c>
      <c r="K15" s="59" t="str">
        <f ca="1">MID(TEXT(금액합계,"???????????"),COLUMN(D1),1)</f>
        <v xml:space="preserve"> </v>
      </c>
      <c r="L15" s="59" t="str">
        <f ca="1">MID(TEXT(금액합계,"???????????"),COLUMN(E1),1)</f>
        <v xml:space="preserve"> </v>
      </c>
      <c r="M15" s="59" t="str">
        <f ca="1">MID(TEXT(금액합계,"???????????"),COLUMN(F1),1)</f>
        <v>8</v>
      </c>
      <c r="N15" s="59" t="str">
        <f ca="1">MID(TEXT(금액합계,"???????????"),COLUMN(G1),1)</f>
        <v>8</v>
      </c>
      <c r="O15" s="59" t="str">
        <f ca="1">MID(TEXT(금액합계,"???????????"),COLUMN(H1),1)</f>
        <v>5</v>
      </c>
      <c r="P15" s="59" t="str">
        <f ca="1">MID(TEXT(금액합계,"???????????"),COLUMN(I1),1)</f>
        <v>8</v>
      </c>
      <c r="Q15" s="59" t="str">
        <f ca="1">MID(TEXT(금액합계,"???????????"),COLUMN(J1),1)</f>
        <v>1</v>
      </c>
      <c r="R15" s="60" t="str">
        <f ca="1">MID(TEXT(금액합계,"???????????"),COLUMN(K1),1)</f>
        <v>0</v>
      </c>
      <c r="S15" s="61" t="str">
        <f ca="1">MID(TEXT(세액합계,"??????????"),COLUMN(A1),1)</f>
        <v xml:space="preserve"> </v>
      </c>
      <c r="T15" s="62" t="str">
        <f ca="1">MID(TEXT(세액합계,"??????????"),COLUMN(B1),1)</f>
        <v xml:space="preserve"> </v>
      </c>
      <c r="U15" s="62" t="str">
        <f ca="1">MID(TEXT(세액합계,"??????????"),COLUMN(C1),1)</f>
        <v xml:space="preserve"> </v>
      </c>
      <c r="V15" s="62" t="str">
        <f ca="1">MID(TEXT(세액합계,"??????????"),COLUMN(D1),1)</f>
        <v xml:space="preserve"> </v>
      </c>
      <c r="W15" s="62" t="str">
        <f ca="1">MID(TEXT(세액합계,"??????????"),COLUMN(E1),1)</f>
        <v xml:space="preserve"> </v>
      </c>
      <c r="X15" s="62" t="str">
        <f ca="1">MID(TEXT(세액합계,"??????????"),COLUMN(F1),1)</f>
        <v>8</v>
      </c>
      <c r="Y15" s="62" t="str">
        <f ca="1">MID(TEXT(세액합계,"??????????"),COLUMN(G1),1)</f>
        <v>8</v>
      </c>
      <c r="Z15" s="62" t="str">
        <f ca="1">MID(TEXT(세액합계,"??????????"),COLUMN(H1),1)</f>
        <v>5</v>
      </c>
      <c r="AA15" s="62" t="str">
        <f ca="1">MID(TEXT(세액합계,"??????????"),COLUMN(I1),1)</f>
        <v>8</v>
      </c>
      <c r="AB15" s="62" t="str">
        <f ca="1">MID(TEXT(세액합계,"??????????"),COLUMN(J1),1)</f>
        <v>1</v>
      </c>
      <c r="AC15" s="379"/>
      <c r="AD15" s="379"/>
      <c r="AE15" s="379"/>
      <c r="AF15" s="379"/>
      <c r="AG15" s="380"/>
      <c r="AH15" s="56"/>
      <c r="AI15" s="1"/>
      <c r="AJ15" s="1"/>
      <c r="AK15" s="1"/>
    </row>
    <row r="16" spans="1:37" customFormat="1" x14ac:dyDescent="0.15">
      <c r="A16" s="40"/>
      <c r="B16" s="63" t="s">
        <v>169</v>
      </c>
      <c r="C16" s="64" t="s">
        <v>170</v>
      </c>
      <c r="D16" s="368" t="s">
        <v>177</v>
      </c>
      <c r="E16" s="368"/>
      <c r="F16" s="368"/>
      <c r="G16" s="368"/>
      <c r="H16" s="368"/>
      <c r="I16" s="368"/>
      <c r="J16" s="368"/>
      <c r="K16" s="368"/>
      <c r="L16" s="368" t="s">
        <v>178</v>
      </c>
      <c r="M16" s="368"/>
      <c r="N16" s="368" t="s">
        <v>179</v>
      </c>
      <c r="O16" s="368"/>
      <c r="P16" s="368" t="s">
        <v>180</v>
      </c>
      <c r="Q16" s="368"/>
      <c r="R16" s="368"/>
      <c r="S16" s="368"/>
      <c r="T16" s="368"/>
      <c r="U16" s="368" t="s">
        <v>181</v>
      </c>
      <c r="V16" s="368"/>
      <c r="W16" s="368"/>
      <c r="X16" s="368"/>
      <c r="Y16" s="368"/>
      <c r="Z16" s="368"/>
      <c r="AA16" s="368" t="s">
        <v>182</v>
      </c>
      <c r="AB16" s="368"/>
      <c r="AC16" s="368"/>
      <c r="AD16" s="368"/>
      <c r="AE16" s="368"/>
      <c r="AF16" s="368" t="s">
        <v>183</v>
      </c>
      <c r="AG16" s="371"/>
      <c r="AH16" s="51"/>
      <c r="AI16" s="1"/>
      <c r="AJ16" s="1"/>
      <c r="AK16" s="1"/>
    </row>
    <row r="17" spans="1:37" customFormat="1" x14ac:dyDescent="0.3">
      <c r="A17" s="40"/>
      <c r="B17" s="65">
        <f>INDEX(일자,1)</f>
        <v>41414</v>
      </c>
      <c r="C17" s="66">
        <f>INDEX(일자,1)</f>
        <v>41414</v>
      </c>
      <c r="D17" s="384" t="str">
        <f>INDEX(품목,1)&amp;" 외"</f>
        <v>블루베리 생과 외</v>
      </c>
      <c r="E17" s="385"/>
      <c r="F17" s="385"/>
      <c r="G17" s="385"/>
      <c r="H17" s="385"/>
      <c r="I17" s="385"/>
      <c r="J17" s="385"/>
      <c r="K17" s="386"/>
      <c r="L17" s="387"/>
      <c r="M17" s="387"/>
      <c r="N17" s="387">
        <f>SUM(수량)</f>
        <v>47</v>
      </c>
      <c r="O17" s="387"/>
      <c r="P17" s="388"/>
      <c r="Q17" s="388"/>
      <c r="R17" s="388"/>
      <c r="S17" s="388"/>
      <c r="T17" s="388"/>
      <c r="U17" s="389">
        <f ca="1">금액합계</f>
        <v>885810</v>
      </c>
      <c r="V17" s="389"/>
      <c r="W17" s="389"/>
      <c r="X17" s="389"/>
      <c r="Y17" s="389"/>
      <c r="Z17" s="389"/>
      <c r="AA17" s="389">
        <f ca="1">세액합계</f>
        <v>88581</v>
      </c>
      <c r="AB17" s="389"/>
      <c r="AC17" s="389"/>
      <c r="AD17" s="389"/>
      <c r="AE17" s="389"/>
      <c r="AF17" s="387"/>
      <c r="AG17" s="390"/>
      <c r="AH17" s="56"/>
      <c r="AI17" s="1"/>
      <c r="AJ17" s="1"/>
      <c r="AK17" s="1"/>
    </row>
    <row r="18" spans="1:37" customFormat="1" x14ac:dyDescent="0.3">
      <c r="A18" s="40"/>
      <c r="B18" s="65"/>
      <c r="C18" s="66"/>
      <c r="D18" s="384"/>
      <c r="E18" s="385"/>
      <c r="F18" s="385"/>
      <c r="G18" s="385"/>
      <c r="H18" s="385"/>
      <c r="I18" s="385"/>
      <c r="J18" s="385"/>
      <c r="K18" s="386"/>
      <c r="L18" s="387"/>
      <c r="M18" s="387"/>
      <c r="N18" s="387"/>
      <c r="O18" s="387"/>
      <c r="P18" s="388"/>
      <c r="Q18" s="388"/>
      <c r="R18" s="388"/>
      <c r="S18" s="388"/>
      <c r="T18" s="388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7"/>
      <c r="AG18" s="390"/>
      <c r="AH18" s="56"/>
      <c r="AI18" s="1"/>
      <c r="AJ18" s="1"/>
      <c r="AK18" s="1"/>
    </row>
    <row r="19" spans="1:37" customFormat="1" x14ac:dyDescent="0.3">
      <c r="A19" s="40"/>
      <c r="B19" s="65"/>
      <c r="C19" s="66"/>
      <c r="D19" s="384"/>
      <c r="E19" s="385"/>
      <c r="F19" s="385"/>
      <c r="G19" s="385"/>
      <c r="H19" s="385"/>
      <c r="I19" s="385"/>
      <c r="J19" s="385"/>
      <c r="K19" s="386"/>
      <c r="L19" s="387"/>
      <c r="M19" s="387"/>
      <c r="N19" s="387"/>
      <c r="O19" s="387"/>
      <c r="P19" s="388"/>
      <c r="Q19" s="388"/>
      <c r="R19" s="388"/>
      <c r="S19" s="388"/>
      <c r="T19" s="388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7"/>
      <c r="AG19" s="390"/>
      <c r="AH19" s="56"/>
      <c r="AI19" s="1"/>
      <c r="AJ19" s="1"/>
      <c r="AK19" s="1"/>
    </row>
    <row r="20" spans="1:37" customFormat="1" x14ac:dyDescent="0.3">
      <c r="A20" s="40"/>
      <c r="B20" s="65"/>
      <c r="C20" s="66"/>
      <c r="D20" s="384"/>
      <c r="E20" s="385"/>
      <c r="F20" s="385"/>
      <c r="G20" s="385"/>
      <c r="H20" s="385"/>
      <c r="I20" s="385"/>
      <c r="J20" s="385"/>
      <c r="K20" s="386"/>
      <c r="L20" s="387"/>
      <c r="M20" s="387"/>
      <c r="N20" s="387"/>
      <c r="O20" s="387"/>
      <c r="P20" s="388"/>
      <c r="Q20" s="388"/>
      <c r="R20" s="388"/>
      <c r="S20" s="388"/>
      <c r="T20" s="388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7"/>
      <c r="AG20" s="390"/>
      <c r="AH20" s="56"/>
      <c r="AI20" s="1"/>
      <c r="AJ20" s="1"/>
      <c r="AK20" s="1"/>
    </row>
    <row r="21" spans="1:37" customFormat="1" x14ac:dyDescent="0.15">
      <c r="A21" s="40"/>
      <c r="B21" s="376" t="s">
        <v>184</v>
      </c>
      <c r="C21" s="338"/>
      <c r="D21" s="338"/>
      <c r="E21" s="338"/>
      <c r="F21" s="338"/>
      <c r="G21" s="338" t="s">
        <v>185</v>
      </c>
      <c r="H21" s="338"/>
      <c r="I21" s="338"/>
      <c r="J21" s="338"/>
      <c r="K21" s="338"/>
      <c r="L21" s="338" t="s">
        <v>186</v>
      </c>
      <c r="M21" s="338"/>
      <c r="N21" s="338"/>
      <c r="O21" s="338"/>
      <c r="P21" s="338"/>
      <c r="Q21" s="338" t="s">
        <v>187</v>
      </c>
      <c r="R21" s="338"/>
      <c r="S21" s="338"/>
      <c r="T21" s="338"/>
      <c r="U21" s="338"/>
      <c r="V21" s="338" t="s">
        <v>188</v>
      </c>
      <c r="W21" s="338"/>
      <c r="X21" s="338"/>
      <c r="Y21" s="338"/>
      <c r="Z21" s="338"/>
      <c r="AA21" s="338" t="s">
        <v>189</v>
      </c>
      <c r="AB21" s="338"/>
      <c r="AC21" s="338"/>
      <c r="AD21" s="395"/>
      <c r="AE21" s="397" t="str">
        <f>용도</f>
        <v>영수</v>
      </c>
      <c r="AF21" s="398"/>
      <c r="AG21" s="401" t="s">
        <v>190</v>
      </c>
      <c r="AH21" s="51"/>
      <c r="AI21" s="1"/>
      <c r="AJ21" s="1"/>
      <c r="AK21" s="1"/>
    </row>
    <row r="22" spans="1:37" customFormat="1" ht="17.25" thickBot="1" x14ac:dyDescent="0.2">
      <c r="A22" s="40"/>
      <c r="B22" s="403">
        <f ca="1">합계금액</f>
        <v>974390</v>
      </c>
      <c r="C22" s="404"/>
      <c r="D22" s="404"/>
      <c r="E22" s="404"/>
      <c r="F22" s="405"/>
      <c r="G22" s="391">
        <f>현금</f>
        <v>900000</v>
      </c>
      <c r="H22" s="391"/>
      <c r="I22" s="391"/>
      <c r="J22" s="391"/>
      <c r="K22" s="391"/>
      <c r="L22" s="391">
        <f>수표</f>
        <v>0</v>
      </c>
      <c r="M22" s="391"/>
      <c r="N22" s="391"/>
      <c r="O22" s="391"/>
      <c r="P22" s="391"/>
      <c r="Q22" s="391">
        <f>어음</f>
        <v>0</v>
      </c>
      <c r="R22" s="391"/>
      <c r="S22" s="391"/>
      <c r="T22" s="391"/>
      <c r="U22" s="391"/>
      <c r="V22" s="391">
        <f ca="1">외상미수금</f>
        <v>74390</v>
      </c>
      <c r="W22" s="391"/>
      <c r="X22" s="391"/>
      <c r="Y22" s="391"/>
      <c r="Z22" s="391"/>
      <c r="AA22" s="372"/>
      <c r="AB22" s="372"/>
      <c r="AC22" s="372"/>
      <c r="AD22" s="396"/>
      <c r="AE22" s="399"/>
      <c r="AF22" s="400"/>
      <c r="AG22" s="402"/>
      <c r="AH22" s="51"/>
      <c r="AI22" s="1"/>
      <c r="AJ22" s="1"/>
      <c r="AK22" s="1"/>
    </row>
    <row r="23" spans="1:37" customFormat="1" x14ac:dyDescent="0.15">
      <c r="A23" s="40"/>
      <c r="B23" s="392" t="s">
        <v>191</v>
      </c>
      <c r="C23" s="392"/>
      <c r="D23" s="392"/>
      <c r="E23" s="392"/>
      <c r="F23" s="392"/>
      <c r="G23" s="392"/>
      <c r="H23" s="392"/>
      <c r="I23" s="392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4" t="s">
        <v>192</v>
      </c>
      <c r="Y23" s="394"/>
      <c r="Z23" s="394"/>
      <c r="AA23" s="394"/>
      <c r="AB23" s="394"/>
      <c r="AC23" s="394"/>
      <c r="AD23" s="394"/>
      <c r="AE23" s="394"/>
      <c r="AF23" s="394"/>
      <c r="AG23" s="394"/>
      <c r="AH23" s="49"/>
      <c r="AI23" s="1"/>
      <c r="AJ23" s="1"/>
      <c r="AK23" s="1"/>
    </row>
    <row r="24" spans="1:37" customFormat="1" ht="12.75" customHeight="1" x14ac:dyDescent="0.15">
      <c r="A24" s="40"/>
      <c r="B24" s="6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7"/>
      <c r="Y24" s="68"/>
      <c r="Z24" s="68"/>
      <c r="AA24" s="68"/>
      <c r="AB24" s="68"/>
      <c r="AC24" s="68"/>
      <c r="AD24" s="68"/>
      <c r="AE24" s="68"/>
      <c r="AF24" s="68"/>
      <c r="AG24" s="69"/>
      <c r="AH24" s="70"/>
      <c r="AI24" s="1"/>
      <c r="AJ24" s="1"/>
      <c r="AK24" s="1"/>
    </row>
    <row r="25" spans="1:37" customFormat="1" ht="12.75" customHeight="1" x14ac:dyDescent="0.15">
      <c r="A25" s="40"/>
      <c r="B25" s="71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1"/>
      <c r="Y25" s="72"/>
      <c r="Z25" s="72"/>
      <c r="AA25" s="72"/>
      <c r="AB25" s="72"/>
      <c r="AC25" s="72"/>
      <c r="AD25" s="72"/>
      <c r="AE25" s="72"/>
      <c r="AF25" s="72"/>
      <c r="AG25" s="70"/>
      <c r="AH25" s="70"/>
      <c r="AI25" s="1"/>
      <c r="AJ25" s="1"/>
      <c r="AK25" s="1"/>
    </row>
    <row r="26" spans="1:37" customFormat="1" ht="17.25" thickBot="1" x14ac:dyDescent="0.2">
      <c r="A26" s="40"/>
      <c r="B26" s="406" t="s">
        <v>193</v>
      </c>
      <c r="C26" s="406"/>
      <c r="D26" s="406"/>
      <c r="E26" s="406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  <c r="V26" s="407"/>
      <c r="W26" s="407"/>
      <c r="X26" s="407"/>
      <c r="Y26" s="407"/>
      <c r="Z26" s="407"/>
      <c r="AA26" s="407"/>
      <c r="AB26" s="407"/>
      <c r="AC26" s="408"/>
      <c r="AD26" s="408"/>
      <c r="AE26" s="408"/>
      <c r="AF26" s="408"/>
      <c r="AG26" s="408"/>
      <c r="AH26" s="73"/>
      <c r="AI26" s="1"/>
      <c r="AJ26" s="1"/>
      <c r="AK26" s="1"/>
    </row>
    <row r="27" spans="1:37" customFormat="1" x14ac:dyDescent="0.15">
      <c r="A27" s="40"/>
      <c r="B27" s="409" t="s">
        <v>144</v>
      </c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3" t="s">
        <v>145</v>
      </c>
      <c r="P27" s="415" t="s">
        <v>155</v>
      </c>
      <c r="Q27" s="415"/>
      <c r="R27" s="415"/>
      <c r="S27" s="415"/>
      <c r="T27" s="413" t="s">
        <v>147</v>
      </c>
      <c r="U27" s="416" t="s">
        <v>148</v>
      </c>
      <c r="V27" s="416"/>
      <c r="W27" s="416"/>
      <c r="X27" s="416"/>
      <c r="Y27" s="416"/>
      <c r="Z27" s="417"/>
      <c r="AA27" s="418">
        <f>AA3</f>
        <v>1</v>
      </c>
      <c r="AB27" s="419"/>
      <c r="AC27" s="74" t="s">
        <v>149</v>
      </c>
      <c r="AD27" s="418">
        <f>AD3</f>
        <v>1</v>
      </c>
      <c r="AE27" s="419"/>
      <c r="AF27" s="419"/>
      <c r="AG27" s="75" t="s">
        <v>150</v>
      </c>
      <c r="AH27" s="76"/>
      <c r="AI27" s="1"/>
      <c r="AJ27" s="1"/>
      <c r="AK27" s="1"/>
    </row>
    <row r="28" spans="1:37" customFormat="1" x14ac:dyDescent="0.15">
      <c r="A28" s="40"/>
      <c r="B28" s="411"/>
      <c r="C28" s="412"/>
      <c r="D28" s="412"/>
      <c r="E28" s="412"/>
      <c r="F28" s="412"/>
      <c r="G28" s="412"/>
      <c r="H28" s="412"/>
      <c r="I28" s="412"/>
      <c r="J28" s="412"/>
      <c r="K28" s="412"/>
      <c r="L28" s="412"/>
      <c r="M28" s="412"/>
      <c r="N28" s="412"/>
      <c r="O28" s="414"/>
      <c r="P28" s="424" t="s">
        <v>151</v>
      </c>
      <c r="Q28" s="424"/>
      <c r="R28" s="424"/>
      <c r="S28" s="424"/>
      <c r="T28" s="414"/>
      <c r="U28" s="425" t="s">
        <v>152</v>
      </c>
      <c r="V28" s="425"/>
      <c r="W28" s="425"/>
      <c r="X28" s="425"/>
      <c r="Y28" s="425"/>
      <c r="Z28" s="426"/>
      <c r="AA28" s="77" t="str">
        <f t="shared" ref="AA28:AG28" si="0">AA4</f>
        <v>1</v>
      </c>
      <c r="AB28" s="77" t="str">
        <f t="shared" si="0"/>
        <v>2</v>
      </c>
      <c r="AC28" s="59" t="str">
        <f t="shared" si="0"/>
        <v>-</v>
      </c>
      <c r="AD28" s="77" t="str">
        <f t="shared" si="0"/>
        <v>1</v>
      </c>
      <c r="AE28" s="77" t="str">
        <f t="shared" si="0"/>
        <v>2</v>
      </c>
      <c r="AF28" s="78" t="str">
        <f t="shared" si="0"/>
        <v>3</v>
      </c>
      <c r="AG28" s="79" t="str">
        <f t="shared" si="0"/>
        <v>4</v>
      </c>
      <c r="AH28" s="80"/>
      <c r="AI28" s="1"/>
      <c r="AJ28" s="1"/>
      <c r="AK28" s="1"/>
    </row>
    <row r="29" spans="1:37" customFormat="1" x14ac:dyDescent="0.15">
      <c r="A29" s="40"/>
      <c r="B29" s="427" t="s">
        <v>153</v>
      </c>
      <c r="C29" s="430" t="s">
        <v>154</v>
      </c>
      <c r="D29" s="430"/>
      <c r="E29" s="431"/>
      <c r="F29" s="434" t="str">
        <f t="shared" ref="F29:Q29" si="1">F5</f>
        <v>1</v>
      </c>
      <c r="G29" s="420" t="str">
        <f t="shared" si="1"/>
        <v>2</v>
      </c>
      <c r="H29" s="420" t="str">
        <f t="shared" si="1"/>
        <v>3</v>
      </c>
      <c r="I29" s="420" t="str">
        <f t="shared" si="1"/>
        <v>-</v>
      </c>
      <c r="J29" s="420" t="str">
        <f t="shared" si="1"/>
        <v>1</v>
      </c>
      <c r="K29" s="420" t="str">
        <f t="shared" si="1"/>
        <v>2</v>
      </c>
      <c r="L29" s="420" t="str">
        <f t="shared" si="1"/>
        <v>-</v>
      </c>
      <c r="M29" s="420" t="str">
        <f t="shared" si="1"/>
        <v>1</v>
      </c>
      <c r="N29" s="420" t="str">
        <f t="shared" si="1"/>
        <v>2</v>
      </c>
      <c r="O29" s="420" t="str">
        <f t="shared" si="1"/>
        <v>3</v>
      </c>
      <c r="P29" s="420" t="str">
        <f t="shared" si="1"/>
        <v>4</v>
      </c>
      <c r="Q29" s="422" t="str">
        <f t="shared" si="1"/>
        <v>5</v>
      </c>
      <c r="R29" s="456" t="s">
        <v>155</v>
      </c>
      <c r="S29" s="430" t="s">
        <v>154</v>
      </c>
      <c r="T29" s="430"/>
      <c r="U29" s="459"/>
      <c r="V29" s="434" t="str">
        <f t="shared" ref="V29:AG29" si="2">V5</f>
        <v>9</v>
      </c>
      <c r="W29" s="420" t="str">
        <f t="shared" si="2"/>
        <v>8</v>
      </c>
      <c r="X29" s="420" t="str">
        <f t="shared" si="2"/>
        <v>7</v>
      </c>
      <c r="Y29" s="420" t="str">
        <f t="shared" si="2"/>
        <v>-</v>
      </c>
      <c r="Z29" s="420" t="str">
        <f t="shared" si="2"/>
        <v>9</v>
      </c>
      <c r="AA29" s="420" t="str">
        <f t="shared" si="2"/>
        <v>8</v>
      </c>
      <c r="AB29" s="420" t="str">
        <f t="shared" si="2"/>
        <v>-</v>
      </c>
      <c r="AC29" s="421" t="str">
        <f t="shared" si="2"/>
        <v>9</v>
      </c>
      <c r="AD29" s="420" t="str">
        <f t="shared" si="2"/>
        <v>8</v>
      </c>
      <c r="AE29" s="420" t="str">
        <f t="shared" si="2"/>
        <v>7</v>
      </c>
      <c r="AF29" s="420" t="str">
        <f t="shared" si="2"/>
        <v>6</v>
      </c>
      <c r="AG29" s="422" t="str">
        <f t="shared" si="2"/>
        <v>5</v>
      </c>
      <c r="AH29" s="81"/>
      <c r="AI29" s="1"/>
      <c r="AJ29" s="1"/>
      <c r="AK29" s="1"/>
    </row>
    <row r="30" spans="1:37" customFormat="1" x14ac:dyDescent="0.15">
      <c r="A30" s="40"/>
      <c r="B30" s="428"/>
      <c r="C30" s="432"/>
      <c r="D30" s="432"/>
      <c r="E30" s="433"/>
      <c r="F30" s="435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3"/>
      <c r="R30" s="457"/>
      <c r="S30" s="432"/>
      <c r="T30" s="432"/>
      <c r="U30" s="460"/>
      <c r="V30" s="461"/>
      <c r="W30" s="436"/>
      <c r="X30" s="436"/>
      <c r="Y30" s="436"/>
      <c r="Z30" s="436"/>
      <c r="AA30" s="436"/>
      <c r="AB30" s="436"/>
      <c r="AC30" s="421"/>
      <c r="AD30" s="436"/>
      <c r="AE30" s="436"/>
      <c r="AF30" s="436"/>
      <c r="AG30" s="437"/>
      <c r="AH30" s="81"/>
      <c r="AI30" s="1"/>
      <c r="AJ30" s="1"/>
      <c r="AK30" s="1"/>
    </row>
    <row r="31" spans="1:37" customFormat="1" x14ac:dyDescent="0.15">
      <c r="A31" s="40"/>
      <c r="B31" s="428"/>
      <c r="C31" s="438" t="s">
        <v>156</v>
      </c>
      <c r="D31" s="438"/>
      <c r="E31" s="439"/>
      <c r="F31" s="440" t="str">
        <f>F7</f>
        <v>첫눈에 반한 과일</v>
      </c>
      <c r="G31" s="441"/>
      <c r="H31" s="441"/>
      <c r="I31" s="441"/>
      <c r="J31" s="441"/>
      <c r="K31" s="442"/>
      <c r="L31" s="446" t="s">
        <v>157</v>
      </c>
      <c r="M31" s="448" t="str">
        <f>M7</f>
        <v>김딸기</v>
      </c>
      <c r="N31" s="449"/>
      <c r="O31" s="449"/>
      <c r="P31" s="449"/>
      <c r="Q31" s="452" t="s">
        <v>158</v>
      </c>
      <c r="R31" s="457"/>
      <c r="S31" s="438" t="s">
        <v>156</v>
      </c>
      <c r="T31" s="438"/>
      <c r="U31" s="453"/>
      <c r="V31" s="454" t="str">
        <f>V7</f>
        <v>오감만족과일</v>
      </c>
      <c r="W31" s="455"/>
      <c r="X31" s="455"/>
      <c r="Y31" s="455"/>
      <c r="Z31" s="455"/>
      <c r="AA31" s="455"/>
      <c r="AB31" s="446" t="s">
        <v>157</v>
      </c>
      <c r="AC31" s="448" t="str">
        <f>AC7</f>
        <v>박홍시</v>
      </c>
      <c r="AD31" s="462"/>
      <c r="AE31" s="462"/>
      <c r="AF31" s="462"/>
      <c r="AG31" s="452" t="s">
        <v>158</v>
      </c>
      <c r="AH31" s="82"/>
      <c r="AI31" s="1"/>
      <c r="AJ31" s="1"/>
      <c r="AK31" s="1"/>
    </row>
    <row r="32" spans="1:37" customFormat="1" x14ac:dyDescent="0.15">
      <c r="A32" s="40"/>
      <c r="B32" s="428"/>
      <c r="C32" s="430" t="s">
        <v>159</v>
      </c>
      <c r="D32" s="430"/>
      <c r="E32" s="431"/>
      <c r="F32" s="443"/>
      <c r="G32" s="444"/>
      <c r="H32" s="444"/>
      <c r="I32" s="444"/>
      <c r="J32" s="444"/>
      <c r="K32" s="445"/>
      <c r="L32" s="447"/>
      <c r="M32" s="450"/>
      <c r="N32" s="451"/>
      <c r="O32" s="451"/>
      <c r="P32" s="451"/>
      <c r="Q32" s="452"/>
      <c r="R32" s="457"/>
      <c r="S32" s="430" t="s">
        <v>159</v>
      </c>
      <c r="T32" s="430"/>
      <c r="U32" s="459"/>
      <c r="V32" s="454"/>
      <c r="W32" s="455"/>
      <c r="X32" s="455"/>
      <c r="Y32" s="455"/>
      <c r="Z32" s="455"/>
      <c r="AA32" s="455"/>
      <c r="AB32" s="447"/>
      <c r="AC32" s="463"/>
      <c r="AD32" s="464"/>
      <c r="AE32" s="464"/>
      <c r="AF32" s="464"/>
      <c r="AG32" s="452"/>
      <c r="AH32" s="82"/>
      <c r="AI32" s="1"/>
      <c r="AJ32" s="1"/>
      <c r="AK32" s="1"/>
    </row>
    <row r="33" spans="1:37" customFormat="1" x14ac:dyDescent="0.15">
      <c r="A33" s="40"/>
      <c r="B33" s="428"/>
      <c r="C33" s="438" t="s">
        <v>160</v>
      </c>
      <c r="D33" s="438"/>
      <c r="E33" s="439"/>
      <c r="F33" s="440" t="str">
        <f>F9</f>
        <v>서울시 마포구 서교동 470-20</v>
      </c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65"/>
      <c r="R33" s="457"/>
      <c r="S33" s="438" t="s">
        <v>160</v>
      </c>
      <c r="T33" s="438"/>
      <c r="U33" s="453"/>
      <c r="V33" s="454" t="str">
        <f>V9</f>
        <v>서울시 은평구 갈현1동 700번지</v>
      </c>
      <c r="W33" s="455"/>
      <c r="X33" s="455"/>
      <c r="Y33" s="455"/>
      <c r="Z33" s="455"/>
      <c r="AA33" s="455"/>
      <c r="AB33" s="455"/>
      <c r="AC33" s="455"/>
      <c r="AD33" s="455"/>
      <c r="AE33" s="455"/>
      <c r="AF33" s="455"/>
      <c r="AG33" s="467"/>
      <c r="AH33" s="83"/>
      <c r="AI33" s="1"/>
      <c r="AJ33" s="1"/>
      <c r="AK33" s="1"/>
    </row>
    <row r="34" spans="1:37" customFormat="1" x14ac:dyDescent="0.15">
      <c r="A34" s="40"/>
      <c r="B34" s="428"/>
      <c r="C34" s="430" t="s">
        <v>161</v>
      </c>
      <c r="D34" s="430"/>
      <c r="E34" s="431"/>
      <c r="F34" s="443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66"/>
      <c r="R34" s="457"/>
      <c r="S34" s="430" t="s">
        <v>161</v>
      </c>
      <c r="T34" s="430"/>
      <c r="U34" s="459"/>
      <c r="V34" s="454"/>
      <c r="W34" s="455"/>
      <c r="X34" s="455"/>
      <c r="Y34" s="455"/>
      <c r="Z34" s="455"/>
      <c r="AA34" s="455"/>
      <c r="AB34" s="455"/>
      <c r="AC34" s="455"/>
      <c r="AD34" s="455"/>
      <c r="AE34" s="455"/>
      <c r="AF34" s="455"/>
      <c r="AG34" s="467"/>
      <c r="AH34" s="83"/>
      <c r="AI34" s="1"/>
      <c r="AJ34" s="1"/>
      <c r="AK34" s="1"/>
    </row>
    <row r="35" spans="1:37" customFormat="1" x14ac:dyDescent="0.15">
      <c r="A35" s="40"/>
      <c r="B35" s="428"/>
      <c r="C35" s="432" t="s">
        <v>162</v>
      </c>
      <c r="D35" s="432"/>
      <c r="E35" s="433"/>
      <c r="F35" s="454" t="str">
        <f>F11</f>
        <v>도소매</v>
      </c>
      <c r="G35" s="455"/>
      <c r="H35" s="455"/>
      <c r="I35" s="455"/>
      <c r="J35" s="455"/>
      <c r="K35" s="455"/>
      <c r="L35" s="446" t="s">
        <v>163</v>
      </c>
      <c r="M35" s="455" t="str">
        <f>M11</f>
        <v>과일</v>
      </c>
      <c r="N35" s="455"/>
      <c r="O35" s="455"/>
      <c r="P35" s="455"/>
      <c r="Q35" s="467"/>
      <c r="R35" s="457"/>
      <c r="S35" s="432" t="s">
        <v>162</v>
      </c>
      <c r="T35" s="432"/>
      <c r="U35" s="460"/>
      <c r="V35" s="454" t="str">
        <f>V11</f>
        <v>도소매</v>
      </c>
      <c r="W35" s="455"/>
      <c r="X35" s="455"/>
      <c r="Y35" s="455"/>
      <c r="Z35" s="455"/>
      <c r="AA35" s="455"/>
      <c r="AB35" s="446" t="s">
        <v>163</v>
      </c>
      <c r="AC35" s="455" t="str">
        <f>AC11</f>
        <v>과일</v>
      </c>
      <c r="AD35" s="455"/>
      <c r="AE35" s="455"/>
      <c r="AF35" s="455"/>
      <c r="AG35" s="467"/>
      <c r="AH35" s="83"/>
      <c r="AI35" s="1"/>
      <c r="AJ35" s="1"/>
      <c r="AK35" s="1"/>
    </row>
    <row r="36" spans="1:37" customFormat="1" ht="17.25" thickBot="1" x14ac:dyDescent="0.2">
      <c r="A36" s="40"/>
      <c r="B36" s="429"/>
      <c r="C36" s="476"/>
      <c r="D36" s="476"/>
      <c r="E36" s="477"/>
      <c r="F36" s="478"/>
      <c r="G36" s="469"/>
      <c r="H36" s="469"/>
      <c r="I36" s="469"/>
      <c r="J36" s="469"/>
      <c r="K36" s="469"/>
      <c r="L36" s="468"/>
      <c r="M36" s="469"/>
      <c r="N36" s="469"/>
      <c r="O36" s="469"/>
      <c r="P36" s="469"/>
      <c r="Q36" s="470"/>
      <c r="R36" s="458"/>
      <c r="S36" s="476"/>
      <c r="T36" s="476"/>
      <c r="U36" s="479"/>
      <c r="V36" s="478"/>
      <c r="W36" s="469"/>
      <c r="X36" s="469"/>
      <c r="Y36" s="469"/>
      <c r="Z36" s="469"/>
      <c r="AA36" s="469"/>
      <c r="AB36" s="468"/>
      <c r="AC36" s="469"/>
      <c r="AD36" s="469"/>
      <c r="AE36" s="469"/>
      <c r="AF36" s="469"/>
      <c r="AG36" s="470"/>
      <c r="AH36" s="83"/>
      <c r="AI36" s="1"/>
      <c r="AJ36" s="1"/>
      <c r="AK36" s="1"/>
    </row>
    <row r="37" spans="1:37" customFormat="1" x14ac:dyDescent="0.15">
      <c r="A37" s="40"/>
      <c r="B37" s="471" t="s">
        <v>164</v>
      </c>
      <c r="C37" s="472"/>
      <c r="D37" s="472"/>
      <c r="E37" s="472"/>
      <c r="F37" s="472" t="s">
        <v>165</v>
      </c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3"/>
      <c r="S37" s="474" t="s">
        <v>166</v>
      </c>
      <c r="T37" s="472"/>
      <c r="U37" s="472"/>
      <c r="V37" s="472"/>
      <c r="W37" s="472"/>
      <c r="X37" s="472"/>
      <c r="Y37" s="472"/>
      <c r="Z37" s="472"/>
      <c r="AA37" s="472"/>
      <c r="AB37" s="472"/>
      <c r="AC37" s="472" t="s">
        <v>167</v>
      </c>
      <c r="AD37" s="472"/>
      <c r="AE37" s="472"/>
      <c r="AF37" s="472"/>
      <c r="AG37" s="475"/>
      <c r="AH37" s="84"/>
      <c r="AI37" s="1"/>
      <c r="AJ37" s="1"/>
      <c r="AK37" s="1"/>
    </row>
    <row r="38" spans="1:37" customFormat="1" x14ac:dyDescent="0.15">
      <c r="A38" s="40"/>
      <c r="B38" s="480" t="s">
        <v>168</v>
      </c>
      <c r="C38" s="432"/>
      <c r="D38" s="85" t="s">
        <v>169</v>
      </c>
      <c r="E38" s="85" t="s">
        <v>170</v>
      </c>
      <c r="F38" s="432" t="s">
        <v>171</v>
      </c>
      <c r="G38" s="432"/>
      <c r="H38" s="85" t="s">
        <v>172</v>
      </c>
      <c r="I38" s="85" t="s">
        <v>173</v>
      </c>
      <c r="J38" s="85" t="s">
        <v>174</v>
      </c>
      <c r="K38" s="85" t="s">
        <v>175</v>
      </c>
      <c r="L38" s="85" t="s">
        <v>172</v>
      </c>
      <c r="M38" s="85" t="s">
        <v>173</v>
      </c>
      <c r="N38" s="85" t="s">
        <v>176</v>
      </c>
      <c r="O38" s="85" t="s">
        <v>175</v>
      </c>
      <c r="P38" s="85" t="s">
        <v>172</v>
      </c>
      <c r="Q38" s="85" t="s">
        <v>173</v>
      </c>
      <c r="R38" s="86" t="s">
        <v>170</v>
      </c>
      <c r="S38" s="87" t="s">
        <v>173</v>
      </c>
      <c r="T38" s="85" t="s">
        <v>174</v>
      </c>
      <c r="U38" s="85" t="s">
        <v>175</v>
      </c>
      <c r="V38" s="85" t="s">
        <v>172</v>
      </c>
      <c r="W38" s="85" t="s">
        <v>173</v>
      </c>
      <c r="X38" s="85" t="s">
        <v>176</v>
      </c>
      <c r="Y38" s="85" t="s">
        <v>175</v>
      </c>
      <c r="Z38" s="85" t="s">
        <v>172</v>
      </c>
      <c r="AA38" s="85" t="s">
        <v>173</v>
      </c>
      <c r="AB38" s="85" t="s">
        <v>170</v>
      </c>
      <c r="AC38" s="481">
        <f>AC14</f>
        <v>0</v>
      </c>
      <c r="AD38" s="481"/>
      <c r="AE38" s="481"/>
      <c r="AF38" s="481"/>
      <c r="AG38" s="482"/>
      <c r="AH38" s="88"/>
      <c r="AI38" s="1"/>
      <c r="AJ38" s="1"/>
      <c r="AK38" s="1"/>
    </row>
    <row r="39" spans="1:37" customFormat="1" ht="17.25" thickBot="1" x14ac:dyDescent="0.2">
      <c r="A39" s="40"/>
      <c r="B39" s="485">
        <f>B15</f>
        <v>41418</v>
      </c>
      <c r="C39" s="486"/>
      <c r="D39" s="89">
        <f t="shared" ref="D39:E39" si="3">D15</f>
        <v>41418</v>
      </c>
      <c r="E39" s="90">
        <f t="shared" si="3"/>
        <v>41418</v>
      </c>
      <c r="F39" s="487">
        <f ca="1">F15</f>
        <v>5</v>
      </c>
      <c r="G39" s="488"/>
      <c r="H39" s="100" t="str">
        <f t="shared" ref="H39:AB39" ca="1" si="4">H15</f>
        <v xml:space="preserve"> </v>
      </c>
      <c r="I39" s="100" t="str">
        <f t="shared" ca="1" si="4"/>
        <v xml:space="preserve"> </v>
      </c>
      <c r="J39" s="100" t="str">
        <f t="shared" ca="1" si="4"/>
        <v xml:space="preserve"> </v>
      </c>
      <c r="K39" s="100" t="str">
        <f t="shared" ca="1" si="4"/>
        <v xml:space="preserve"> </v>
      </c>
      <c r="L39" s="100" t="str">
        <f t="shared" ca="1" si="4"/>
        <v xml:space="preserve"> </v>
      </c>
      <c r="M39" s="100" t="str">
        <f t="shared" ca="1" si="4"/>
        <v>8</v>
      </c>
      <c r="N39" s="100" t="str">
        <f t="shared" ca="1" si="4"/>
        <v>8</v>
      </c>
      <c r="O39" s="100" t="str">
        <f t="shared" ca="1" si="4"/>
        <v>5</v>
      </c>
      <c r="P39" s="100" t="str">
        <f t="shared" ca="1" si="4"/>
        <v>8</v>
      </c>
      <c r="Q39" s="100" t="str">
        <f t="shared" ca="1" si="4"/>
        <v>1</v>
      </c>
      <c r="R39" s="99" t="str">
        <f t="shared" ca="1" si="4"/>
        <v>0</v>
      </c>
      <c r="S39" s="101" t="str">
        <f t="shared" ca="1" si="4"/>
        <v xml:space="preserve"> </v>
      </c>
      <c r="T39" s="100" t="str">
        <f t="shared" ca="1" si="4"/>
        <v xml:space="preserve"> </v>
      </c>
      <c r="U39" s="100" t="str">
        <f t="shared" ca="1" si="4"/>
        <v xml:space="preserve"> </v>
      </c>
      <c r="V39" s="100" t="str">
        <f t="shared" ca="1" si="4"/>
        <v xml:space="preserve"> </v>
      </c>
      <c r="W39" s="100" t="str">
        <f t="shared" ca="1" si="4"/>
        <v xml:space="preserve"> </v>
      </c>
      <c r="X39" s="100" t="str">
        <f t="shared" ca="1" si="4"/>
        <v>8</v>
      </c>
      <c r="Y39" s="100" t="str">
        <f t="shared" ca="1" si="4"/>
        <v>8</v>
      </c>
      <c r="Z39" s="100" t="str">
        <f t="shared" ca="1" si="4"/>
        <v>5</v>
      </c>
      <c r="AA39" s="100" t="str">
        <f t="shared" ca="1" si="4"/>
        <v>8</v>
      </c>
      <c r="AB39" s="100" t="str">
        <f t="shared" ca="1" si="4"/>
        <v>1</v>
      </c>
      <c r="AC39" s="483"/>
      <c r="AD39" s="483"/>
      <c r="AE39" s="483"/>
      <c r="AF39" s="483"/>
      <c r="AG39" s="484"/>
      <c r="AH39" s="88"/>
      <c r="AI39" s="1"/>
      <c r="AJ39" s="1"/>
      <c r="AK39" s="1"/>
    </row>
    <row r="40" spans="1:37" customFormat="1" x14ac:dyDescent="0.15">
      <c r="A40" s="40"/>
      <c r="B40" s="91" t="s">
        <v>169</v>
      </c>
      <c r="C40" s="92" t="s">
        <v>170</v>
      </c>
      <c r="D40" s="473" t="s">
        <v>177</v>
      </c>
      <c r="E40" s="489"/>
      <c r="F40" s="489"/>
      <c r="G40" s="489"/>
      <c r="H40" s="489"/>
      <c r="I40" s="489"/>
      <c r="J40" s="489"/>
      <c r="K40" s="490"/>
      <c r="L40" s="473" t="s">
        <v>178</v>
      </c>
      <c r="M40" s="490"/>
      <c r="N40" s="430" t="s">
        <v>179</v>
      </c>
      <c r="O40" s="430"/>
      <c r="P40" s="430" t="s">
        <v>180</v>
      </c>
      <c r="Q40" s="430"/>
      <c r="R40" s="430"/>
      <c r="S40" s="430"/>
      <c r="T40" s="430"/>
      <c r="U40" s="430" t="s">
        <v>181</v>
      </c>
      <c r="V40" s="430"/>
      <c r="W40" s="430"/>
      <c r="X40" s="430"/>
      <c r="Y40" s="430"/>
      <c r="Z40" s="430"/>
      <c r="AA40" s="430" t="s">
        <v>182</v>
      </c>
      <c r="AB40" s="430"/>
      <c r="AC40" s="430"/>
      <c r="AD40" s="430"/>
      <c r="AE40" s="430"/>
      <c r="AF40" s="430" t="s">
        <v>183</v>
      </c>
      <c r="AG40" s="459"/>
      <c r="AH40" s="84"/>
      <c r="AI40" s="1"/>
      <c r="AJ40" s="1"/>
      <c r="AK40" s="1"/>
    </row>
    <row r="41" spans="1:37" customFormat="1" x14ac:dyDescent="0.3">
      <c r="A41" s="40"/>
      <c r="B41" s="93">
        <f t="shared" ref="B41:C41" si="5">B17</f>
        <v>41414</v>
      </c>
      <c r="C41" s="94">
        <f t="shared" si="5"/>
        <v>41414</v>
      </c>
      <c r="D41" s="491" t="str">
        <f>D17</f>
        <v>블루베리 생과 외</v>
      </c>
      <c r="E41" s="492"/>
      <c r="F41" s="492"/>
      <c r="G41" s="492"/>
      <c r="H41" s="492"/>
      <c r="I41" s="492"/>
      <c r="J41" s="492"/>
      <c r="K41" s="493"/>
      <c r="L41" s="494"/>
      <c r="M41" s="495"/>
      <c r="N41" s="496">
        <f>N17</f>
        <v>47</v>
      </c>
      <c r="O41" s="495"/>
      <c r="P41" s="497"/>
      <c r="Q41" s="498"/>
      <c r="R41" s="498"/>
      <c r="S41" s="498"/>
      <c r="T41" s="499"/>
      <c r="U41" s="500">
        <f ca="1">U17</f>
        <v>885810</v>
      </c>
      <c r="V41" s="501"/>
      <c r="W41" s="501"/>
      <c r="X41" s="501"/>
      <c r="Y41" s="501"/>
      <c r="Z41" s="502"/>
      <c r="AA41" s="500">
        <f ca="1">AA17</f>
        <v>88581</v>
      </c>
      <c r="AB41" s="501"/>
      <c r="AC41" s="501"/>
      <c r="AD41" s="501"/>
      <c r="AE41" s="502"/>
      <c r="AF41" s="481"/>
      <c r="AG41" s="482"/>
      <c r="AH41" s="88"/>
      <c r="AI41" s="1"/>
      <c r="AJ41" s="1"/>
      <c r="AK41" s="1"/>
    </row>
    <row r="42" spans="1:37" customFormat="1" x14ac:dyDescent="0.3">
      <c r="A42" s="40"/>
      <c r="B42" s="93"/>
      <c r="C42" s="94"/>
      <c r="D42" s="503"/>
      <c r="E42" s="492"/>
      <c r="F42" s="492"/>
      <c r="G42" s="492"/>
      <c r="H42" s="492"/>
      <c r="I42" s="492"/>
      <c r="J42" s="492"/>
      <c r="K42" s="493"/>
      <c r="L42" s="494"/>
      <c r="M42" s="495"/>
      <c r="N42" s="494"/>
      <c r="O42" s="495"/>
      <c r="P42" s="497"/>
      <c r="Q42" s="498"/>
      <c r="R42" s="498"/>
      <c r="S42" s="498"/>
      <c r="T42" s="499"/>
      <c r="U42" s="500"/>
      <c r="V42" s="501"/>
      <c r="W42" s="501"/>
      <c r="X42" s="501"/>
      <c r="Y42" s="501"/>
      <c r="Z42" s="502"/>
      <c r="AA42" s="500"/>
      <c r="AB42" s="501"/>
      <c r="AC42" s="501"/>
      <c r="AD42" s="501"/>
      <c r="AE42" s="502"/>
      <c r="AF42" s="481"/>
      <c r="AG42" s="482"/>
      <c r="AH42" s="88"/>
      <c r="AI42" s="1"/>
      <c r="AJ42" s="1"/>
      <c r="AK42" s="1"/>
    </row>
    <row r="43" spans="1:37" customFormat="1" x14ac:dyDescent="0.3">
      <c r="A43" s="40"/>
      <c r="B43" s="93"/>
      <c r="C43" s="94"/>
      <c r="D43" s="503"/>
      <c r="E43" s="492"/>
      <c r="F43" s="492"/>
      <c r="G43" s="492"/>
      <c r="H43" s="492"/>
      <c r="I43" s="492"/>
      <c r="J43" s="492"/>
      <c r="K43" s="493"/>
      <c r="L43" s="494"/>
      <c r="M43" s="495"/>
      <c r="N43" s="494"/>
      <c r="O43" s="495"/>
      <c r="P43" s="497"/>
      <c r="Q43" s="498"/>
      <c r="R43" s="498"/>
      <c r="S43" s="498"/>
      <c r="T43" s="499"/>
      <c r="U43" s="500"/>
      <c r="V43" s="501"/>
      <c r="W43" s="501"/>
      <c r="X43" s="501"/>
      <c r="Y43" s="501"/>
      <c r="Z43" s="502"/>
      <c r="AA43" s="500"/>
      <c r="AB43" s="501"/>
      <c r="AC43" s="501"/>
      <c r="AD43" s="501"/>
      <c r="AE43" s="502"/>
      <c r="AF43" s="481"/>
      <c r="AG43" s="482"/>
      <c r="AH43" s="88"/>
      <c r="AI43" s="1"/>
      <c r="AJ43" s="1"/>
      <c r="AK43" s="1"/>
    </row>
    <row r="44" spans="1:37" customFormat="1" x14ac:dyDescent="0.3">
      <c r="A44" s="40"/>
      <c r="B44" s="93"/>
      <c r="C44" s="94"/>
      <c r="D44" s="503"/>
      <c r="E44" s="492"/>
      <c r="F44" s="492"/>
      <c r="G44" s="492"/>
      <c r="H44" s="492"/>
      <c r="I44" s="492"/>
      <c r="J44" s="492"/>
      <c r="K44" s="493"/>
      <c r="L44" s="494"/>
      <c r="M44" s="495"/>
      <c r="N44" s="494"/>
      <c r="O44" s="495"/>
      <c r="P44" s="497"/>
      <c r="Q44" s="498"/>
      <c r="R44" s="498"/>
      <c r="S44" s="498"/>
      <c r="T44" s="499"/>
      <c r="U44" s="500"/>
      <c r="V44" s="501"/>
      <c r="W44" s="501"/>
      <c r="X44" s="501"/>
      <c r="Y44" s="501"/>
      <c r="Z44" s="502"/>
      <c r="AA44" s="500"/>
      <c r="AB44" s="501"/>
      <c r="AC44" s="501"/>
      <c r="AD44" s="501"/>
      <c r="AE44" s="502"/>
      <c r="AF44" s="481"/>
      <c r="AG44" s="482"/>
      <c r="AH44" s="88"/>
      <c r="AI44" s="1"/>
      <c r="AJ44" s="1"/>
      <c r="AK44" s="1"/>
    </row>
    <row r="45" spans="1:37" customFormat="1" x14ac:dyDescent="0.15">
      <c r="A45" s="40"/>
      <c r="B45" s="480" t="s">
        <v>184</v>
      </c>
      <c r="C45" s="432"/>
      <c r="D45" s="432"/>
      <c r="E45" s="432"/>
      <c r="F45" s="432"/>
      <c r="G45" s="432" t="s">
        <v>185</v>
      </c>
      <c r="H45" s="432"/>
      <c r="I45" s="432"/>
      <c r="J45" s="432"/>
      <c r="K45" s="432"/>
      <c r="L45" s="432" t="s">
        <v>186</v>
      </c>
      <c r="M45" s="432"/>
      <c r="N45" s="432"/>
      <c r="O45" s="432"/>
      <c r="P45" s="432"/>
      <c r="Q45" s="432" t="s">
        <v>187</v>
      </c>
      <c r="R45" s="432"/>
      <c r="S45" s="432"/>
      <c r="T45" s="432"/>
      <c r="U45" s="432"/>
      <c r="V45" s="432" t="s">
        <v>188</v>
      </c>
      <c r="W45" s="432"/>
      <c r="X45" s="432"/>
      <c r="Y45" s="432"/>
      <c r="Z45" s="432"/>
      <c r="AA45" s="432" t="s">
        <v>189</v>
      </c>
      <c r="AB45" s="432"/>
      <c r="AC45" s="432"/>
      <c r="AD45" s="433"/>
      <c r="AE45" s="508" t="str">
        <f>AE21</f>
        <v>영수</v>
      </c>
      <c r="AF45" s="509"/>
      <c r="AG45" s="511" t="s">
        <v>190</v>
      </c>
      <c r="AH45" s="84"/>
      <c r="AI45" s="1"/>
      <c r="AJ45" s="1"/>
      <c r="AK45" s="1"/>
    </row>
    <row r="46" spans="1:37" customFormat="1" ht="17.25" thickBot="1" x14ac:dyDescent="0.2">
      <c r="A46" s="40"/>
      <c r="B46" s="513">
        <f ca="1">B22</f>
        <v>974390</v>
      </c>
      <c r="C46" s="514"/>
      <c r="D46" s="514"/>
      <c r="E46" s="514"/>
      <c r="F46" s="515"/>
      <c r="G46" s="504">
        <f>G22</f>
        <v>900000</v>
      </c>
      <c r="H46" s="504"/>
      <c r="I46" s="504"/>
      <c r="J46" s="504"/>
      <c r="K46" s="504"/>
      <c r="L46" s="504">
        <f>L22</f>
        <v>0</v>
      </c>
      <c r="M46" s="504"/>
      <c r="N46" s="504"/>
      <c r="O46" s="504"/>
      <c r="P46" s="504"/>
      <c r="Q46" s="504">
        <f>Q22</f>
        <v>0</v>
      </c>
      <c r="R46" s="504"/>
      <c r="S46" s="504"/>
      <c r="T46" s="504"/>
      <c r="U46" s="504"/>
      <c r="V46" s="504">
        <f ca="1">V22</f>
        <v>74390</v>
      </c>
      <c r="W46" s="504"/>
      <c r="X46" s="504"/>
      <c r="Y46" s="504"/>
      <c r="Z46" s="504"/>
      <c r="AA46" s="476"/>
      <c r="AB46" s="476"/>
      <c r="AC46" s="476"/>
      <c r="AD46" s="477"/>
      <c r="AE46" s="510"/>
      <c r="AF46" s="510"/>
      <c r="AG46" s="512"/>
      <c r="AH46" s="84"/>
      <c r="AI46" s="1"/>
      <c r="AJ46" s="1"/>
      <c r="AK46" s="1"/>
    </row>
    <row r="47" spans="1:37" customFormat="1" x14ac:dyDescent="0.15">
      <c r="A47" s="40"/>
      <c r="B47" s="505" t="s">
        <v>191</v>
      </c>
      <c r="C47" s="505"/>
      <c r="D47" s="505"/>
      <c r="E47" s="505"/>
      <c r="F47" s="505"/>
      <c r="G47" s="505"/>
      <c r="H47" s="505"/>
      <c r="I47" s="505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7" t="s">
        <v>192</v>
      </c>
      <c r="Y47" s="507"/>
      <c r="Z47" s="507"/>
      <c r="AA47" s="507"/>
      <c r="AB47" s="507"/>
      <c r="AC47" s="507"/>
      <c r="AD47" s="507"/>
      <c r="AE47" s="507"/>
      <c r="AF47" s="507"/>
      <c r="AG47" s="507"/>
      <c r="AH47" s="95"/>
      <c r="AI47" s="1"/>
      <c r="AJ47" s="1"/>
      <c r="AK47" s="1"/>
    </row>
    <row r="48" spans="1:37" s="98" customFormat="1" x14ac:dyDescent="0.15">
      <c r="A48" s="96"/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1"/>
      <c r="Y48" s="72"/>
      <c r="Z48" s="72"/>
      <c r="AA48" s="72"/>
      <c r="AB48" s="72"/>
      <c r="AC48" s="72"/>
      <c r="AD48" s="72"/>
      <c r="AE48" s="72"/>
      <c r="AF48" s="72"/>
      <c r="AG48" s="70"/>
      <c r="AH48" s="70"/>
      <c r="AI48" s="97"/>
      <c r="AJ48" s="97"/>
      <c r="AK48" s="97"/>
    </row>
    <row r="49" spans="1:37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customForma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customForma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customForma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customForma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customForma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customForma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customForma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customForma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customForma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customForma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customForma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customForma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customForma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customForma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customForma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customForma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customForma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customForma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customForma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customForma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customForma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customForma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customForma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customForma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customForma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customForma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customForma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customForma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customForma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customForma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customForma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customForma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customForma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customForma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customForma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customForma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customForma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customForma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customForma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customForma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customForma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customForma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customForma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customForma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customForma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customForma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customForma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customForma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customForma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customForma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customForma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customForma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customForma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customForma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customForma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customForma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customForma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customForma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customForma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customForma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customForma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customForma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customForma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customForma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customForma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customForma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customForma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customForma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customForma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customForma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customForma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customForma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customForma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customForma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customForma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customForma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customForma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customForma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customForma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customForma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customForma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customForma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customForma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customForma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customForma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customForma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customForma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customForma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customForma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customForma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customForma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customForma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customForma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customForma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customForma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customForma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customForma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customForma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customForma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customForma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customForma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customForma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customForma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customForma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customForma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customForma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customForma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customForma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customForma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customForma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customForma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customForma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customForma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customForma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customForma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customForma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customForma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customForma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customForma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customForma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customForma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customForma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customForma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customForma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customForma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customForma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customForma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customForma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customForma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customForma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customForma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customForma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customForma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customForma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customForma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customForma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customForma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customForma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customForma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customForma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customForma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customForma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customForma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customForma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customForma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customForma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customForma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customForma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customForma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customForma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customForma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customForma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customForma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customForma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customForma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customForma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customForma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customForma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customForma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customForma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customForma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customForma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customForma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customForma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customForma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customForma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customForma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customForma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customForma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customForma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customForma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customForma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customForma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customForma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customForma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customForma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customForma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customForma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customForma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customForma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customForma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customForma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customForma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customForma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customForma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customForma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customForma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customForma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customForma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customForma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customForma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customForma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customForma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customForma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customForma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customForma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customForma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customForma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customForma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customForma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customForma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customForma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customForma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customForma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customForma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customForma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customForma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customForma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customForma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customForma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customForma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customForma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customForma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customForma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customForma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customForma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customForma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customForma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customForma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customForma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customForma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customForma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customForma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customForma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customForma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customForma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customForma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customForma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customForma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customForma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customForma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customForma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customForma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customForma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customForma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customForma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customForma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customForma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customForma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customForma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customForma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customForma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customForma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customForma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customForma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customForma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customForma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customForma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customForma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customForma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customForma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customForma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customForma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customForma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customForma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customForma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customForma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customForma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customForma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customForma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customForma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customForma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customForma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customForma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customForma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customForma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customForma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customForma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customForma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customForma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customForma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customForma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customForma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customForma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customForma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customForma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customForma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customForma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customForma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customForma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customForma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customForma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customForma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customForma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customForma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customForma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customForma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customForma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customForma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customForma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customForma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customForma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customForma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customForma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customForma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customForma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customForma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customForma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customForma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customForma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customForma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customForma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customForma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customForma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customForma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customForma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customForma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customForma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customForma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customForma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customForma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customForma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customForma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customForma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customForma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customForma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customForma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customForma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customForma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customForma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customForma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customForma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customForma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customForma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customForma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customForma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customForma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customForma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customForma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customForma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customForma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customForma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customForma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customForma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customForma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customForma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customForma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customForma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customForma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customForma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customForma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customForma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customForma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customForma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customForma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customForma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customForma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customForma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customForma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customForma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customForma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customForma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customForma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customForma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customForma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customForma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customForma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customForma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customForma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customForma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customForma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customForma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customForma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customForma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customForma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customForma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customForma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customForma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customForma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customForma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customForma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customForma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customForma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customForma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customForma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customForma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customForma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customForma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customForma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customForma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customForma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customForma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customForma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customForma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customForma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customForma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customForma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customForma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customForma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customForma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customForma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customForma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customForma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customForma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customForma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customForma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customForma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customForma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customForma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customForma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customForma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customForma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customForma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customForma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customForma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customForma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customForma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customForma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customForma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customForma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customForma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customForma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customForma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customForma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customForma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customForma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customForma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customForma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customForma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customForma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customForma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customForma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customForma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customForma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customForma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customForma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customForma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customForma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customForma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customForma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customForma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customForma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customForma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customForma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customForma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customForma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customForma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customForma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customForma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customForma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customForma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customForma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customForma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customForma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customForma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customForma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customForma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customForma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customForma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customForma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customForma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customForma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customForma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customForma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customForma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customForma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customForma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customForma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customForma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customForma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customForma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customForma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customForma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customForma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customForma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customForma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customForma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customForma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customForma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customForma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customForma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customForma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customForma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customForma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customForma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customForma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customForma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customForma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customForma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customForma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customForma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customForma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customForma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customForma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customForma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customForma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customForma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customForma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customForma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customForma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customForma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customForma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customForma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customForma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customForma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customForma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customForma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customForma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customForma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customForma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customForma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customForma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customForma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customForma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customForma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customForma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customForma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customForma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customForma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customForma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customForma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customForma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customForma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customForma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customForma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customForma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customForma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customForma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customForma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customForma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customForma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customForma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customForma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customForma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customForma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customForma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customForma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customForma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customForma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customForma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customForma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customForma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customForma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customForma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customForma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customForma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customForma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customForma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customForma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customForma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customForma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customForma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customForma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customForma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customForma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customForma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customForma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customForma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customForma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customForma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customForma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customForma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customForma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customForma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customForma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customForma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customForma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customForma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customForma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customForma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customForma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customForma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customForma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customForma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customForma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customForma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customForma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customForma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customForma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customForma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customForma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customForma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customForma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customForma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customForma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customForma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customForma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customForma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customForma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customForma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customForma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customForma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customForma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customForma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customForma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customForma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customForma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customForma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customForma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customForma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customForma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customForma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customForma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customForma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customForma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customForma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customForma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customForma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customForma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customForma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customForma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customForma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customForma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customForma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customForma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customForma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customForma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customForma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customForma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customForma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customForma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customForma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customForma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customForma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customForma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customForma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customForma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customForma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customForma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customForma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customForma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customForma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customForma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customForma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customForma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customForma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customForma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customForma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customForma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customForma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customForma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customForma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customForma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customForma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customForma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customForma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customForma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customForma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customForma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customForma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customForma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customForma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customForma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customForma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customForma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customForma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customForma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customForma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customForma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customForma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customForma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customForma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customForma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customForma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customForma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customForma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customForma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customForma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customForma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customForma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customForma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customForma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customForma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customForma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customForma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customForma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customForma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customForma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customForma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customForma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customForma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customForma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customForma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customForma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customForma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customForma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customForma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customForma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customForma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customForma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customForma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customForma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customForma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customForma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customForma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customForma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customForma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customForma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customForma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customForma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customForma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customForma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customForma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customForma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customForma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customForma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customForma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customForma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customForma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customForma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customForma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customForma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customForma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customForma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customForma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customForma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customForma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customForma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customForma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customForma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customForma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customForma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customForma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customForma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customForma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customForma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customForma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customForma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customForma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customForma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customForma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customForma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customForma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customForma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customForma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customForma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customForma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customForma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customForma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customForma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customForma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customForma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customForma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customForma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customForma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customForma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customForma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customForma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customForma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customForma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customForma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customForma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customForma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customForma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customForma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customForma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customForma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customForma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customForma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customForma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customForma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customForma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customForma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customForma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customForma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customForma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customForma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customForma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customForma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customForma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customForma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customForma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customForma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customForma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customForma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customForma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customForma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customForma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customForma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customForma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customForma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customForma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customForma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customForma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customForma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customForma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customForma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customForma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customForma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customForma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customForma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customForma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customForma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customForma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customForma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customForma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customForma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customForma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customForma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customForma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customForma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customForma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customForma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customForma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customForma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customForma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customForma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customForma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customForma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customForma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customForma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customForma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customForma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customForma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customForma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customForma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customForma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customForma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customForma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customForma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customForma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customForma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customForma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customForma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customForma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customForma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customForma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customForma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customForma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customForma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customForma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customForma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customForma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customForma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customForma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customForma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customForma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customForma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customForma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customForma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customForma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customForma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customForma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customForma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customForma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customForma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customForma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customForma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customForma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customForma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customForma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customForma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customForma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customForma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customForma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customForma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customForma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customForma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customForma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customForma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customForma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customForma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customForma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customForma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customForma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customForma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customForma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customForma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customForma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customForma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customForma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customForma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customForma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customForma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customForma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customForma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customForma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customForma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customForma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customForma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customForma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customForma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customForma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customForma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customForma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customForma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customForma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customForma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customForma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customForma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customForma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customForma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customForma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customForma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customForma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customForma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customForma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customForma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customForma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customForma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customForma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customForma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customForma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customForma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customForma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customForma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customForma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customForma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customForma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customForma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customForma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customForma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customForma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customForma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customForma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customForma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customForma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customForma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customForma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customForma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customForma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customForma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customForma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customForma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customForma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customForma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customForma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customForma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customForma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customForma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customForma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customForma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customForma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customForma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customForma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customForma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customForma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customForma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customForma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customForma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customForma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customForma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customForma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customForma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customForma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customForma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customForma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customForma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customForma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customForma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customForma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customForma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customForma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customForma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customForma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customForma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customForma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customForma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customForma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customForma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customForma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customForma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customForma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customForma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customForma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customForma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customForma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customForma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customForma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customForma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customForma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customForma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customForma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customForma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customForma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customForma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customForma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customForma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customForma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customForma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customForma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customForma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customForma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customForma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customForma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customForma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customForma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customForma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customForma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customForma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customForma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customForma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customForma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customForma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customForma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customForma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customForma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customForma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customForma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customForma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customForma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customForma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customForma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customForma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customForma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customForma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customForma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customForma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customForma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customForma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customForma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customForma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customForma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customForma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customForma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customForma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customForma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customForma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customForma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customForma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customForma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customForma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customForma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customForma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1:37" customForma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1:37" customForma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1:37" customForma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1:37" customForma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1:37" customForma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1:37" customForma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1:37" customForma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1:37" customForma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1:37" customForma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1:37" customForma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1:37" customForma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1:37" customForma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1:37" customForma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1:37" customForma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1:37" customForma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1:37" customForma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1:37" customForma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1:37" customForma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1:37" customForma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1:37" customForma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1:37" customForma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1:37" customForma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1:37" customForma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1:37" customForma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1:37" customForma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1:37" customForma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1:37" customForma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1:37" customForma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1:37" customForma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1:37" customForma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1:37" customForma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1:37" customForma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1:37" customForma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1:37" customForma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1:37" customForma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1:37" customForma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1:37" customForma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1:37" customForma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customForma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customForma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customForma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customForma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customForma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customForma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customForma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customForma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customForma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customForma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1:37" customForma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1:37" customForma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1:37" customForma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1:37" customForma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1:37" customForma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1:37" customForma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1:37" customForma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1:37" customForma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1:37" customForma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1:37" customForma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customForma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customForma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customForma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customForma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customForma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customForma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customForma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customForma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customForma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customForma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customForma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customForma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customForma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</row>
    <row r="1138" spans="1:37" customForma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1:37" customForma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1:37" customForma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1:37" customForma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</row>
    <row r="1142" spans="1:37" customForma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</row>
    <row r="1143" spans="1:37" customForma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</row>
    <row r="1144" spans="1:37" customForma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</row>
    <row r="1145" spans="1:37" customForma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</row>
    <row r="1146" spans="1:37" customForma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</row>
    <row r="1147" spans="1:37" customForma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customForma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customForma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customForma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customForma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customForma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customForma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customForma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customForma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customForma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customForma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customForma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customForma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customForma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1:37" customForma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</row>
    <row r="1162" spans="1:37" customForma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</row>
    <row r="1163" spans="1:37" customForma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</row>
    <row r="1164" spans="1:37" customForma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</row>
    <row r="1165" spans="1:37" customForma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</row>
    <row r="1166" spans="1:37" customForma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</row>
    <row r="1167" spans="1:37" customForma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</row>
    <row r="1168" spans="1:37" customForma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</row>
    <row r="1169" spans="1:37" customForma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</row>
    <row r="1170" spans="1:37" customForma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</row>
    <row r="1171" spans="1:37" customForma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</row>
    <row r="1172" spans="1:37" customForma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</row>
    <row r="1173" spans="1:37" customForma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</row>
    <row r="1174" spans="1:37" customForma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</row>
    <row r="1175" spans="1:37" customForma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</row>
    <row r="1176" spans="1:37" customForma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</row>
    <row r="1177" spans="1:37" customForma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</row>
    <row r="1178" spans="1:37" customForma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</row>
    <row r="1179" spans="1:37" customForma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</row>
    <row r="1180" spans="1:37" customForma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</row>
    <row r="1181" spans="1:37" customForma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</row>
    <row r="1182" spans="1:37" customForma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</row>
    <row r="1183" spans="1:37" customForma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</row>
    <row r="1184" spans="1:37" customForma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</row>
    <row r="1185" spans="1:37" customForma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</row>
    <row r="1186" spans="1:37" customForma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</row>
    <row r="1187" spans="1:37" customForma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</row>
    <row r="1188" spans="1:37" customForma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</row>
    <row r="1189" spans="1:37" customForma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</row>
    <row r="1190" spans="1:37" customForma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</row>
    <row r="1191" spans="1:37" customForma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</row>
    <row r="1192" spans="1:37" customForma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</row>
    <row r="1193" spans="1:37" customForma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</row>
    <row r="1194" spans="1:37" customForma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</row>
    <row r="1195" spans="1:37" customForma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</row>
    <row r="1196" spans="1:37" customForma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</row>
    <row r="1197" spans="1:37" customForma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</row>
    <row r="1198" spans="1:37" customForma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</row>
    <row r="1199" spans="1:37" customForma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</row>
    <row r="1200" spans="1:37" customForma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</row>
    <row r="1201" spans="1:37" customForma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</row>
    <row r="1202" spans="1:37" customForma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</row>
    <row r="1203" spans="1:37" customForma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</row>
    <row r="1204" spans="1:37" customForma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</row>
    <row r="1205" spans="1:37" customForma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</row>
    <row r="1206" spans="1:37" customForma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</row>
    <row r="1207" spans="1:37" customForma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</row>
    <row r="1208" spans="1:37" customForma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</row>
    <row r="1209" spans="1:37" customForma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</row>
    <row r="1210" spans="1:37" customForma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</row>
    <row r="1211" spans="1:37" customForma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</row>
    <row r="1212" spans="1:37" customForma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</row>
    <row r="1213" spans="1:37" customForma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</row>
    <row r="1214" spans="1:37" customForma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</row>
    <row r="1215" spans="1:37" customForma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</row>
    <row r="1216" spans="1:37" customForma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</row>
    <row r="1217" spans="1:37" customForma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</row>
    <row r="1218" spans="1:37" customForma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</row>
    <row r="1219" spans="1:37" customForma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</row>
    <row r="1220" spans="1:37" customForma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</row>
    <row r="1221" spans="1:37" customForma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</row>
    <row r="1222" spans="1:37" customForma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</row>
    <row r="1223" spans="1:37" customForma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</row>
    <row r="1224" spans="1:37" customForma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</row>
    <row r="1225" spans="1:37" customForma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</row>
    <row r="1226" spans="1:37" customForma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</row>
    <row r="1227" spans="1:37" customForma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</row>
    <row r="1228" spans="1:37" customForma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</row>
    <row r="1229" spans="1:37" customForma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</row>
    <row r="1230" spans="1:37" customForma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</row>
    <row r="1231" spans="1:37" customForma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</row>
    <row r="1232" spans="1:37" customForma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</row>
    <row r="1233" spans="1:37" customForma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</row>
    <row r="1234" spans="1:37" customForma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</row>
    <row r="1235" spans="1:37" customForma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</row>
    <row r="1236" spans="1:37" customForma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</row>
    <row r="1237" spans="1:37" customForma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</row>
    <row r="1238" spans="1:37" customForma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</row>
    <row r="1239" spans="1:37" customForma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</row>
    <row r="1240" spans="1:37" customForma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</row>
    <row r="1241" spans="1:37" customForma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</row>
    <row r="1242" spans="1:37" customForma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</row>
    <row r="1243" spans="1:37" customForma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</row>
    <row r="1244" spans="1:37" customForma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</row>
    <row r="1245" spans="1:37" customForma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</row>
    <row r="1246" spans="1:37" customForma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</row>
    <row r="1247" spans="1:37" customForma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</row>
    <row r="1248" spans="1:37" customForma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</row>
    <row r="1249" spans="1:37" customForma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</row>
    <row r="1250" spans="1:37" customForma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</row>
    <row r="1251" spans="1:37" customForma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</row>
    <row r="1252" spans="1:37" customForma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</row>
    <row r="1253" spans="1:37" customForma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</row>
    <row r="1254" spans="1:37" customForma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</row>
    <row r="1255" spans="1:37" customForma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</row>
    <row r="1256" spans="1:37" customForma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</row>
    <row r="1257" spans="1:37" customForma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</row>
    <row r="1258" spans="1:37" customForma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</row>
    <row r="1259" spans="1:37" customForma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</row>
    <row r="1260" spans="1:37" customForma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</row>
    <row r="1261" spans="1:37" customForma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</row>
    <row r="1262" spans="1:37" customForma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</row>
    <row r="1263" spans="1:37" customForma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</row>
    <row r="1264" spans="1:37" customForma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</row>
    <row r="1265" spans="1:37" customForma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</row>
    <row r="1266" spans="1:37" customForma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</row>
    <row r="1267" spans="1:37" customForma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</row>
    <row r="1268" spans="1:37" customForma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</row>
    <row r="1269" spans="1:37" customForma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</row>
    <row r="1270" spans="1:37" customForma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</row>
    <row r="1271" spans="1:37" customForma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</row>
    <row r="1272" spans="1:37" customForma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</row>
    <row r="1273" spans="1:37" customForma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</row>
    <row r="1274" spans="1:37" customForma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</row>
    <row r="1275" spans="1:37" customForma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</row>
    <row r="1276" spans="1:37" customForma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</row>
    <row r="1277" spans="1:37" customForma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</row>
    <row r="1278" spans="1:37" customForma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</row>
    <row r="1279" spans="1:37" customForma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</row>
    <row r="1280" spans="1:37" customForma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</row>
    <row r="1281" spans="1:37" customForma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</row>
    <row r="1282" spans="1:37" customForma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</row>
    <row r="1283" spans="1:37" customForma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</row>
    <row r="1284" spans="1:37" customForma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</row>
    <row r="1285" spans="1:37" customForma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</row>
    <row r="1286" spans="1:37" customForma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</row>
    <row r="1287" spans="1:37" customForma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</row>
    <row r="1288" spans="1:37" customForma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</row>
    <row r="1289" spans="1:37" customForma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</row>
    <row r="1290" spans="1:37" customForma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</row>
    <row r="1291" spans="1:37" customForma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</row>
    <row r="1292" spans="1:37" customForma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</row>
    <row r="1293" spans="1:37" customForma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</row>
    <row r="1294" spans="1:37" customForma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</row>
    <row r="1295" spans="1:37" customForma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</row>
    <row r="1296" spans="1:37" customForma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</row>
    <row r="1297" spans="1:37" customForma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</row>
    <row r="1298" spans="1:37" customForma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</row>
    <row r="1299" spans="1:37" customForma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</row>
    <row r="1300" spans="1:37" customForma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</row>
    <row r="1301" spans="1:37" customForma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</row>
    <row r="1302" spans="1:37" customForma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</row>
    <row r="1303" spans="1:37" customForma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</row>
    <row r="1304" spans="1:37" customForma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</row>
    <row r="1305" spans="1:37" customForma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</row>
    <row r="1306" spans="1:37" customForma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</row>
    <row r="1307" spans="1:37" customForma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</row>
    <row r="1308" spans="1:37" customForma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</row>
    <row r="1309" spans="1:37" customForma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</row>
    <row r="1310" spans="1:37" customForma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</row>
    <row r="1311" spans="1:37" customForma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</row>
    <row r="1312" spans="1:37" customForma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</row>
    <row r="1313" spans="1:37" customForma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</row>
    <row r="1314" spans="1:37" customForma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</row>
    <row r="1315" spans="1:37" customForma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</row>
    <row r="1316" spans="1:37" customForma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</row>
    <row r="1317" spans="1:37" customForma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</row>
    <row r="1318" spans="1:37" customForma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</row>
    <row r="1319" spans="1:37" customForma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</row>
    <row r="1320" spans="1:37" customForma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</row>
    <row r="1321" spans="1:37" customForma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</row>
    <row r="1322" spans="1:37" customForma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</row>
    <row r="1323" spans="1:37" customForma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</row>
    <row r="1324" spans="1:37" customForma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</row>
    <row r="1325" spans="1:37" customForma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</row>
    <row r="1326" spans="1:37" customForma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</row>
    <row r="1327" spans="1:37" customForma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</row>
    <row r="1328" spans="1:37" customForma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</row>
    <row r="1329" spans="1:37" customForma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</row>
    <row r="1330" spans="1:37" customForma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</row>
    <row r="1331" spans="1:37" customForma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</row>
    <row r="1332" spans="1:37" customForma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</row>
    <row r="1333" spans="1:37" customForma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</row>
    <row r="1334" spans="1:37" customForma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</row>
    <row r="1335" spans="1:37" customForma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</row>
    <row r="1336" spans="1:37" customForma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</row>
    <row r="1337" spans="1:37" customForma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</row>
    <row r="1338" spans="1:37" customForma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</row>
    <row r="1339" spans="1:37" customForma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</row>
    <row r="1340" spans="1:37" customForma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</row>
    <row r="1341" spans="1:37" customForma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</row>
    <row r="1342" spans="1:37" customForma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</row>
    <row r="1343" spans="1:37" customForma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</row>
    <row r="1344" spans="1:37" customForma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</row>
    <row r="1345" spans="1:37" customForma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</row>
    <row r="1346" spans="1:37" customForma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</row>
    <row r="1347" spans="1:37" customForma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</row>
    <row r="1348" spans="1:37" customForma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</row>
    <row r="1349" spans="1:37" customForma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</row>
    <row r="1350" spans="1:37" customForma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</row>
    <row r="1351" spans="1:37" customForma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</row>
    <row r="1352" spans="1:37" customForma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</row>
    <row r="1353" spans="1:37" customForma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</row>
    <row r="1354" spans="1:37" customForma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</row>
    <row r="1355" spans="1:37" customForma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</row>
    <row r="1356" spans="1:37" customForma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</row>
    <row r="1357" spans="1:37" customForma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</row>
    <row r="1358" spans="1:37" customForma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</row>
    <row r="1359" spans="1:37" customForma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</row>
    <row r="1360" spans="1:37" customForma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</row>
    <row r="1361" spans="1:37" customForma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</row>
    <row r="1362" spans="1:37" customForma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</row>
    <row r="1363" spans="1:37" customForma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</row>
    <row r="1364" spans="1:37" customForma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</row>
    <row r="1365" spans="1:37" customForma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</row>
    <row r="1366" spans="1:37" customForma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</row>
    <row r="1367" spans="1:37" customForma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</row>
    <row r="1368" spans="1:37" customForma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</row>
    <row r="1369" spans="1:37" customForma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</row>
    <row r="1370" spans="1:37" customForma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</row>
    <row r="1371" spans="1:37" customForma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</row>
    <row r="1372" spans="1:37" customForma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</row>
    <row r="1373" spans="1:37" customForma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</row>
    <row r="1374" spans="1:37" customForma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</row>
    <row r="1375" spans="1:37" customForma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</row>
    <row r="1376" spans="1:37" customForma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</row>
    <row r="1377" spans="1:37" customForma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</row>
    <row r="1378" spans="1:37" customForma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</row>
    <row r="1379" spans="1:37" customForma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</row>
    <row r="1380" spans="1:37" customForma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</row>
    <row r="1381" spans="1:37" customForma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</row>
    <row r="1382" spans="1:37" customForma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</row>
    <row r="1383" spans="1:37" customForma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</row>
    <row r="1384" spans="1:37" customForma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</row>
    <row r="1385" spans="1:37" customForma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</row>
    <row r="1386" spans="1:37" customForma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</row>
    <row r="1387" spans="1:37" customForma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</row>
    <row r="1388" spans="1:37" customForma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</row>
    <row r="1389" spans="1:37" customForma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</row>
    <row r="1390" spans="1:37" customForma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</row>
    <row r="1391" spans="1:37" customForma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</row>
    <row r="1392" spans="1:37" customForma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</row>
    <row r="1393" spans="1:37" customForma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</row>
    <row r="1394" spans="1:37" customForma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</row>
    <row r="1395" spans="1:37" customForma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</row>
    <row r="1396" spans="1:37" customForma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</row>
    <row r="1397" spans="1:37" customForma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</row>
    <row r="1398" spans="1:37" customForma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</row>
    <row r="1399" spans="1:37" customForma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</row>
    <row r="1400" spans="1:37" customForma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</row>
    <row r="1401" spans="1:37" customForma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</row>
    <row r="1402" spans="1:37" customForma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</row>
    <row r="1403" spans="1:37" customForma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</row>
    <row r="1404" spans="1:37" customForma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</row>
    <row r="1405" spans="1:37" customForma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</row>
    <row r="1406" spans="1:37" customForma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</row>
    <row r="1407" spans="1:37" customForma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</row>
    <row r="1408" spans="1:37" customForma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</row>
    <row r="1409" spans="1:37" customForma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</row>
    <row r="1410" spans="1:37" customForma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</row>
    <row r="1411" spans="1:37" customForma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</row>
    <row r="1412" spans="1:37" customForma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</row>
    <row r="1413" spans="1:37" customForma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</row>
    <row r="1414" spans="1:37" customForma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</row>
    <row r="1415" spans="1:37" customForma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</row>
    <row r="1416" spans="1:37" customForma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</row>
    <row r="1417" spans="1:37" customForma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</row>
    <row r="1418" spans="1:37" customForma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</row>
    <row r="1419" spans="1:37" customForma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</row>
    <row r="1420" spans="1:37" customForma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</row>
    <row r="1421" spans="1:37" customForma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</row>
    <row r="1422" spans="1:37" customForma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</row>
    <row r="1423" spans="1:37" customForma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</row>
    <row r="1424" spans="1:37" customForma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</row>
    <row r="1425" spans="1:37" customForma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</row>
    <row r="1426" spans="1:37" customForma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</row>
    <row r="1427" spans="1:37" customForma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</row>
    <row r="1428" spans="1:37" customForma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</row>
    <row r="1429" spans="1:37" customForma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</row>
    <row r="1430" spans="1:37" customForma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</row>
    <row r="1431" spans="1:37" customForma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</row>
    <row r="1432" spans="1:37" customForma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</row>
    <row r="1433" spans="1:37" customForma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</row>
    <row r="1434" spans="1:37" customForma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</row>
    <row r="1435" spans="1:37" customForma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</row>
    <row r="1436" spans="1:37" customForma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</row>
    <row r="1437" spans="1:37" customForma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</row>
    <row r="1438" spans="1:37" customForma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</row>
    <row r="1439" spans="1:37" customForma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</row>
    <row r="1440" spans="1:37" customForma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</row>
    <row r="1441" spans="1:37" customForma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</row>
    <row r="1442" spans="1:37" customForma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</row>
    <row r="1443" spans="1:37" customForma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</row>
    <row r="1444" spans="1:37" customForma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</row>
    <row r="1445" spans="1:37" customForma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</row>
    <row r="1446" spans="1:37" customForma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</row>
    <row r="1447" spans="1:37" customForma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</row>
    <row r="1448" spans="1:37" customForma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</row>
    <row r="1449" spans="1:37" customForma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</row>
    <row r="1450" spans="1:37" customForma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</row>
    <row r="1451" spans="1:37" customForma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</row>
    <row r="1452" spans="1:37" customForma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</row>
    <row r="1453" spans="1:37" customForma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</row>
    <row r="1454" spans="1:37" customForma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</row>
    <row r="1455" spans="1:37" customForma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</row>
    <row r="1456" spans="1:37" customForma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</row>
    <row r="1457" spans="1:37" customForma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</row>
    <row r="1458" spans="1:37" customForma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</row>
    <row r="1459" spans="1:37" customForma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</row>
    <row r="1460" spans="1:37" customForma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</row>
    <row r="1461" spans="1:37" customForma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</row>
    <row r="1462" spans="1:37" customForma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</row>
    <row r="1463" spans="1:37" customForma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</row>
    <row r="1464" spans="1:37" customForma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</row>
    <row r="1465" spans="1:37" customForma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</row>
    <row r="1466" spans="1:37" customForma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</row>
    <row r="1467" spans="1:37" customForma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</row>
    <row r="1468" spans="1:37" customForma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</row>
    <row r="1469" spans="1:37" customForma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</row>
    <row r="1470" spans="1:37" customForma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</row>
    <row r="1471" spans="1:37" customForma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</row>
    <row r="1472" spans="1:37" customForma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</row>
    <row r="1473" spans="1:37" customForma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</row>
    <row r="1474" spans="1:37" customForma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</row>
    <row r="1475" spans="1:37" customForma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</row>
    <row r="1476" spans="1:37" customForma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</row>
    <row r="1477" spans="1:37" customForma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</row>
    <row r="1478" spans="1:37" customForma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</row>
    <row r="1479" spans="1:37" customForma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</row>
    <row r="1480" spans="1:37" customForma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</row>
    <row r="1481" spans="1:37" customForma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</row>
    <row r="1482" spans="1:37" customForma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</row>
    <row r="1483" spans="1:37" customForma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</row>
    <row r="1484" spans="1:37" customForma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</row>
    <row r="1485" spans="1:37" customForma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</row>
    <row r="1486" spans="1:37" customForma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</row>
    <row r="1487" spans="1:37" customForma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</row>
    <row r="1488" spans="1:37" customForma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</row>
    <row r="1489" spans="1:37" customForma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</row>
    <row r="1490" spans="1:37" customForma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</row>
    <row r="1491" spans="1:37" customForma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</row>
    <row r="1492" spans="1:37" customForma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</row>
    <row r="1493" spans="1:37" customForma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</row>
    <row r="1494" spans="1:37" customForma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</row>
    <row r="1495" spans="1:37" customForma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</row>
    <row r="1496" spans="1:37" customForma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</row>
    <row r="1497" spans="1:37" customForma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</row>
    <row r="1498" spans="1:37" customForma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</row>
    <row r="1499" spans="1:37" customForma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</row>
    <row r="1500" spans="1:37" customForma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</row>
    <row r="1501" spans="1:37" customForma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</row>
    <row r="1502" spans="1:37" customForma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</row>
    <row r="1503" spans="1:37" customForma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</row>
    <row r="1504" spans="1:37" customForma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</row>
    <row r="1505" spans="1:37" customForma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</row>
    <row r="1506" spans="1:37" customForma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</row>
    <row r="1507" spans="1:37" customForma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</row>
    <row r="1508" spans="1:37" customForma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</row>
    <row r="1509" spans="1:37" customForma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</row>
    <row r="1510" spans="1:37" customForma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</row>
    <row r="1511" spans="1:37" customForma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</row>
    <row r="1512" spans="1:37" customForma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</row>
    <row r="1513" spans="1:37" customForma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</row>
    <row r="1514" spans="1:37" customForma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</row>
    <row r="1515" spans="1:37" customForma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</row>
    <row r="1516" spans="1:37" customForma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</row>
    <row r="1517" spans="1:37" customForma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</row>
    <row r="1518" spans="1:37" customForma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</row>
    <row r="1519" spans="1:37" customForma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</row>
    <row r="1520" spans="1:37" customForma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</row>
    <row r="1521" spans="1:37" customForma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</row>
    <row r="1522" spans="1:37" customForma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</row>
    <row r="1523" spans="1:37" customForma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</row>
    <row r="1524" spans="1:37" customForma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</row>
    <row r="1525" spans="1:37" customForma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</row>
    <row r="1526" spans="1:37" customForma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</row>
    <row r="1527" spans="1:37" customForma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</row>
    <row r="1528" spans="1:37" customForma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</row>
    <row r="1529" spans="1:37" customForma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</row>
    <row r="1530" spans="1:37" customForma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</row>
    <row r="1531" spans="1:37" customForma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</row>
    <row r="1532" spans="1:37" customForma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</row>
    <row r="1533" spans="1:37" customForma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</row>
    <row r="1534" spans="1:37" customForma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</row>
    <row r="1535" spans="1:37" customForma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</row>
    <row r="1536" spans="1:37" customForma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</row>
    <row r="1537" spans="1:37" customForma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</row>
    <row r="1538" spans="1:37" customForma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</row>
    <row r="1539" spans="1:37" customForma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</row>
    <row r="1540" spans="1:37" customForma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</row>
    <row r="1541" spans="1:37" customForma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</row>
    <row r="1542" spans="1:37" customForma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</row>
    <row r="1543" spans="1:37" customForma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</row>
    <row r="1544" spans="1:37" customForma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</row>
    <row r="1545" spans="1:37" customForma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</row>
    <row r="1546" spans="1:37" customForma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</row>
    <row r="1547" spans="1:37" customForma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</row>
    <row r="1548" spans="1:37" customForma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</row>
    <row r="1549" spans="1:37" customForma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</row>
    <row r="1550" spans="1:37" customForma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</row>
    <row r="1551" spans="1:37" customForma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</row>
    <row r="1552" spans="1:37" customForma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</row>
    <row r="1553" spans="1:37" customForma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</row>
    <row r="1554" spans="1:37" customForma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</row>
    <row r="1555" spans="1:37" customForma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</row>
    <row r="1556" spans="1:37" customForma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</row>
    <row r="1557" spans="1:37" customForma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</row>
    <row r="1558" spans="1:37" customForma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</row>
    <row r="1559" spans="1:37" customForma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</row>
    <row r="1560" spans="1:37" customForma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</row>
    <row r="1561" spans="1:37" customForma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</row>
    <row r="1562" spans="1:37" customForma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</row>
    <row r="1563" spans="1:37" customForma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</row>
    <row r="1564" spans="1:37" customForma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</row>
    <row r="1565" spans="1:37" customForma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</row>
    <row r="1566" spans="1:37" customForma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</row>
    <row r="1567" spans="1:37" customForma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</row>
    <row r="1568" spans="1:37" customForma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</row>
    <row r="1569" spans="1:37" customForma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</row>
    <row r="1570" spans="1:37" customForma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</row>
    <row r="1571" spans="1:37" customForma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</row>
    <row r="1572" spans="1:37" customForma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</row>
    <row r="1573" spans="1:37" customForma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</row>
    <row r="1574" spans="1:37" customForma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</row>
    <row r="1575" spans="1:37" customForma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</row>
    <row r="1576" spans="1:37" customForma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</row>
    <row r="1577" spans="1:37" customForma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</row>
    <row r="1578" spans="1:37" customForma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</row>
    <row r="1579" spans="1:37" customForma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</row>
    <row r="1580" spans="1:37" customForma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</row>
    <row r="1581" spans="1:37" customForma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</row>
    <row r="1582" spans="1:37" customForma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</row>
    <row r="1583" spans="1:37" customForma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</row>
    <row r="1584" spans="1:37" customForma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</row>
    <row r="1585" spans="1:37" customForma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</row>
    <row r="1586" spans="1:37" customForma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</row>
    <row r="1587" spans="1:37" customForma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</row>
    <row r="1588" spans="1:37" customForma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</row>
    <row r="1589" spans="1:37" customForma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</row>
    <row r="1590" spans="1:37" customForma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</row>
    <row r="1591" spans="1:37" customForma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</row>
    <row r="1592" spans="1:37" customForma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</row>
    <row r="1593" spans="1:37" customForma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</row>
    <row r="1594" spans="1:37" customForma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</row>
    <row r="1595" spans="1:37" customForma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</row>
    <row r="1596" spans="1:37" customForma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</row>
    <row r="1597" spans="1:37" customForma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</row>
    <row r="1598" spans="1:37" customForma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</row>
    <row r="1599" spans="1:37" customForma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</row>
    <row r="1600" spans="1:37" customForma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</row>
    <row r="1601" spans="1:37" customForma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</row>
    <row r="1602" spans="1:37" customForma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</row>
    <row r="1603" spans="1:37" customForma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</row>
    <row r="1604" spans="1:37" customForma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</row>
    <row r="1605" spans="1:37" customForma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</row>
    <row r="1606" spans="1:37" customForma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</row>
    <row r="1607" spans="1:37" customForma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</row>
    <row r="1608" spans="1:37" customForma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</row>
    <row r="1609" spans="1:37" customForma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</row>
    <row r="1610" spans="1:37" customForma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</row>
    <row r="1611" spans="1:37" customForma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</row>
    <row r="1612" spans="1:37" customForma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</row>
    <row r="1613" spans="1:37" customForma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</row>
    <row r="1614" spans="1:37" customForma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</row>
    <row r="1615" spans="1:37" customForma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</row>
    <row r="1616" spans="1:37" customForma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</row>
    <row r="1617" spans="1:37" customForma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</row>
    <row r="1618" spans="1:37" customForma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</row>
    <row r="1619" spans="1:37" customForma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</row>
    <row r="1620" spans="1:37" customForma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</row>
    <row r="1621" spans="1:37" customForma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</row>
    <row r="1622" spans="1:37" customForma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</row>
    <row r="1623" spans="1:37" customForma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</row>
    <row r="1624" spans="1:37" customForma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</row>
    <row r="1625" spans="1:37" customForma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</row>
    <row r="1626" spans="1:37" customForma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</row>
    <row r="1627" spans="1:37" customForma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</row>
    <row r="1628" spans="1:37" customForma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</row>
    <row r="1629" spans="1:37" customForma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</row>
    <row r="1630" spans="1:37" customForma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</row>
    <row r="1631" spans="1:37" customForma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</row>
    <row r="1632" spans="1:37" customForma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</row>
    <row r="1633" spans="1:37" customForma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</row>
    <row r="1634" spans="1:37" customForma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</row>
    <row r="1635" spans="1:37" customForma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</row>
    <row r="1636" spans="1:37" customForma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</row>
    <row r="1637" spans="1:37" customForma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</row>
    <row r="1638" spans="1:37" customForma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</row>
    <row r="1639" spans="1:37" customForma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</row>
    <row r="1640" spans="1:37" customForma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</row>
    <row r="1641" spans="1:37" customForma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</row>
    <row r="1642" spans="1:37" customForma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</row>
    <row r="1643" spans="1:37" customForma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</row>
    <row r="1644" spans="1:37" customForma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</row>
    <row r="1645" spans="1:37" customForma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</row>
    <row r="1646" spans="1:37" customForma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</row>
    <row r="1647" spans="1:37" customForma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</row>
    <row r="1648" spans="1:37" customForma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</row>
    <row r="1649" spans="1:37" customForma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</row>
    <row r="1650" spans="1:37" customForma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</row>
    <row r="1651" spans="1:37" customFormat="1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</row>
    <row r="1652" spans="1:37" customFormat="1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</row>
    <row r="1653" spans="1:37" customFormat="1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</row>
    <row r="1654" spans="1:37" customFormat="1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</row>
    <row r="1655" spans="1:37" customFormat="1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</row>
    <row r="1656" spans="1:37" customFormat="1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</row>
    <row r="1657" spans="1:37" customFormat="1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</row>
    <row r="1658" spans="1:37" customFormat="1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</row>
    <row r="1659" spans="1:37" customFormat="1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</row>
    <row r="1660" spans="1:37" customFormat="1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</row>
    <row r="1661" spans="1:37" customFormat="1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</row>
    <row r="1662" spans="1:37" customFormat="1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</row>
    <row r="1663" spans="1:37" customFormat="1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</row>
    <row r="1664" spans="1:37" customFormat="1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</row>
    <row r="1665" spans="1:37" customFormat="1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</row>
    <row r="1666" spans="1:37" customFormat="1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</row>
    <row r="1667" spans="1:37" customFormat="1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</row>
    <row r="1668" spans="1:37" customFormat="1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</row>
    <row r="1669" spans="1:37" customFormat="1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</row>
    <row r="1670" spans="1:37" customFormat="1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</row>
    <row r="1671" spans="1:37" customFormat="1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</row>
    <row r="1672" spans="1:37" customFormat="1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</row>
    <row r="1673" spans="1:37" customFormat="1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</row>
    <row r="1674" spans="1:37" customFormat="1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</row>
    <row r="1675" spans="1:37" customFormat="1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</row>
    <row r="1676" spans="1:37" customFormat="1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</row>
    <row r="1677" spans="1:37" customFormat="1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</row>
    <row r="1678" spans="1:37" customFormat="1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</row>
    <row r="1679" spans="1:37" customFormat="1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</row>
    <row r="1680" spans="1:37" customFormat="1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</row>
    <row r="1681" spans="1:37" customFormat="1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</row>
    <row r="1682" spans="1:37" customFormat="1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</row>
    <row r="1683" spans="1:37" customFormat="1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</row>
    <row r="1684" spans="1:37" customFormat="1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</row>
    <row r="1685" spans="1:37" customFormat="1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</row>
    <row r="1686" spans="1:37" customFormat="1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</row>
    <row r="1687" spans="1:37" customFormat="1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</row>
    <row r="1688" spans="1:37" customFormat="1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</row>
    <row r="1689" spans="1:37" customFormat="1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</row>
    <row r="1690" spans="1:37" customFormat="1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</row>
    <row r="1691" spans="1:37" customFormat="1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</row>
    <row r="1692" spans="1:37" customFormat="1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</row>
    <row r="1693" spans="1:37" customForma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</row>
    <row r="1694" spans="1:37" customFormat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</row>
    <row r="1695" spans="1:37" customFormat="1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</row>
    <row r="1696" spans="1:37" customFormat="1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</row>
    <row r="1697" spans="1:37" customFormat="1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</row>
    <row r="1698" spans="1:37" customFormat="1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</row>
    <row r="1699" spans="1:37" customFormat="1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</row>
    <row r="1700" spans="1:37" customFormat="1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</row>
    <row r="1701" spans="1:37" customFormat="1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</row>
    <row r="1702" spans="1:37" customFormat="1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</row>
    <row r="1703" spans="1:37" customFormat="1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</row>
    <row r="1704" spans="1:37" customFormat="1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</row>
    <row r="1705" spans="1:37" customFormat="1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</row>
    <row r="1706" spans="1:37" customFormat="1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</row>
    <row r="1707" spans="1:37" customFormat="1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</row>
    <row r="1708" spans="1:37" customFormat="1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</row>
    <row r="1709" spans="1:37" customFormat="1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</row>
    <row r="1710" spans="1:37" customFormat="1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</row>
    <row r="1711" spans="1:37" customFormat="1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</row>
    <row r="1712" spans="1:37" customFormat="1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</row>
    <row r="1713" spans="1:37" customFormat="1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</row>
    <row r="1714" spans="1:37" customFormat="1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</row>
    <row r="1715" spans="1:37" customFormat="1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</row>
  </sheetData>
  <mergeCells count="252">
    <mergeCell ref="G46:K46"/>
    <mergeCell ref="L46:P46"/>
    <mergeCell ref="Q46:U46"/>
    <mergeCell ref="V46:Z46"/>
    <mergeCell ref="B47:I47"/>
    <mergeCell ref="J47:W47"/>
    <mergeCell ref="X47:AG47"/>
    <mergeCell ref="AF44:AG44"/>
    <mergeCell ref="B45:F45"/>
    <mergeCell ref="G45:K45"/>
    <mergeCell ref="L45:P45"/>
    <mergeCell ref="Q45:U45"/>
    <mergeCell ref="V45:Z45"/>
    <mergeCell ref="AA45:AD46"/>
    <mergeCell ref="AE45:AF46"/>
    <mergeCell ref="AG45:AG46"/>
    <mergeCell ref="B46:F46"/>
    <mergeCell ref="D44:K44"/>
    <mergeCell ref="L44:M44"/>
    <mergeCell ref="N44:O44"/>
    <mergeCell ref="P44:T44"/>
    <mergeCell ref="U44:Z44"/>
    <mergeCell ref="AA44:AE44"/>
    <mergeCell ref="D41:K41"/>
    <mergeCell ref="L41:M41"/>
    <mergeCell ref="N41:O41"/>
    <mergeCell ref="P41:T41"/>
    <mergeCell ref="U41:Z41"/>
    <mergeCell ref="AA41:AE41"/>
    <mergeCell ref="AF41:AG41"/>
    <mergeCell ref="AF42:AG42"/>
    <mergeCell ref="D43:K43"/>
    <mergeCell ref="L43:M43"/>
    <mergeCell ref="N43:O43"/>
    <mergeCell ref="P43:T43"/>
    <mergeCell ref="U43:Z43"/>
    <mergeCell ref="AA43:AE43"/>
    <mergeCell ref="AF43:AG43"/>
    <mergeCell ref="D42:K42"/>
    <mergeCell ref="L42:M42"/>
    <mergeCell ref="N42:O42"/>
    <mergeCell ref="P42:T42"/>
    <mergeCell ref="U42:Z42"/>
    <mergeCell ref="AA42:AE42"/>
    <mergeCell ref="B38:C38"/>
    <mergeCell ref="F38:G38"/>
    <mergeCell ref="AC38:AG39"/>
    <mergeCell ref="B39:C39"/>
    <mergeCell ref="F39:G39"/>
    <mergeCell ref="D40:K40"/>
    <mergeCell ref="L40:M40"/>
    <mergeCell ref="N40:O40"/>
    <mergeCell ref="P40:T40"/>
    <mergeCell ref="U40:Z40"/>
    <mergeCell ref="AA40:AE40"/>
    <mergeCell ref="AF40:AG40"/>
    <mergeCell ref="AB35:AB36"/>
    <mergeCell ref="AC35:AG36"/>
    <mergeCell ref="B37:E37"/>
    <mergeCell ref="F37:R37"/>
    <mergeCell ref="S37:AB37"/>
    <mergeCell ref="AC37:AG37"/>
    <mergeCell ref="C35:E36"/>
    <mergeCell ref="F35:K36"/>
    <mergeCell ref="L35:L36"/>
    <mergeCell ref="M35:Q36"/>
    <mergeCell ref="S35:U36"/>
    <mergeCell ref="V35:AA36"/>
    <mergeCell ref="AC31:AF32"/>
    <mergeCell ref="AG31:AG32"/>
    <mergeCell ref="C32:E32"/>
    <mergeCell ref="S32:U32"/>
    <mergeCell ref="C33:E33"/>
    <mergeCell ref="F33:Q34"/>
    <mergeCell ref="S33:U33"/>
    <mergeCell ref="V33:AG34"/>
    <mergeCell ref="C34:E34"/>
    <mergeCell ref="S34:U34"/>
    <mergeCell ref="AF29:AF30"/>
    <mergeCell ref="AG29:AG30"/>
    <mergeCell ref="C31:E31"/>
    <mergeCell ref="F31:K32"/>
    <mergeCell ref="L31:L32"/>
    <mergeCell ref="M31:P32"/>
    <mergeCell ref="Q31:Q32"/>
    <mergeCell ref="S31:U31"/>
    <mergeCell ref="V31:AA32"/>
    <mergeCell ref="AB31:AB32"/>
    <mergeCell ref="Z29:Z30"/>
    <mergeCell ref="AA29:AA30"/>
    <mergeCell ref="AB29:AB30"/>
    <mergeCell ref="AC29:AC30"/>
    <mergeCell ref="AD29:AD30"/>
    <mergeCell ref="AE29:AE30"/>
    <mergeCell ref="R29:R36"/>
    <mergeCell ref="S29:U30"/>
    <mergeCell ref="V29:V30"/>
    <mergeCell ref="W29:W30"/>
    <mergeCell ref="X29:X30"/>
    <mergeCell ref="Y29:Y30"/>
    <mergeCell ref="L29:L30"/>
    <mergeCell ref="M29:M30"/>
    <mergeCell ref="N29:N30"/>
    <mergeCell ref="O29:O30"/>
    <mergeCell ref="P29:P30"/>
    <mergeCell ref="Q29:Q30"/>
    <mergeCell ref="P28:S28"/>
    <mergeCell ref="U28:Z28"/>
    <mergeCell ref="B29:B36"/>
    <mergeCell ref="C29:E30"/>
    <mergeCell ref="F29:F30"/>
    <mergeCell ref="G29:G30"/>
    <mergeCell ref="H29:H30"/>
    <mergeCell ref="I29:I30"/>
    <mergeCell ref="J29:J30"/>
    <mergeCell ref="K29:K30"/>
    <mergeCell ref="B26:F26"/>
    <mergeCell ref="G26:AB26"/>
    <mergeCell ref="AC26:AG26"/>
    <mergeCell ref="B27:N28"/>
    <mergeCell ref="O27:O28"/>
    <mergeCell ref="P27:S27"/>
    <mergeCell ref="T27:T28"/>
    <mergeCell ref="U27:Z27"/>
    <mergeCell ref="AA27:AB27"/>
    <mergeCell ref="AD27:AF27"/>
    <mergeCell ref="G22:K22"/>
    <mergeCell ref="L22:P22"/>
    <mergeCell ref="Q22:U22"/>
    <mergeCell ref="V22:Z22"/>
    <mergeCell ref="B23:I23"/>
    <mergeCell ref="J23:W23"/>
    <mergeCell ref="X23:AG23"/>
    <mergeCell ref="AF20:AG20"/>
    <mergeCell ref="B21:F21"/>
    <mergeCell ref="G21:K21"/>
    <mergeCell ref="L21:P21"/>
    <mergeCell ref="Q21:U21"/>
    <mergeCell ref="V21:Z21"/>
    <mergeCell ref="AA21:AD22"/>
    <mergeCell ref="AE21:AF22"/>
    <mergeCell ref="AG21:AG22"/>
    <mergeCell ref="B22:F22"/>
    <mergeCell ref="D20:K20"/>
    <mergeCell ref="L20:M20"/>
    <mergeCell ref="N20:O20"/>
    <mergeCell ref="P20:T20"/>
    <mergeCell ref="U20:Z20"/>
    <mergeCell ref="AA20:AE20"/>
    <mergeCell ref="D17:K17"/>
    <mergeCell ref="L17:M17"/>
    <mergeCell ref="N17:O17"/>
    <mergeCell ref="P17:T17"/>
    <mergeCell ref="U17:Z17"/>
    <mergeCell ref="AA17:AE17"/>
    <mergeCell ref="AF17:AG17"/>
    <mergeCell ref="AF18:AG18"/>
    <mergeCell ref="D19:K19"/>
    <mergeCell ref="L19:M19"/>
    <mergeCell ref="N19:O19"/>
    <mergeCell ref="P19:T19"/>
    <mergeCell ref="U19:Z19"/>
    <mergeCell ref="AA19:AE19"/>
    <mergeCell ref="AF19:AG19"/>
    <mergeCell ref="D18:K18"/>
    <mergeCell ref="L18:M18"/>
    <mergeCell ref="N18:O18"/>
    <mergeCell ref="P18:T18"/>
    <mergeCell ref="U18:Z18"/>
    <mergeCell ref="AA18:AE18"/>
    <mergeCell ref="B14:C14"/>
    <mergeCell ref="F14:G14"/>
    <mergeCell ref="AC14:AG15"/>
    <mergeCell ref="B15:C15"/>
    <mergeCell ref="F15:G15"/>
    <mergeCell ref="D16:K16"/>
    <mergeCell ref="L16:M16"/>
    <mergeCell ref="N16:O16"/>
    <mergeCell ref="P16:T16"/>
    <mergeCell ref="U16:Z16"/>
    <mergeCell ref="AA16:AE16"/>
    <mergeCell ref="AF16:AG16"/>
    <mergeCell ref="AB11:AB12"/>
    <mergeCell ref="AC11:AG12"/>
    <mergeCell ref="B13:E13"/>
    <mergeCell ref="F13:R13"/>
    <mergeCell ref="S13:AB13"/>
    <mergeCell ref="AC13:AG13"/>
    <mergeCell ref="C11:E12"/>
    <mergeCell ref="F11:K12"/>
    <mergeCell ref="L11:L12"/>
    <mergeCell ref="M11:Q12"/>
    <mergeCell ref="S11:U12"/>
    <mergeCell ref="V11:AA12"/>
    <mergeCell ref="AC7:AF8"/>
    <mergeCell ref="AG7:AG8"/>
    <mergeCell ref="C8:E8"/>
    <mergeCell ref="S8:U8"/>
    <mergeCell ref="C9:E9"/>
    <mergeCell ref="F9:Q10"/>
    <mergeCell ref="S9:U9"/>
    <mergeCell ref="V9:AG10"/>
    <mergeCell ref="C10:E10"/>
    <mergeCell ref="S10:U10"/>
    <mergeCell ref="AF5:AF6"/>
    <mergeCell ref="AG5:AG6"/>
    <mergeCell ref="C7:E7"/>
    <mergeCell ref="F7:K8"/>
    <mergeCell ref="L7:L8"/>
    <mergeCell ref="M7:P8"/>
    <mergeCell ref="Q7:Q8"/>
    <mergeCell ref="S7:U7"/>
    <mergeCell ref="V7:AA8"/>
    <mergeCell ref="AB7:AB8"/>
    <mergeCell ref="Z5:Z6"/>
    <mergeCell ref="AA5:AA6"/>
    <mergeCell ref="AB5:AB6"/>
    <mergeCell ref="AC5:AC6"/>
    <mergeCell ref="AD5:AD6"/>
    <mergeCell ref="AE5:AE6"/>
    <mergeCell ref="R5:R12"/>
    <mergeCell ref="S5:U6"/>
    <mergeCell ref="V5:V6"/>
    <mergeCell ref="W5:W6"/>
    <mergeCell ref="X5:X6"/>
    <mergeCell ref="Y5:Y6"/>
    <mergeCell ref="L5:L6"/>
    <mergeCell ref="M5:M6"/>
    <mergeCell ref="N5:N6"/>
    <mergeCell ref="O5:O6"/>
    <mergeCell ref="P5:P6"/>
    <mergeCell ref="Q5:Q6"/>
    <mergeCell ref="P4:S4"/>
    <mergeCell ref="U4:Z4"/>
    <mergeCell ref="B5:B12"/>
    <mergeCell ref="C5:E6"/>
    <mergeCell ref="F5:F6"/>
    <mergeCell ref="G5:G6"/>
    <mergeCell ref="H5:H6"/>
    <mergeCell ref="I5:I6"/>
    <mergeCell ref="J5:J6"/>
    <mergeCell ref="K5:K6"/>
    <mergeCell ref="B2:F2"/>
    <mergeCell ref="G2:AB2"/>
    <mergeCell ref="AC2:AG2"/>
    <mergeCell ref="B3:N4"/>
    <mergeCell ref="O3:O4"/>
    <mergeCell ref="P3:S3"/>
    <mergeCell ref="T3:T4"/>
    <mergeCell ref="U3:Z3"/>
    <mergeCell ref="AA3:AB3"/>
    <mergeCell ref="AD3:AF3"/>
  </mergeCells>
  <phoneticPr fontId="2" type="noConversion"/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43</vt:i4>
      </vt:variant>
    </vt:vector>
  </HeadingPairs>
  <TitlesOfParts>
    <vt:vector size="47" baseType="lpstr">
      <vt:lpstr>입력</vt:lpstr>
      <vt:lpstr>상품정보</vt:lpstr>
      <vt:lpstr>거래명세표</vt:lpstr>
      <vt:lpstr>세금계산서</vt:lpstr>
      <vt:lpstr>거래명세표!Print_Area</vt:lpstr>
      <vt:lpstr>세금계산서!Print_Area</vt:lpstr>
      <vt:lpstr>개수</vt:lpstr>
      <vt:lpstr>결제형태</vt:lpstr>
      <vt:lpstr>공급가액</vt:lpstr>
      <vt:lpstr>권</vt:lpstr>
      <vt:lpstr>규격</vt:lpstr>
      <vt:lpstr>금액합계</vt:lpstr>
      <vt:lpstr>납품자</vt:lpstr>
      <vt:lpstr>단가</vt:lpstr>
      <vt:lpstr>대표</vt:lpstr>
      <vt:lpstr>대표2</vt:lpstr>
      <vt:lpstr>발행일자</vt:lpstr>
      <vt:lpstr>비고</vt:lpstr>
      <vt:lpstr>비고2</vt:lpstr>
      <vt:lpstr>사업자번호</vt:lpstr>
      <vt:lpstr>사업자번호2</vt:lpstr>
      <vt:lpstr>상호</vt:lpstr>
      <vt:lpstr>상호2</vt:lpstr>
      <vt:lpstr>세액</vt:lpstr>
      <vt:lpstr>세액합계</vt:lpstr>
      <vt:lpstr>수량</vt:lpstr>
      <vt:lpstr>수표</vt:lpstr>
      <vt:lpstr>어음</vt:lpstr>
      <vt:lpstr>업태</vt:lpstr>
      <vt:lpstr>업태2</vt:lpstr>
      <vt:lpstr>외상미수금</vt:lpstr>
      <vt:lpstr>용도</vt:lpstr>
      <vt:lpstr>인수자</vt:lpstr>
      <vt:lpstr>일련번호</vt:lpstr>
      <vt:lpstr>일자</vt:lpstr>
      <vt:lpstr>작성일자</vt:lpstr>
      <vt:lpstr>전화번호</vt:lpstr>
      <vt:lpstr>전화번호2</vt:lpstr>
      <vt:lpstr>종목</vt:lpstr>
      <vt:lpstr>종목2</vt:lpstr>
      <vt:lpstr>주소</vt:lpstr>
      <vt:lpstr>주소2</vt:lpstr>
      <vt:lpstr>팩스번호</vt:lpstr>
      <vt:lpstr>품목</vt:lpstr>
      <vt:lpstr>합계금액</vt:lpstr>
      <vt:lpstr>현금</vt:lpstr>
      <vt:lpstr>호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2013-04-14T20:06:27Z</cp:lastPrinted>
  <dcterms:created xsi:type="dcterms:W3CDTF">2007-07-21T17:12:16Z</dcterms:created>
  <dcterms:modified xsi:type="dcterms:W3CDTF">2013-04-14T20:09:48Z</dcterms:modified>
</cp:coreProperties>
</file>