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300"/>
  </bookViews>
  <sheets>
    <sheet name="TP7" sheetId="1" r:id="rId1"/>
  </sheets>
  <calcPr calcId="162913"/>
</workbook>
</file>

<file path=xl/calcChain.xml><?xml version="1.0" encoding="utf-8"?>
<calcChain xmlns="http://schemas.openxmlformats.org/spreadsheetml/2006/main">
  <c r="G12" i="1" l="1"/>
  <c r="J3" i="1"/>
  <c r="J4" i="1"/>
  <c r="L6" i="1"/>
  <c r="M6" i="1"/>
  <c r="J6" i="1"/>
  <c r="J5" i="1"/>
  <c r="L5" i="1"/>
  <c r="M5" i="1"/>
  <c r="L4" i="1"/>
  <c r="M4" i="1"/>
  <c r="M3" i="1" l="1"/>
  <c r="L3" i="1"/>
  <c r="L12" i="1"/>
  <c r="K12" i="1"/>
  <c r="G14" i="1"/>
  <c r="G13" i="1"/>
  <c r="F14" i="1"/>
  <c r="F13" i="1"/>
  <c r="F12" i="1"/>
  <c r="E14" i="1"/>
  <c r="E13" i="1"/>
  <c r="E12" i="1"/>
  <c r="J12" i="1"/>
  <c r="I12" i="1"/>
  <c r="D14" i="1"/>
  <c r="D13" i="1"/>
  <c r="D12" i="1"/>
  <c r="C14" i="1" l="1"/>
  <c r="C13" i="1"/>
  <c r="C12" i="1"/>
  <c r="B14" i="1"/>
  <c r="B13" i="1"/>
  <c r="B12" i="1"/>
  <c r="K6" i="1"/>
  <c r="K5" i="1"/>
  <c r="K4" i="1"/>
  <c r="K3" i="1"/>
</calcChain>
</file>

<file path=xl/sharedStrings.xml><?xml version="1.0" encoding="utf-8"?>
<sst xmlns="http://schemas.openxmlformats.org/spreadsheetml/2006/main" count="46" uniqueCount="39">
  <si>
    <t>Mesure des hauteurs</t>
  </si>
  <si>
    <t>Mesure des temps</t>
  </si>
  <si>
    <t>1 khz</t>
  </si>
  <si>
    <t>10 khz</t>
  </si>
  <si>
    <t>75 khz</t>
  </si>
  <si>
    <t>CHUTE LIBRE</t>
  </si>
  <si>
    <t>PENDULE</t>
  </si>
  <si>
    <t>Mesure des longueurs</t>
  </si>
  <si>
    <t>Type de test</t>
  </si>
  <si>
    <t xml:space="preserve"> calculé</t>
  </si>
  <si>
    <t>[m/s²]</t>
  </si>
  <si>
    <t>g mesuré</t>
  </si>
  <si>
    <t>Chute à 1kHz</t>
  </si>
  <si>
    <t>Chute à 10kHz</t>
  </si>
  <si>
    <t>Chute à 75kHz</t>
  </si>
  <si>
    <t>Pendule</t>
  </si>
  <si>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mes.</t>
    </r>
    <r>
      <rPr>
        <sz val="11"/>
        <color theme="1"/>
        <rFont val="Calibri"/>
        <family val="2"/>
        <scheme val="minor"/>
      </rPr>
      <t xml:space="preserve">- </t>
    </r>
    <r>
      <rPr>
        <i/>
        <sz val="11"/>
        <color theme="1"/>
        <rFont val="Calibri"/>
        <family val="2"/>
        <scheme val="minor"/>
      </rPr>
      <t>u</t>
    </r>
    <r>
      <rPr>
        <i/>
        <vertAlign val="subscript"/>
        <sz val="11"/>
        <color theme="1"/>
        <rFont val="Calibri"/>
        <family val="2"/>
        <scheme val="minor"/>
      </rPr>
      <t>g</t>
    </r>
  </si>
  <si>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mes.</t>
    </r>
    <r>
      <rPr>
        <sz val="11"/>
        <color theme="1"/>
        <rFont val="Calibri"/>
        <family val="2"/>
        <scheme val="minor"/>
      </rPr>
      <t xml:space="preserve">+ </t>
    </r>
    <r>
      <rPr>
        <i/>
        <sz val="11"/>
        <color theme="1"/>
        <rFont val="Calibri"/>
        <family val="2"/>
        <scheme val="minor"/>
      </rPr>
      <t>u</t>
    </r>
    <r>
      <rPr>
        <i/>
        <vertAlign val="subscript"/>
        <sz val="11"/>
        <color theme="1"/>
        <rFont val="Calibri"/>
        <family val="2"/>
        <scheme val="minor"/>
      </rPr>
      <t>g</t>
    </r>
  </si>
  <si>
    <t>z1 [mm]</t>
  </si>
  <si>
    <t>Lcp [mm]</t>
  </si>
  <si>
    <t>z2 [mm]</t>
  </si>
  <si>
    <t>Lm [mm]</t>
  </si>
  <si>
    <t>z3 [mm]</t>
  </si>
  <si>
    <t>t i [sec]</t>
  </si>
  <si>
    <t>t f [sec]</t>
  </si>
  <si>
    <t>t1 [sec]</t>
  </si>
  <si>
    <t>t2 [sec]</t>
  </si>
  <si>
    <t>t3 [sec]</t>
  </si>
  <si>
    <t>θz1</t>
  </si>
  <si>
    <t>θt1</t>
  </si>
  <si>
    <t>θt2</t>
  </si>
  <si>
    <t>θt3</t>
  </si>
  <si>
    <t>θz2</t>
  </si>
  <si>
    <t>θz3</t>
  </si>
  <si>
    <t>numéro de poste</t>
  </si>
  <si>
    <t>θLcp</t>
  </si>
  <si>
    <t>θLm</t>
  </si>
  <si>
    <t>θTi</t>
  </si>
  <si>
    <t>θTf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</si>
</sst>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2" borderId="4" xfId="0" applyFont="1" applyFill="1" applyBorder="1" applyAlignment="1">
      <alignment horizontal="right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164" fontId="0" fillId="0" borderId="0" xfId="0" applyNumberFormat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0" fillId="0" borderId="0" xfId="0" applyFill="1" applyAlignment="1"/>
    <xf numFmtId="0" fontId="5" fillId="3" borderId="1" xfId="0" applyFont="1" applyFill="1" applyBorder="1" applyAlignment="1">
      <alignment horizontal="left"/>
    </xf>
    <xf numFmtId="0" fontId="0" fillId="3" borderId="1" xfId="0" applyFill="1" applyBorder="1"/>
    <xf numFmtId="0" fontId="0" fillId="4" borderId="0" xfId="0" applyFill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0" fontId="0" fillId="0" borderId="0" xfId="0"/>
    <xf numFmtId="165" fontId="0" fillId="0" borderId="0" xfId="0" applyNumberFormat="1"/>
    <xf numFmtId="165" fontId="0" fillId="4" borderId="0" xfId="0" applyNumberFormat="1" applyFill="1"/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0</xdr:row>
      <xdr:rowOff>38100</xdr:rowOff>
    </xdr:from>
    <xdr:to>
      <xdr:col>9</xdr:col>
      <xdr:colOff>180975</xdr:colOff>
      <xdr:row>1</xdr:row>
      <xdr:rowOff>19050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2650" y="381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57149</xdr:colOff>
      <xdr:row>0</xdr:row>
      <xdr:rowOff>95250</xdr:rowOff>
    </xdr:from>
    <xdr:to>
      <xdr:col>9</xdr:col>
      <xdr:colOff>257174</xdr:colOff>
      <xdr:row>0</xdr:row>
      <xdr:rowOff>371475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FCBB8B9-A2B0-4D55-987F-D3B1B50E8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599" y="95250"/>
          <a:ext cx="2000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I17" sqref="I17"/>
    </sheetView>
  </sheetViews>
  <sheetFormatPr baseColWidth="10" defaultColWidth="9.140625" defaultRowHeight="15" x14ac:dyDescent="0.25"/>
  <cols>
    <col min="1" max="1" width="17.28515625" customWidth="1"/>
    <col min="2" max="2" width="10.85546875" customWidth="1"/>
    <col min="4" max="4" width="9.140625" customWidth="1"/>
    <col min="5" max="5" width="9" customWidth="1"/>
    <col min="6" max="6" width="10.7109375" bestFit="1" customWidth="1"/>
    <col min="7" max="7" width="10.5703125" customWidth="1"/>
    <col min="8" max="8" width="13.140625" customWidth="1"/>
    <col min="9" max="9" width="14" customWidth="1"/>
    <col min="10" max="10" width="10.28515625" customWidth="1"/>
    <col min="11" max="11" width="10" customWidth="1"/>
    <col min="12" max="13" width="14.7109375" customWidth="1"/>
  </cols>
  <sheetData>
    <row r="1" spans="1:15" s="1" customFormat="1" ht="18" customHeight="1" x14ac:dyDescent="0.25">
      <c r="A1" s="34" t="s">
        <v>5</v>
      </c>
      <c r="B1" s="36"/>
      <c r="C1" s="36"/>
      <c r="D1" s="35"/>
      <c r="E1"/>
      <c r="F1" s="34" t="s">
        <v>6</v>
      </c>
      <c r="G1" s="35"/>
      <c r="H1"/>
      <c r="I1" s="29" t="s">
        <v>8</v>
      </c>
      <c r="J1" s="3" t="s">
        <v>9</v>
      </c>
      <c r="K1" s="4" t="s">
        <v>11</v>
      </c>
      <c r="L1" s="4" t="s">
        <v>16</v>
      </c>
      <c r="M1" s="4" t="s">
        <v>17</v>
      </c>
    </row>
    <row r="2" spans="1:15" s="1" customFormat="1" ht="18" customHeight="1" x14ac:dyDescent="0.25">
      <c r="A2" s="31" t="s">
        <v>0</v>
      </c>
      <c r="B2" s="32"/>
      <c r="C2" s="32"/>
      <c r="D2" s="33"/>
      <c r="E2"/>
      <c r="F2" s="31" t="s">
        <v>7</v>
      </c>
      <c r="G2" s="33"/>
      <c r="H2"/>
      <c r="I2" s="29"/>
      <c r="J2" s="5" t="s">
        <v>10</v>
      </c>
      <c r="K2" s="5" t="s">
        <v>10</v>
      </c>
      <c r="L2" s="5" t="s">
        <v>10</v>
      </c>
      <c r="M2" s="5" t="s">
        <v>10</v>
      </c>
    </row>
    <row r="3" spans="1:15" s="1" customFormat="1" ht="18" customHeight="1" x14ac:dyDescent="0.25">
      <c r="A3" t="s">
        <v>18</v>
      </c>
      <c r="B3" s="13">
        <v>0</v>
      </c>
      <c r="C3"/>
      <c r="D3"/>
      <c r="E3"/>
      <c r="F3" t="s">
        <v>19</v>
      </c>
      <c r="G3" s="24">
        <v>822.54477045149429</v>
      </c>
      <c r="H3"/>
      <c r="I3" t="s">
        <v>12</v>
      </c>
      <c r="J3" s="28">
        <f>SQRT((B12*0.0001503329638)^2+(C12*0.0001503329638)^2+(D12*0.0001503329638)^2+(E12*0.0002668333191)^2+(F12*0.000304868314)^2+(G12*0.0003087125841)^2)</f>
        <v>0.32783999875552411</v>
      </c>
      <c r="K3" s="28">
        <f>(2/(B10-B9)*(($B$3-$B$5)*0.001/(B8-B10)-($B$3-$B$4)*0.001/(B8-B9)))</f>
        <v>9.9047484208781356</v>
      </c>
      <c r="L3" s="28">
        <f>K3-J3</f>
        <v>9.576908422122612</v>
      </c>
      <c r="M3" s="28">
        <f>K3+J3</f>
        <v>10.232588419633659</v>
      </c>
      <c r="N3" s="26"/>
      <c r="O3"/>
    </row>
    <row r="4" spans="1:15" s="1" customFormat="1" ht="18" customHeight="1" x14ac:dyDescent="0.25">
      <c r="A4" t="s">
        <v>20</v>
      </c>
      <c r="B4" s="14">
        <v>374.02094333380381</v>
      </c>
      <c r="C4"/>
      <c r="D4"/>
      <c r="E4"/>
      <c r="F4" t="s">
        <v>21</v>
      </c>
      <c r="G4" s="25">
        <v>19.154922767212202</v>
      </c>
      <c r="H4"/>
      <c r="I4" t="s">
        <v>13</v>
      </c>
      <c r="J4" s="28">
        <f>SQRT((B13*0.0001503329638)^2+(C13*0.0001503329638)^2+(D13*0.0001503329638)^2+(E13*0.00001600588217)^2+(F13*0.00002229212641)^2+(G13*0.00003266955157)^2)</f>
        <v>5.7144132080643444E-2</v>
      </c>
      <c r="K4" s="28">
        <f>(2/(C10-C9)*(($B$3-$B$5)*0.001/(C8-C10)-($B$3-$B$4)*0.001/(C8-C9)))</f>
        <v>9.5190426869545348</v>
      </c>
      <c r="L4" s="28">
        <f>K4-J4</f>
        <v>9.4618985548738905</v>
      </c>
      <c r="M4" s="28">
        <f>K4+J4</f>
        <v>9.5761868190351791</v>
      </c>
      <c r="N4" s="26"/>
    </row>
    <row r="5" spans="1:15" s="1" customFormat="1" ht="18" customHeight="1" x14ac:dyDescent="0.25">
      <c r="A5" t="s">
        <v>22</v>
      </c>
      <c r="B5" s="15">
        <v>502.82231060858345</v>
      </c>
      <c r="C5"/>
      <c r="D5"/>
      <c r="E5"/>
      <c r="F5" s="31" t="s">
        <v>1</v>
      </c>
      <c r="G5" s="33"/>
      <c r="H5"/>
      <c r="I5" t="s">
        <v>14</v>
      </c>
      <c r="J5" s="28">
        <f>SQRT((B14*0.0001503329638)^2+(C14*0.0001503329638)^2+(D14*0.0001503329638)^2+(E14*0.00001600064261)^2+(F14*0.00002201570803)^2+(G14*0.00003005777104)^2)</f>
        <v>5.6716095784948274E-2</v>
      </c>
      <c r="K5" s="28">
        <f>(2/(D10-D9)*(($B$3-$B$5)*0.001/(D8-D10)-($B$3-$B$4)*0.001/(D8-D9)))</f>
        <v>9.748635155086216</v>
      </c>
      <c r="L5" s="28">
        <f>K5-J5</f>
        <v>9.6919190593012683</v>
      </c>
      <c r="M5" s="28">
        <f>K5+J5</f>
        <v>9.8053512508711638</v>
      </c>
      <c r="N5" s="26"/>
    </row>
    <row r="6" spans="1:15" s="1" customFormat="1" ht="18" customHeight="1" x14ac:dyDescent="0.25">
      <c r="A6" s="30" t="s">
        <v>1</v>
      </c>
      <c r="B6" s="30"/>
      <c r="C6" s="30"/>
      <c r="D6" s="30"/>
      <c r="E6"/>
      <c r="F6" s="26" t="s">
        <v>23</v>
      </c>
      <c r="G6" s="27">
        <v>0.76641149884271509</v>
      </c>
      <c r="H6"/>
      <c r="I6" t="s">
        <v>15</v>
      </c>
      <c r="J6" s="28">
        <f>SQRT((I12*0.0007222188034)^2+(J12*0.0001019803903)^2+(K12*0.002236246855)^2+(L12*0.002239374912)^2)</f>
        <v>1.1227908898818967E-2</v>
      </c>
      <c r="K6" s="28">
        <f>(4*PI()^2*(G3+G4/2)*0.001)/(G7-G6)^2</f>
        <v>9.9731650114991979</v>
      </c>
      <c r="L6" s="28">
        <f>K6-J6</f>
        <v>9.9619371026003787</v>
      </c>
      <c r="M6" s="28">
        <f>K6+J6</f>
        <v>9.9843929203980171</v>
      </c>
      <c r="N6" s="26"/>
    </row>
    <row r="7" spans="1:15" s="1" customFormat="1" ht="18" customHeight="1" x14ac:dyDescent="0.25">
      <c r="A7"/>
      <c r="B7" t="s">
        <v>2</v>
      </c>
      <c r="C7" t="s">
        <v>3</v>
      </c>
      <c r="D7" t="s">
        <v>4</v>
      </c>
      <c r="E7"/>
      <c r="F7" t="s">
        <v>24</v>
      </c>
      <c r="G7" s="27">
        <v>2.5813291674008019</v>
      </c>
      <c r="H7"/>
      <c r="I7"/>
      <c r="J7"/>
      <c r="K7"/>
      <c r="L7"/>
      <c r="M7"/>
    </row>
    <row r="8" spans="1:15" s="1" customFormat="1" ht="18" customHeight="1" x14ac:dyDescent="0.25">
      <c r="A8" t="s">
        <v>25</v>
      </c>
      <c r="B8" s="6">
        <v>0.10967823705939779</v>
      </c>
      <c r="C8" s="18">
        <v>0.10962560664092522</v>
      </c>
      <c r="D8" s="21">
        <v>0.10987086133069986</v>
      </c>
      <c r="E8"/>
      <c r="H8"/>
      <c r="I8"/>
      <c r="J8"/>
      <c r="K8"/>
      <c r="L8"/>
      <c r="M8"/>
    </row>
    <row r="9" spans="1:15" s="1" customFormat="1" ht="18" customHeight="1" x14ac:dyDescent="0.25">
      <c r="A9" t="s">
        <v>26</v>
      </c>
      <c r="B9" s="16">
        <v>0.29879999544572633</v>
      </c>
      <c r="C9" s="19">
        <v>0.29860114577991054</v>
      </c>
      <c r="D9" s="22">
        <v>0.29887434733923063</v>
      </c>
      <c r="E9"/>
      <c r="F9"/>
      <c r="G9"/>
      <c r="H9"/>
      <c r="I9"/>
      <c r="J9"/>
      <c r="K9"/>
      <c r="L9"/>
      <c r="M9"/>
    </row>
    <row r="10" spans="1:15" s="1" customFormat="1" ht="18" customHeight="1" x14ac:dyDescent="0.25">
      <c r="A10" t="s">
        <v>27</v>
      </c>
      <c r="B10" s="17">
        <v>0.34009837585487779</v>
      </c>
      <c r="C10" s="20">
        <v>0.34044947217004762</v>
      </c>
      <c r="D10" s="23">
        <v>0.3403892896914974</v>
      </c>
      <c r="E10"/>
      <c r="F10"/>
      <c r="G10"/>
      <c r="H10"/>
      <c r="I10"/>
      <c r="J10"/>
      <c r="K10"/>
      <c r="L10"/>
      <c r="M10"/>
    </row>
    <row r="11" spans="1:15" x14ac:dyDescent="0.25">
      <c r="B11" s="10" t="s">
        <v>28</v>
      </c>
      <c r="C11" s="10" t="s">
        <v>32</v>
      </c>
      <c r="D11" s="10" t="s">
        <v>33</v>
      </c>
      <c r="E11" s="10" t="s">
        <v>29</v>
      </c>
      <c r="F11" s="10" t="s">
        <v>30</v>
      </c>
      <c r="G11" s="10" t="s">
        <v>31</v>
      </c>
      <c r="H11" s="9"/>
      <c r="I11" s="10" t="s">
        <v>35</v>
      </c>
      <c r="J11" s="11" t="s">
        <v>36</v>
      </c>
      <c r="K11" s="11" t="s">
        <v>37</v>
      </c>
      <c r="L11" s="11" t="s">
        <v>38</v>
      </c>
    </row>
    <row r="12" spans="1:15" x14ac:dyDescent="0.25">
      <c r="A12" t="s">
        <v>2</v>
      </c>
      <c r="B12" s="12">
        <f>2*((B3*0.001-B5*0.001)/(B8-B10)-(B3*0.001-B4*0.001)/(B8-B9))/(B10-B9)</f>
        <v>9.9047484208781356</v>
      </c>
      <c r="C12" s="12">
        <f>2/((B10-B9)*(B8-B9))</f>
        <v>-256.06809948010914</v>
      </c>
      <c r="D12" s="12">
        <f>-2/((B10-B9)*(B8-B10))</f>
        <v>210.17281516051895</v>
      </c>
      <c r="E12" s="12">
        <f>2*(-((B3/1000-B5/1000)/(B8-B10)^2)+((B3/1000-B4/1000)/(B8-B9)^2))/(B10-B9)</f>
        <v>-47.78024984020621</v>
      </c>
      <c r="F12" s="12">
        <f>(2*((B3/1000-B5/1000)/(B8-B10)-(B3/1000-B4/1000)/(B8-B9))/(B10-B9)^2)-(2*(B3/1000-B4/1000)/((B10-B9)*(B8-B9)^2))</f>
        <v>746.25271829763949</v>
      </c>
      <c r="G12" s="12">
        <f>(-2*((B3/1000-B5/1000)/(B8-B10)-(B3/1000-B4/1000)/(B8-B9))/(B10-B9)^2)+(2*(B3/1000-B4/1000)/((B10-B9)*(B8-B9)^2))</f>
        <v>-746.25271829763949</v>
      </c>
      <c r="H12" s="2"/>
      <c r="I12" s="12">
        <f>4*PI()/(G7-G6)</f>
        <v>6.9239342544628402</v>
      </c>
      <c r="J12" s="12">
        <f>2*PI()/(G7-G6)</f>
        <v>3.4619671272314201</v>
      </c>
      <c r="K12" s="12">
        <f>4*PI()*(G3/1000+0.5*G4/1000)/(G7-G6)^2</f>
        <v>3.1745570197024735</v>
      </c>
      <c r="L12" s="12">
        <f>-4*PI()*(G3/1000+0.5*G4/1000)/(G7-G6)^2</f>
        <v>-3.1745570197024735</v>
      </c>
    </row>
    <row r="13" spans="1:15" x14ac:dyDescent="0.25">
      <c r="A13" t="s">
        <v>3</v>
      </c>
      <c r="B13" s="12">
        <f>2*((B3*0.001-B5*0.001)/(C8-C10)-(B3*0.001-B4*0.001)/(C8-C9))/(C10-C9)</f>
        <v>9.519042686954533</v>
      </c>
      <c r="C13" s="12">
        <f>2/((C10-C9)*(C8-C9))</f>
        <v>-252.89853198334518</v>
      </c>
      <c r="D13" s="12">
        <f>-2/((B10-C9)*(C8-B10))</f>
        <v>209.11792789524239</v>
      </c>
      <c r="E13" s="12">
        <f>2*(-((B3/1000-B5/1000)/(C8-C10)^2)+((B3/1000-B4/1000)/(C8-C9)^2))/(C10-C9)</f>
        <v>-49.50794299270607</v>
      </c>
      <c r="F13" s="12">
        <f>(2*((B3/1000-B5/1000)/(C8-C10)-(B3/1000-B4/1000)/(C8-C9))/(C10-C9)^2)-(2*(B3/1000-B4/1000)/((C10-C9)*(C8-C9)^2))</f>
        <v>728.00283255918009</v>
      </c>
      <c r="G13" s="12">
        <f>(-2*((B3/1000-B5/1000)/(C8-C10)-(B3/1000-B4/1000)/(C8-C9))/(C10-C9)^2)+(2*(B3/1000-B4/1000)/((C10-C9)*(C8-C9)^2))</f>
        <v>-728.00283255918009</v>
      </c>
    </row>
    <row r="14" spans="1:15" x14ac:dyDescent="0.25">
      <c r="A14" t="s">
        <v>4</v>
      </c>
      <c r="B14" s="12">
        <f>2*((B3*0.001-B5*0.001)/(D8-D10)-(B3*0.001-B4*0.001)/(D8-D9))/(D10-D9)</f>
        <v>9.7486351550862178</v>
      </c>
      <c r="C14" s="12">
        <f>2/((D10-D9)*(D8-D9))</f>
        <v>-254.89172828512434</v>
      </c>
      <c r="D14" s="12">
        <f>-2/((D10-D9)*(D8-D10))</f>
        <v>208.98730545405948</v>
      </c>
      <c r="E14" s="12">
        <f>2*(-((B3/1000-B5/1000)/(D8-D10)^2)+((B3/1000-B4/1000)/(D8-D9)^2))/(D10-D9)</f>
        <v>-48.550687766722625</v>
      </c>
      <c r="F14" s="12">
        <f>(2*((B3/1000-B5/1000)/(D8-D10)-(B3/1000-B4/1000)/(D8-D9))/(D10-D9)^2)-(2*(B3/1000-B4/1000)/((D10-D9)*(D8-D9)^2))</f>
        <v>739.23018583494206</v>
      </c>
      <c r="G14" s="12">
        <f>(-2*((B3/1000-B5/1000)/(D8-D10)-(B3/1000-B4/1000)/(D8-D9))/(D10-D9)^2)+(2*(B3/1000-B4/1000)/((D10-D9)*(D8-D9)^2))</f>
        <v>-739.23018583494206</v>
      </c>
    </row>
    <row r="15" spans="1:15" x14ac:dyDescent="0.25">
      <c r="A15" s="7"/>
    </row>
    <row r="16" spans="1:15" x14ac:dyDescent="0.25">
      <c r="A16" s="8" t="s">
        <v>34</v>
      </c>
      <c r="B16" s="12">
        <v>7</v>
      </c>
    </row>
    <row r="17" spans="1:3" x14ac:dyDescent="0.25">
      <c r="A17" s="7"/>
    </row>
    <row r="21" spans="1:3" x14ac:dyDescent="0.25">
      <c r="B21" s="6"/>
      <c r="C21" s="6"/>
    </row>
    <row r="22" spans="1:3" x14ac:dyDescent="0.25">
      <c r="B22" s="6"/>
      <c r="C22" s="6"/>
    </row>
    <row r="23" spans="1:3" x14ac:dyDescent="0.25">
      <c r="B23" s="6"/>
      <c r="C23" s="6"/>
    </row>
  </sheetData>
  <mergeCells count="7">
    <mergeCell ref="I1:I2"/>
    <mergeCell ref="A6:D6"/>
    <mergeCell ref="A2:D2"/>
    <mergeCell ref="F1:G1"/>
    <mergeCell ref="F2:G2"/>
    <mergeCell ref="A1:D1"/>
    <mergeCell ref="F5:G5"/>
  </mergeCells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TP7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2017-03-21T18:03:02Z</dcterms:modified>
</cp:coreProperties>
</file>