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200" yWindow="-345" windowWidth="16965" windowHeight="13260" activeTab="4"/>
  </bookViews>
  <sheets>
    <sheet name="COVER" sheetId="13" r:id="rId1"/>
    <sheet name="CONTENT" sheetId="14" r:id="rId2"/>
    <sheet name="SUMMARY" sheetId="15" r:id="rId3"/>
    <sheet name="DATA1" sheetId="10" r:id="rId4"/>
    <sheet name="process1" sheetId="11" r:id="rId5"/>
    <sheet name="DATA2" sheetId="3" r:id="rId6"/>
    <sheet name="process2" sheetId="9" r:id="rId7"/>
    <sheet name="DIAGRAM" sheetId="1" r:id="rId8"/>
    <sheet name="Reference" sheetId="12" state="hidden" r:id="rId9"/>
  </sheets>
  <definedNames>
    <definedName name="__AFD23" localSheetId="1">BlankMacro1</definedName>
    <definedName name="__AFD23">BlankMacro1</definedName>
    <definedName name="__IntlFixup">TRUE</definedName>
    <definedName name="__PK2">{"'장비'!$A$3:$M$12"}</definedName>
    <definedName name="__PKG3">{"'장비'!$A$3:$M$12"}</definedName>
    <definedName name="__qqq222">{"'장비'!$A$3:$M$12"}</definedName>
    <definedName name="__RE4" localSheetId="1">BlankMacro1</definedName>
    <definedName name="__RE4">BlankMacro1</definedName>
    <definedName name="_49ÅÛÇÃ¸_Æ_¸ðµâ1" localSheetId="1">BlankMacro1</definedName>
    <definedName name="_49ÅÛÇÃ¸_Æ_¸ðµâ1">BlankMacro1</definedName>
    <definedName name="_51ÅÛÇÃ¸_Æ_¸ðµâ2" localSheetId="1">BlankMacro1</definedName>
    <definedName name="_51ÅÛÇÃ¸_Æ_¸ðµâ2">BlankMacro1</definedName>
    <definedName name="_53ÅÛÇÃ¸_Æ_¸ðµâ3" localSheetId="1">BlankMacro1</definedName>
    <definedName name="_53ÅÛÇÃ¸_Æ_¸ðµâ3">BlankMacro1</definedName>
    <definedName name="_55ÅÛÇÃ¸_Æ_¸ðµâ4" localSheetId="1">BlankMacro1</definedName>
    <definedName name="_55ÅÛÇÃ¸_Æ_¸ðµâ4">BlankMacro1</definedName>
    <definedName name="_57ÅÛÇÃ¸_Æ_¸ðµâ5" localSheetId="1">BlankMacro1</definedName>
    <definedName name="_57ÅÛÇÃ¸_Æ_¸ðµâ5">BlankMacro1</definedName>
    <definedName name="_59ÅÛÇÃ¸_Æ_¸ðµâ6" localSheetId="1">BlankMacro1</definedName>
    <definedName name="_59ÅÛÇÃ¸_Æ_¸ðµâ6">BlankMacro1</definedName>
    <definedName name="_AFD23" localSheetId="1">BlankMacro1</definedName>
    <definedName name="_AFD23">BlankMacro1</definedName>
    <definedName name="_Fill" localSheetId="3" hidden="1">#REF!</definedName>
    <definedName name="_Fill" localSheetId="4" hidden="1">#REF!</definedName>
    <definedName name="_Fill" localSheetId="6" hidden="1">#REF!</definedName>
    <definedName name="_Fill" hidden="1">#REF!</definedName>
    <definedName name="_Order1">255</definedName>
    <definedName name="_Order2">255</definedName>
    <definedName name="_PK2">{"'장비'!$A$3:$M$12"}</definedName>
    <definedName name="_PKG3">{"'장비'!$A$3:$M$12"}</definedName>
    <definedName name="_qqq222">{"'장비'!$A$3:$M$12"}</definedName>
    <definedName name="_RE4" localSheetId="1">BlankMacro1</definedName>
    <definedName name="_RE4">BlankMacro1</definedName>
    <definedName name="_Regression_Int">1</definedName>
    <definedName name="¸Í¹Î¿ë" localSheetId="1">BlankMacro1</definedName>
    <definedName name="¸Í¹Î¿ë">BlankMacro1</definedName>
    <definedName name="¤¼¤¼¤¼" localSheetId="1">BlankMacro1</definedName>
    <definedName name="¤¼¤¼¤¼">BlankMacro1</definedName>
    <definedName name="\e" localSheetId="3">#REF!</definedName>
    <definedName name="\e" localSheetId="4">#REF!</definedName>
    <definedName name="\e" localSheetId="6">#REF!</definedName>
    <definedName name="\e">#REF!</definedName>
    <definedName name="\f" localSheetId="3">#REF!</definedName>
    <definedName name="\f" localSheetId="4">#REF!</definedName>
    <definedName name="\f" localSheetId="6">#REF!</definedName>
    <definedName name="\f">#REF!</definedName>
    <definedName name="\j" localSheetId="3">#REF!</definedName>
    <definedName name="\j" localSheetId="4">#REF!</definedName>
    <definedName name="\j" localSheetId="6">#REF!</definedName>
    <definedName name="\j">#REF!</definedName>
    <definedName name="\p" localSheetId="3">#REF!</definedName>
    <definedName name="\p" localSheetId="4">#REF!</definedName>
    <definedName name="\p" localSheetId="6">#REF!</definedName>
    <definedName name="\p">#REF!</definedName>
    <definedName name="\t" localSheetId="3">#REF!</definedName>
    <definedName name="\t" localSheetId="4">#REF!</definedName>
    <definedName name="\t" localSheetId="6">#REF!</definedName>
    <definedName name="\t">#REF!</definedName>
    <definedName name="\x" localSheetId="3">#REF!</definedName>
    <definedName name="\x" localSheetId="4">#REF!</definedName>
    <definedName name="\x" localSheetId="6">#REF!</definedName>
    <definedName name="\x">#REF!</definedName>
    <definedName name="\y" localSheetId="3">#REF!</definedName>
    <definedName name="\y" localSheetId="4">#REF!</definedName>
    <definedName name="\y" localSheetId="6">#REF!</definedName>
    <definedName name="\y">#REF!</definedName>
    <definedName name="±¤Àåµ¿" localSheetId="1">BlankMacro1</definedName>
    <definedName name="±¤Àåµ¿">BlankMacro1</definedName>
    <definedName name="±â¾÷" localSheetId="1">BlankMacro1</definedName>
    <definedName name="±â¾÷">BlankMacro1</definedName>
    <definedName name="Àåµ¿" localSheetId="1">BlankMacro1</definedName>
    <definedName name="Àåµ¿">BlankMacro1</definedName>
    <definedName name="AAAAAAAA" localSheetId="1">BlankMacro1</definedName>
    <definedName name="AAAAAAAA">BlankMacro1</definedName>
    <definedName name="Àåºñ" localSheetId="1">BlankMacro1</definedName>
    <definedName name="Àåºñ">BlankMacro1</definedName>
    <definedName name="Àåºñµ¿¿ø" localSheetId="1">BlankMacro1</definedName>
    <definedName name="Àåºñµ¿¿ø">BlankMacro1</definedName>
    <definedName name="Access_Button">"PJTFINAL_F02F11_List"</definedName>
    <definedName name="AccessDatabase">"c:\wiz32\xl\acclink.mdb"</definedName>
    <definedName name="ACCLINK.XLS_Localization_Table_List">"$A$1:$B$11"</definedName>
    <definedName name="ACCLINK.XLS_Localization_Table_List1">"$A$13:$B$31"</definedName>
    <definedName name="ACCLINK.XLS_Localization_Table_List10">"$A$13:$B$33"</definedName>
    <definedName name="ACCLINK.XLS_Localization_Table_List11">"$A$13:$B$33"</definedName>
    <definedName name="ACCLINK.XLS_Localization_Table_List12">"$A$13:$B$33"</definedName>
    <definedName name="ACCLINK.XLS_Localization_Table_List13">"$A$13:$B$33"</definedName>
    <definedName name="ACCLINK.XLS_Localization_Table_List14">"$A$13:$B$33"</definedName>
    <definedName name="ACCLINK.XLS_Localization_Table_List15">"$A$13:$B$33"</definedName>
    <definedName name="ACCLINK.XLS_Localization_Table_List16">"$A$13:$B$33"</definedName>
    <definedName name="ACCLINK.XLS_Localization_Table_List17">"$A$13:$B$33"</definedName>
    <definedName name="ACCLINK.XLS_Localization_Table_List18">"$A$13:$B$33"</definedName>
    <definedName name="ACCLINK.XLS_Localization_Table_List19">"$A$13:$B$33"</definedName>
    <definedName name="ACCLINK.XLS_Localization_Table_List2">"$A$13:$B$31"</definedName>
    <definedName name="ACCLINK.XLS_Localization_Table_List3">"$A$13:$B$31"</definedName>
    <definedName name="ACCLINK.XLS_Localization_Table_List4">"$A$13:$B$31"</definedName>
    <definedName name="ACCLINK.XLS_Localization_Table_List5">"$A$13:$B$31"</definedName>
    <definedName name="ACCLINK.XLS_Localization_Table_List6">"$A$13:$B$31"</definedName>
    <definedName name="ACCLINK.XLS_Localization_Table_List7">"$A$13:$B$31"</definedName>
    <definedName name="ACCLINK.XLS_Localization_Table_List8">"$A$13:$B$31"</definedName>
    <definedName name="ACCLINK.XLS_Localization_Table_List9">"$A$13:$B$33"</definedName>
    <definedName name="AJD" localSheetId="1">BlankMacro1</definedName>
    <definedName name="AJD">BlankMacro1</definedName>
    <definedName name="AKJFK" localSheetId="1">BlankMacro1</definedName>
    <definedName name="AKJFK">BlankMacro1</definedName>
    <definedName name="AL" localSheetId="3">#REF!</definedName>
    <definedName name="AL" localSheetId="4">#REF!</definedName>
    <definedName name="AL" localSheetId="6">#REF!</definedName>
    <definedName name="AL">#REF!</definedName>
    <definedName name="AQE">{"'장비'!$A$3:$M$12"}</definedName>
    <definedName name="ASADFSAGASG">#REF!</definedName>
    <definedName name="ASFF">#REF!</definedName>
    <definedName name="AUCA" localSheetId="1">BlankMacro1</definedName>
    <definedName name="AUCA">BlankMacro1</definedName>
    <definedName name="_xlnm.Auto_Open_opening" localSheetId="3">Opening</definedName>
    <definedName name="_xlnm.Auto_Open_opening" localSheetId="4">Opening</definedName>
    <definedName name="_xlnm.Auto_Open_opening" localSheetId="6">Opening</definedName>
    <definedName name="_xlnm.Auto_Open_opening">Opening</definedName>
    <definedName name="BASTEK" localSheetId="1">BlankMacro1</definedName>
    <definedName name="BASTEK">BlankMacro1</definedName>
    <definedName name="BB" localSheetId="1">BlankMacro1</definedName>
    <definedName name="BB">BlankMacro1</definedName>
    <definedName name="BLOB" localSheetId="3">#REF!</definedName>
    <definedName name="BLOB" localSheetId="4">#REF!</definedName>
    <definedName name="BLOB" localSheetId="6">#REF!</definedName>
    <definedName name="BLOB">#REF!</definedName>
    <definedName name="BOB" localSheetId="3">#REF!</definedName>
    <definedName name="BOB" localSheetId="4">#REF!</definedName>
    <definedName name="BOB" localSheetId="6">#REF!</definedName>
    <definedName name="BOB">#REF!</definedName>
    <definedName name="ccd" localSheetId="1">BlankMacro1</definedName>
    <definedName name="ccd">BlankMacro1</definedName>
    <definedName name="CLCLWS" localSheetId="1">BlankMacro1</definedName>
    <definedName name="CLCLWS">BlankMacro1</definedName>
    <definedName name="CRUD" localSheetId="3">#REF!</definedName>
    <definedName name="CRUD" localSheetId="4">#REF!</definedName>
    <definedName name="CRUD" localSheetId="6">#REF!</definedName>
    <definedName name="CRUD">#REF!</definedName>
    <definedName name="DA" localSheetId="1">BlankMacro1</definedName>
    <definedName name="DA">BlankMacro1</definedName>
    <definedName name="dadaa" localSheetId="1">BlankMacro1</definedName>
    <definedName name="dadaa">BlankMacro1</definedName>
    <definedName name="ddddd" localSheetId="1">BlankMacro1</definedName>
    <definedName name="ddddd">BlankMacro1</definedName>
    <definedName name="DDDDDD" localSheetId="1">BlankMacro1</definedName>
    <definedName name="DDDDDD">BlankMacro1</definedName>
    <definedName name="DEC" localSheetId="1">BlankMacro1</definedName>
    <definedName name="DEC">BlankMacro1</definedName>
    <definedName name="dewFV" localSheetId="1">BlankMacro1</definedName>
    <definedName name="dewFV">BlankMacro1</definedName>
    <definedName name="DFWQFD" localSheetId="1">BlankMacro1</definedName>
    <definedName name="DFWQFD">BlankMacro1</definedName>
    <definedName name="DHSNBDGE" localSheetId="1">BlankMacro1</definedName>
    <definedName name="DHSNBDGE">BlankMacro1</definedName>
    <definedName name="DHSQA" localSheetId="1">BlankMacro1</definedName>
    <definedName name="DHSQA">BlankMacro1</definedName>
    <definedName name="DJD" localSheetId="1">BlankMacro1</definedName>
    <definedName name="DJD">BlankMacro1</definedName>
    <definedName name="DJDJJ" localSheetId="1">BlankMacro1</definedName>
    <definedName name="DJDJJ">BlankMacro1</definedName>
    <definedName name="DJMD" localSheetId="1">BlankMacro1</definedName>
    <definedName name="DJMD">BlankMacro1</definedName>
    <definedName name="DKDQ" localSheetId="1">BlankMacro1</definedName>
    <definedName name="DKDQ">BlankMacro1</definedName>
    <definedName name="DLD" localSheetId="1">BlankMacro1</definedName>
    <definedName name="DLD">BlankMacro1</definedName>
    <definedName name="DLSDNJS" localSheetId="1">BlankMacro1</definedName>
    <definedName name="DLSDNJS">BlankMacro1</definedName>
    <definedName name="DLWL" localSheetId="1">BlankMacro1</definedName>
    <definedName name="DLWL">BlankMacro1</definedName>
    <definedName name="DMJD" localSheetId="1">BlankMacro1</definedName>
    <definedName name="DMJD">BlankMacro1</definedName>
    <definedName name="dqdq" localSheetId="1">BlankMacro1</definedName>
    <definedName name="dqdq">BlankMacro1</definedName>
    <definedName name="DSFAF">#REF!</definedName>
    <definedName name="dsqdsd" localSheetId="1">BlankMacro1</definedName>
    <definedName name="dsqdsd">BlankMacro1</definedName>
    <definedName name="dyd" localSheetId="1">BlankMacro1</definedName>
    <definedName name="dyd">BlankMacro1</definedName>
    <definedName name="EQMOB" localSheetId="1">BlankMacro1</definedName>
    <definedName name="EQMOB">BlankMacro1</definedName>
    <definedName name="EUEU" localSheetId="1">BlankMacro1</definedName>
    <definedName name="EUEU">BlankMacro1</definedName>
    <definedName name="FE" localSheetId="1">BlankMacro1</definedName>
    <definedName name="FE">BlankMacro1</definedName>
    <definedName name="fkkqfi" localSheetId="1">BlankMacro1</definedName>
    <definedName name="fkkqfi">BlankMacro1</definedName>
    <definedName name="FKSK" localSheetId="1">BlankMacro1</definedName>
    <definedName name="FKSK">BlankMacro1</definedName>
    <definedName name="FRED" localSheetId="3">#REF!</definedName>
    <definedName name="FRED" localSheetId="4">#REF!</definedName>
    <definedName name="FRED" localSheetId="6">#REF!</definedName>
    <definedName name="FRED">#REF!</definedName>
    <definedName name="FW" localSheetId="1">BlankMacro1</definedName>
    <definedName name="FW">BlankMacro1</definedName>
    <definedName name="FWERF" localSheetId="1">BlankMacro1</definedName>
    <definedName name="FWERF">BlankMacro1</definedName>
    <definedName name="gbp">1/1.5638</definedName>
    <definedName name="gdd" localSheetId="1">BlankMacro1</definedName>
    <definedName name="gdd">BlankMacro1</definedName>
    <definedName name="gdsf" localSheetId="1">BlankMacro1</definedName>
    <definedName name="gdsf">BlankMacro1</definedName>
    <definedName name="HAN" localSheetId="1">BlankMacro1</definedName>
    <definedName name="HAN">BlankMacro1</definedName>
    <definedName name="HTML_CodePage">949</definedName>
    <definedName name="HTML_Control">{"'EWS'!$A$8:$K$86"}</definedName>
    <definedName name="HTML_Description">""</definedName>
    <definedName name="HTML_Email">"kkokka@halla.net"</definedName>
    <definedName name="HTML_Header">"Engineering Work Schedule"</definedName>
    <definedName name="HTML_LastUpdate">"97-07-01"</definedName>
    <definedName name="HTML_LineAfter">FALSE</definedName>
    <definedName name="HTML_LineBefore">FALSE</definedName>
    <definedName name="HTML_Name">"황국환"</definedName>
    <definedName name="HTML_OBDlg2">TRUE</definedName>
    <definedName name="HTML_OBDlg4">TRUE</definedName>
    <definedName name="HTML_OS">0</definedName>
    <definedName name="HTML_PathFile">"C:\My Documents\MyHTML.htm"</definedName>
    <definedName name="HTML_Title">"EWS"</definedName>
    <definedName name="HXAS" localSheetId="1">BlankMacro1</definedName>
    <definedName name="HXAS">BlankMacro1</definedName>
    <definedName name="jpy">120.05</definedName>
    <definedName name="JQHWSLO" localSheetId="1">BlankMacro1</definedName>
    <definedName name="JQHWSLO">BlankMacro1</definedName>
    <definedName name="KC" localSheetId="1">BlankMacro1</definedName>
    <definedName name="KC">BlankMacro1</definedName>
    <definedName name="KCC" localSheetId="1">BlankMacro1</definedName>
    <definedName name="KCC">BlankMacro1</definedName>
    <definedName name="KDJU">{"'장비'!$A$3:$M$12"}</definedName>
    <definedName name="Kg_cm2.G" localSheetId="3">DATA1!_xlnm.Auto_Open_opening</definedName>
    <definedName name="Kg_cm2.G" localSheetId="4">process1!_xlnm.Auto_Open_opening</definedName>
    <definedName name="Kg_cm2.G" localSheetId="6">process2!_xlnm.Auto_Open_opening</definedName>
    <definedName name="Kg_cm2.G">[0]!_xlnm.Auto_Open_opening</definedName>
    <definedName name="lll" localSheetId="1">BlankMacro1</definedName>
    <definedName name="lll">BlankMacro1</definedName>
    <definedName name="MMM" localSheetId="1">BlankMacro1</definedName>
    <definedName name="MMM">BlankMacro1</definedName>
    <definedName name="NMNM" localSheetId="1">BlankMacro1</definedName>
    <definedName name="NMNM">BlankMacro1</definedName>
    <definedName name="NNN" localSheetId="1">BlankMacro1</definedName>
    <definedName name="NNN">BlankMacro1</definedName>
    <definedName name="ooo" localSheetId="1">BlankMacro1</definedName>
    <definedName name="ooo">BlankMacro1</definedName>
    <definedName name="PIPE" localSheetId="3">#REF!</definedName>
    <definedName name="PIPE" localSheetId="4">#REF!</definedName>
    <definedName name="PIPE" localSheetId="6">#REF!</definedName>
    <definedName name="PIPE">#REF!</definedName>
    <definedName name="_xlnm.Print_Area" localSheetId="1">CONTENT!$A$1:$Q$33</definedName>
    <definedName name="_xlnm.Print_Area" localSheetId="0">COVER!$A$1:$Q$36</definedName>
    <definedName name="_xlnm.Print_Area" localSheetId="3">DATA1!$A$1:$L$24</definedName>
    <definedName name="_xlnm.Print_Area" localSheetId="5">DATA2!$A$1:$J$28</definedName>
    <definedName name="_xlnm.Print_Area" localSheetId="7">DIAGRAM!$A$1:$N$193</definedName>
    <definedName name="_xlnm.Print_Area" localSheetId="4">process1!$A$2:$P$77</definedName>
    <definedName name="_xlnm.Print_Area" localSheetId="6">process2!$A$1:$R$275</definedName>
    <definedName name="_xlnm.Print_Area" localSheetId="2">SUMMARY!$A$1:$Q$62</definedName>
    <definedName name="_xlnm.Print_Titles" localSheetId="7">DIAGRAM!$1:$4</definedName>
    <definedName name="_xlnm.Print_Titles" localSheetId="4">process1!$A:$E,process1!$1:$7</definedName>
    <definedName name="QSD" localSheetId="1">BlankMacro1</definedName>
    <definedName name="QSD">BlankMacro1</definedName>
    <definedName name="rdd" localSheetId="1">BlankMacro1</definedName>
    <definedName name="rdd">BlankMacro1</definedName>
    <definedName name="RFQGFGV" localSheetId="1">BlankMacro1</definedName>
    <definedName name="RFQGFGV">BlankMacro1</definedName>
    <definedName name="ririr" localSheetId="1">BlankMacro1</definedName>
    <definedName name="ririr">BlankMacro1</definedName>
    <definedName name="RTYE">{"'장비'!$A$3:$M$12"}</definedName>
    <definedName name="SASYT" localSheetId="1">BlankMacro1</definedName>
    <definedName name="SASYT">BlankMacro1</definedName>
    <definedName name="sddqsdq" localSheetId="1">BlankMacro1</definedName>
    <definedName name="sddqsdq">BlankMacro1</definedName>
    <definedName name="SECTION1" localSheetId="3">#REF!</definedName>
    <definedName name="SECTION1" localSheetId="4">#REF!</definedName>
    <definedName name="SECTION1" localSheetId="6">#REF!</definedName>
    <definedName name="SECTION1">#REF!</definedName>
    <definedName name="shjdmdd" localSheetId="1">BlankMacro1</definedName>
    <definedName name="shjdmdd">BlankMacro1</definedName>
    <definedName name="SJJSJS" localSheetId="1">BlankMacro1</definedName>
    <definedName name="SJJSJS">BlankMacro1</definedName>
    <definedName name="skdnhfbg" localSheetId="1">BlankMacro1</definedName>
    <definedName name="skdnhfbg">BlankMacro1</definedName>
    <definedName name="STOP" localSheetId="3">#REF!</definedName>
    <definedName name="STOP" localSheetId="4">#REF!</definedName>
    <definedName name="STOP" localSheetId="6">#REF!</definedName>
    <definedName name="STOP">#REF!</definedName>
    <definedName name="SVP" localSheetId="3">#REF!</definedName>
    <definedName name="SVP" localSheetId="4">#REF!</definedName>
    <definedName name="SVP" localSheetId="6">#REF!</definedName>
    <definedName name="SVP">#REF!</definedName>
    <definedName name="swe" localSheetId="1">BlankMacro1</definedName>
    <definedName name="swe">BlankMacro1</definedName>
    <definedName name="TOOLÀå" localSheetId="1">BlankMacro1</definedName>
    <definedName name="TOOLÀå">BlankMacro1</definedName>
    <definedName name="TOOL장" localSheetId="1">BlankMacro1</definedName>
    <definedName name="TOOL장">BlankMacro1</definedName>
    <definedName name="TOPMENU" localSheetId="3">#REF!</definedName>
    <definedName name="TOPMENU" localSheetId="4">#REF!</definedName>
    <definedName name="TOPMENU" localSheetId="6">#REF!</definedName>
    <definedName name="TOPMENU">#REF!</definedName>
    <definedName name="TVP" localSheetId="3">#REF!</definedName>
    <definedName name="TVP" localSheetId="4">#REF!</definedName>
    <definedName name="TVP" localSheetId="6">#REF!</definedName>
    <definedName name="TVP">#REF!</definedName>
    <definedName name="UNI_FILT_OFFSPEC">2</definedName>
    <definedName name="UNI_FILT_ONSPEC">1</definedName>
    <definedName name="UNI_NOTHING">0</definedName>
    <definedName name="UNI_PRES_FILTER">1</definedName>
    <definedName name="UNI_PRES_HEADINGS">16</definedName>
    <definedName name="UNI_PRES_INVERT">2</definedName>
    <definedName name="UNI_PRES_MATRIX">4</definedName>
    <definedName name="UNI_PRES_MERGED">8</definedName>
    <definedName name="UNI_PRES_OUTLIERS">32</definedName>
    <definedName name="UNI_RET_ATTRIB">64</definedName>
    <definedName name="UNI_RET_CONF">32</definedName>
    <definedName name="UNI_RET_DESC">4</definedName>
    <definedName name="UNI_RET_EQUIP">1</definedName>
    <definedName name="UNI_RET_OFFSPEC">512</definedName>
    <definedName name="UNI_RET_ONSPEC">256</definedName>
    <definedName name="UNI_RET_PROP">32</definedName>
    <definedName name="UNI_RET_PROPDESC">64</definedName>
    <definedName name="UNI_RET_SMPLPNT">4</definedName>
    <definedName name="UNI_RET_SPECMAX">2048</definedName>
    <definedName name="UNI_RET_SPECMIN">1024</definedName>
    <definedName name="UNI_RET_TAG">1</definedName>
    <definedName name="UNI_RET_TESTTIME">128</definedName>
    <definedName name="UNI_RET_TIME">8</definedName>
    <definedName name="UNI_RET_UNIT">2</definedName>
    <definedName name="UNI_RET_VALUE">16</definedName>
    <definedName name="VVV" localSheetId="1">BlankMacro1</definedName>
    <definedName name="VVV">BlankMacro1</definedName>
    <definedName name="WDEQF" localSheetId="1">BlankMacro1</definedName>
    <definedName name="WDEQF">BlankMacro1</definedName>
    <definedName name="WDFWFWCW" localSheetId="1">BlankMacro1</definedName>
    <definedName name="WDFWFWCW">BlankMacro1</definedName>
    <definedName name="WFSS" localSheetId="1">BlankMacro1</definedName>
    <definedName name="WFSS">BlankMacro1</definedName>
    <definedName name="WRS">{"'장비'!$A$3:$M$12"}</definedName>
    <definedName name="WWHBTEBH" localSheetId="1">BlankMacro1</definedName>
    <definedName name="WWHBTEBH">BlankMacro1</definedName>
    <definedName name="www" localSheetId="1">BlankMacro1</definedName>
    <definedName name="www">BlankMacro1</definedName>
    <definedName name="XAL" localSheetId="1">BlankMacro1</definedName>
    <definedName name="XAL">BlankMacro1</definedName>
    <definedName name="XASJHHJ" localSheetId="1">BlankMacro1</definedName>
    <definedName name="XASJHHJ">BlankMacro1</definedName>
    <definedName name="XHHSA" localSheetId="1">BlankMacro1</definedName>
    <definedName name="XHHSA">BlankMacro1</definedName>
    <definedName name="XJASJ" localSheetId="1">BlankMacro1</definedName>
    <definedName name="XJASJ">BlankMacro1</definedName>
    <definedName name="xjj1" localSheetId="1">BlankMacro1</definedName>
    <definedName name="xjj1">BlankMacro1</definedName>
    <definedName name="XJMASJ" localSheetId="1">BlankMacro1</definedName>
    <definedName name="XJMASJ">BlankMacro1</definedName>
    <definedName name="XJQJ" localSheetId="1">BlankMacro1</definedName>
    <definedName name="XJQJ">BlankMacro1</definedName>
    <definedName name="XKJOSPO" localSheetId="1">BlankMacro1</definedName>
    <definedName name="XKJOSPO">BlankMacro1</definedName>
    <definedName name="XKKQ" localSheetId="1">BlankMacro1</definedName>
    <definedName name="XKKQ">BlankMacro1</definedName>
    <definedName name="XOS" localSheetId="1">BlankMacro1</definedName>
    <definedName name="XOS">BlankMacro1</definedName>
    <definedName name="XXJ" localSheetId="1">BlankMacro1</definedName>
    <definedName name="XXJ">BlankMacro1</definedName>
    <definedName name="공정1" localSheetId="1">BlankMacro1</definedName>
    <definedName name="공정1">BlankMacro1</definedName>
    <definedName name="광장동" localSheetId="1">BlankMacro1</definedName>
    <definedName name="광장동">BlankMacro1</definedName>
    <definedName name="기업" localSheetId="1">BlankMacro1</definedName>
    <definedName name="기업">BlankMacro1</definedName>
    <definedName name="ㄴ">{"'장비'!$A$3:$M$12"}</definedName>
    <definedName name="맹민용" localSheetId="1">BlankMacro1</definedName>
    <definedName name="맹민용">BlankMacro1</definedName>
    <definedName name="면적" localSheetId="1">BlankMacro1</definedName>
    <definedName name="면적">BlankMacro1</definedName>
    <definedName name="별표3" localSheetId="1">BlankMacro1</definedName>
    <definedName name="별표3">BlankMacro1</definedName>
    <definedName name="사랑" localSheetId="1">BlankMacro1</definedName>
    <definedName name="사랑">BlankMacro1</definedName>
    <definedName name="신공정" localSheetId="1">BlankMacro1</definedName>
    <definedName name="신공정">BlankMacro1</definedName>
    <definedName name="장동" localSheetId="1">BlankMacro1</definedName>
    <definedName name="장동">BlankMacro1</definedName>
    <definedName name="장비" localSheetId="1">BlankMacro1</definedName>
    <definedName name="장비">BlankMacro1</definedName>
    <definedName name="장비동원" localSheetId="1">BlankMacro1</definedName>
    <definedName name="장비동원">BlankMacro1</definedName>
    <definedName name="조사연수" localSheetId="1">BlankMacro1</definedName>
    <definedName name="조사연수">BlankMacro1</definedName>
    <definedName name="참조" localSheetId="1">BlankMacro1</definedName>
    <definedName name="참조">BlankMacro1</definedName>
    <definedName name="취소" localSheetId="1">BlankMacro1</definedName>
    <definedName name="취소">BlankMacro1</definedName>
    <definedName name="ㅌㅌㅌ" localSheetId="1">BlankMacro1</definedName>
    <definedName name="ㅌㅌㅌ">BlankMacro1</definedName>
    <definedName name="템플리트모듈1" localSheetId="1">BlankMacro1</definedName>
    <definedName name="템플리트모듈1">BlankMacro1</definedName>
    <definedName name="템플리트모듈2" localSheetId="1">BlankMacro1</definedName>
    <definedName name="템플리트모듈2">BlankMacro1</definedName>
    <definedName name="템플리트모듈3" localSheetId="1">BlankMacro1</definedName>
    <definedName name="템플리트모듈3">BlankMacro1</definedName>
    <definedName name="템플리트모듈4" localSheetId="1">BlankMacro1</definedName>
    <definedName name="템플리트모듈4">BlankMacro1</definedName>
    <definedName name="템플리트모듈5" localSheetId="1">BlankMacro1</definedName>
    <definedName name="템플리트모듈5">BlankMacro1</definedName>
    <definedName name="템플리트모듈6" localSheetId="1">BlankMacro1</definedName>
    <definedName name="템플리트모듈6">BlankMacro1</definedName>
    <definedName name="ㅍㅁㅍㄱㄷㄿ" localSheetId="1">BlankMacro1</definedName>
    <definedName name="ㅍㅁㅍㄱㄷㄿ">BlankMacro1</definedName>
    <definedName name="표" localSheetId="1">BlankMacro1</definedName>
    <definedName name="표">BlankMacro1</definedName>
    <definedName name="현구" localSheetId="1">BlankMacro1</definedName>
    <definedName name="현구">BlankMacro1</definedName>
    <definedName name="형" localSheetId="1">BlankMacro1</definedName>
    <definedName name="형">BlankMacro1</definedName>
  </definedNames>
  <calcPr calcId="124519"/>
  <fileRecoveryPr autoRecover="0"/>
</workbook>
</file>

<file path=xl/calcChain.xml><?xml version="1.0" encoding="utf-8"?>
<calcChain xmlns="http://schemas.openxmlformats.org/spreadsheetml/2006/main">
  <c r="G162" i="11"/>
  <c r="O2" i="15"/>
  <c r="O2" i="14"/>
  <c r="O2" i="13"/>
  <c r="O24" i="11"/>
  <c r="G268" i="9"/>
  <c r="H268"/>
  <c r="I268"/>
  <c r="J268"/>
  <c r="K268"/>
  <c r="L268"/>
  <c r="M268"/>
  <c r="N268"/>
  <c r="O268"/>
  <c r="P268"/>
  <c r="Q268"/>
  <c r="G271"/>
  <c r="H271"/>
  <c r="I271"/>
  <c r="J271"/>
  <c r="K271"/>
  <c r="L271"/>
  <c r="M271"/>
  <c r="N271"/>
  <c r="O271"/>
  <c r="P271"/>
  <c r="Q271"/>
  <c r="G272"/>
  <c r="H272"/>
  <c r="I272"/>
  <c r="J272"/>
  <c r="K272"/>
  <c r="L272"/>
  <c r="M272"/>
  <c r="N272"/>
  <c r="O272"/>
  <c r="P272"/>
  <c r="Q272"/>
  <c r="G274"/>
  <c r="H274"/>
  <c r="I274"/>
  <c r="J274"/>
  <c r="K274"/>
  <c r="L274"/>
  <c r="M274"/>
  <c r="N274"/>
  <c r="O274"/>
  <c r="P274"/>
  <c r="Q274"/>
  <c r="G207"/>
  <c r="H207"/>
  <c r="I207"/>
  <c r="J207"/>
  <c r="K207"/>
  <c r="L207"/>
  <c r="M207"/>
  <c r="N207"/>
  <c r="O207"/>
  <c r="P207"/>
  <c r="Q207"/>
  <c r="G210"/>
  <c r="H210"/>
  <c r="I210"/>
  <c r="J210"/>
  <c r="K210"/>
  <c r="L210"/>
  <c r="M210"/>
  <c r="N210"/>
  <c r="O210"/>
  <c r="P210"/>
  <c r="Q210"/>
  <c r="G211"/>
  <c r="H211"/>
  <c r="I211"/>
  <c r="J211"/>
  <c r="K211"/>
  <c r="L211"/>
  <c r="M211"/>
  <c r="N211"/>
  <c r="O211"/>
  <c r="P211"/>
  <c r="Q211"/>
  <c r="G212"/>
  <c r="H212"/>
  <c r="I212"/>
  <c r="J212"/>
  <c r="K212"/>
  <c r="L212"/>
  <c r="M212"/>
  <c r="N212"/>
  <c r="O212"/>
  <c r="P212"/>
  <c r="Q212"/>
  <c r="G213"/>
  <c r="H213"/>
  <c r="I213"/>
  <c r="J213"/>
  <c r="K213"/>
  <c r="L213"/>
  <c r="M213"/>
  <c r="N213"/>
  <c r="O213"/>
  <c r="P213"/>
  <c r="Q213"/>
  <c r="G214"/>
  <c r="H214"/>
  <c r="I214"/>
  <c r="J214"/>
  <c r="K214"/>
  <c r="L214"/>
  <c r="M214"/>
  <c r="N214"/>
  <c r="O214"/>
  <c r="P214"/>
  <c r="Q214"/>
  <c r="G215"/>
  <c r="H215"/>
  <c r="I215"/>
  <c r="J215"/>
  <c r="K215"/>
  <c r="L215"/>
  <c r="M215"/>
  <c r="N215"/>
  <c r="O215"/>
  <c r="P215"/>
  <c r="Q215"/>
  <c r="G216"/>
  <c r="H216"/>
  <c r="I216"/>
  <c r="J216"/>
  <c r="K216"/>
  <c r="L216"/>
  <c r="M216"/>
  <c r="N216"/>
  <c r="O216"/>
  <c r="P216"/>
  <c r="Q216"/>
  <c r="G217"/>
  <c r="H217"/>
  <c r="I217"/>
  <c r="J217"/>
  <c r="K217"/>
  <c r="L217"/>
  <c r="M217"/>
  <c r="N217"/>
  <c r="O217"/>
  <c r="P217"/>
  <c r="Q217"/>
  <c r="G219"/>
  <c r="H219"/>
  <c r="I219"/>
  <c r="J219"/>
  <c r="K219"/>
  <c r="L219"/>
  <c r="M219"/>
  <c r="N219"/>
  <c r="O219"/>
  <c r="P219"/>
  <c r="Q219"/>
  <c r="Q220"/>
  <c r="G223"/>
  <c r="H223"/>
  <c r="I223"/>
  <c r="J223"/>
  <c r="K223"/>
  <c r="L223"/>
  <c r="M223"/>
  <c r="N223"/>
  <c r="O223"/>
  <c r="P223"/>
  <c r="Q223"/>
  <c r="Q231"/>
  <c r="G250"/>
  <c r="H250"/>
  <c r="I250"/>
  <c r="J250"/>
  <c r="K250"/>
  <c r="L250"/>
  <c r="M250"/>
  <c r="N250"/>
  <c r="O250"/>
  <c r="P250"/>
  <c r="Q250"/>
  <c r="R250"/>
  <c r="G251"/>
  <c r="H251"/>
  <c r="I251"/>
  <c r="J251"/>
  <c r="K251"/>
  <c r="L251"/>
  <c r="M251"/>
  <c r="N251"/>
  <c r="O251"/>
  <c r="P251"/>
  <c r="Q251"/>
  <c r="R251"/>
  <c r="G266"/>
  <c r="H266"/>
  <c r="I266"/>
  <c r="J266"/>
  <c r="K266"/>
  <c r="L266"/>
  <c r="M266"/>
  <c r="N266"/>
  <c r="O266"/>
  <c r="P266"/>
  <c r="Q266"/>
  <c r="R266"/>
  <c r="F210"/>
  <c r="F211"/>
  <c r="F212"/>
  <c r="F213"/>
  <c r="F214"/>
  <c r="F215"/>
  <c r="F216"/>
  <c r="F217"/>
  <c r="F219"/>
  <c r="F223"/>
  <c r="F250"/>
  <c r="F251"/>
  <c r="F266"/>
  <c r="F268"/>
  <c r="F271"/>
  <c r="F272"/>
  <c r="F274"/>
  <c r="F207"/>
  <c r="AC14" l="1"/>
  <c r="AD14"/>
  <c r="F26" i="3"/>
  <c r="J28" l="1"/>
  <c r="AA14" i="9" l="1"/>
  <c r="Y14"/>
  <c r="W14"/>
  <c r="U14"/>
  <c r="S14"/>
  <c r="Q14"/>
  <c r="O14"/>
  <c r="M14"/>
  <c r="K14"/>
  <c r="I14"/>
  <c r="I78" l="1"/>
  <c r="K78"/>
  <c r="M78"/>
  <c r="O78"/>
  <c r="Q78"/>
  <c r="S78"/>
  <c r="U78"/>
  <c r="W78"/>
  <c r="Y78"/>
  <c r="AA78"/>
  <c r="L13" i="10"/>
  <c r="L12"/>
  <c r="L11"/>
  <c r="L10"/>
  <c r="L9"/>
  <c r="L8"/>
  <c r="L7"/>
  <c r="L6"/>
  <c r="L5"/>
  <c r="L4"/>
  <c r="L3"/>
  <c r="G78" i="11"/>
  <c r="G15" s="1"/>
  <c r="H78"/>
  <c r="H15" s="1"/>
  <c r="I78"/>
  <c r="I15" s="1"/>
  <c r="J78"/>
  <c r="J15" s="1"/>
  <c r="K78"/>
  <c r="K15" s="1"/>
  <c r="L78"/>
  <c r="L15" s="1"/>
  <c r="M78"/>
  <c r="M15" s="1"/>
  <c r="N78"/>
  <c r="N15" s="1"/>
  <c r="O78"/>
  <c r="O15" s="1"/>
  <c r="P78"/>
  <c r="P15" s="1"/>
  <c r="P11" l="1"/>
  <c r="O11"/>
  <c r="N11"/>
  <c r="M11"/>
  <c r="L11"/>
  <c r="K11"/>
  <c r="J11"/>
  <c r="I11"/>
  <c r="H11"/>
  <c r="G11"/>
  <c r="F11"/>
  <c r="P160" i="1"/>
  <c r="R154"/>
  <c r="T150"/>
  <c r="W146"/>
  <c r="P145"/>
  <c r="Y142"/>
  <c r="R139"/>
  <c r="T135"/>
  <c r="P13"/>
  <c r="F13" i="10"/>
  <c r="F12"/>
  <c r="K12" s="1"/>
  <c r="F11"/>
  <c r="K11" s="1"/>
  <c r="F10"/>
  <c r="K10" s="1"/>
  <c r="F9"/>
  <c r="K9" s="1"/>
  <c r="F8"/>
  <c r="K8" s="1"/>
  <c r="F7"/>
  <c r="K7" s="1"/>
  <c r="F6"/>
  <c r="K6" s="1"/>
  <c r="F3"/>
  <c r="P157" i="1" s="1"/>
  <c r="AM14" i="9"/>
  <c r="AL14"/>
  <c r="AK14"/>
  <c r="P125" i="1"/>
  <c r="R119"/>
  <c r="T115"/>
  <c r="W111"/>
  <c r="P110"/>
  <c r="Y107"/>
  <c r="R104"/>
  <c r="T100"/>
  <c r="W32"/>
  <c r="R40"/>
  <c r="R25"/>
  <c r="AE14" i="9"/>
  <c r="R10" i="1"/>
  <c r="K20" i="11" l="1"/>
  <c r="C88" i="1"/>
  <c r="N20" i="11"/>
  <c r="C134" i="1"/>
  <c r="L20" i="11"/>
  <c r="C103" i="1"/>
  <c r="O20" i="11"/>
  <c r="C150" i="1"/>
  <c r="J20" i="11"/>
  <c r="C73" i="1"/>
  <c r="I20" i="11"/>
  <c r="C58" i="1"/>
  <c r="M20" i="11"/>
  <c r="C118" i="1"/>
  <c r="K3" i="10"/>
  <c r="P142" i="1"/>
  <c r="Q20" i="11"/>
  <c r="E25" i="1"/>
  <c r="E40"/>
  <c r="E55"/>
  <c r="E70"/>
  <c r="E85"/>
  <c r="E100"/>
  <c r="E115"/>
  <c r="E130"/>
  <c r="E146"/>
  <c r="E162"/>
  <c r="E10"/>
  <c r="G24" i="11"/>
  <c r="D14" i="1"/>
  <c r="D29"/>
  <c r="D44"/>
  <c r="D59"/>
  <c r="D74"/>
  <c r="D89"/>
  <c r="D104"/>
  <c r="D119"/>
  <c r="D135"/>
  <c r="D151"/>
  <c r="D167"/>
  <c r="J13" i="10"/>
  <c r="K13" s="1"/>
  <c r="J4"/>
  <c r="K4" s="1"/>
  <c r="G20" i="11" s="1"/>
  <c r="J5" i="10"/>
  <c r="K5" s="1"/>
  <c r="H20" i="11" l="1"/>
  <c r="C28" i="1"/>
  <c r="C43"/>
  <c r="F20" i="11"/>
  <c r="C13" i="1"/>
  <c r="P20" i="11"/>
  <c r="C166" i="1"/>
  <c r="K11" i="9"/>
  <c r="L11"/>
  <c r="M11"/>
  <c r="N11"/>
  <c r="O11"/>
  <c r="P11"/>
  <c r="Q11"/>
  <c r="R11"/>
  <c r="S11"/>
  <c r="F209" s="1"/>
  <c r="T11"/>
  <c r="G209" s="1"/>
  <c r="U11"/>
  <c r="H209" s="1"/>
  <c r="V11"/>
  <c r="I209" s="1"/>
  <c r="W11"/>
  <c r="J209" s="1"/>
  <c r="X11"/>
  <c r="K209" s="1"/>
  <c r="Y11"/>
  <c r="L209" s="1"/>
  <c r="Z10"/>
  <c r="M208" s="1"/>
  <c r="Y10"/>
  <c r="L208" s="1"/>
  <c r="X10"/>
  <c r="K208" s="1"/>
  <c r="W10"/>
  <c r="J208" s="1"/>
  <c r="V10"/>
  <c r="I208" s="1"/>
  <c r="U10"/>
  <c r="H208" s="1"/>
  <c r="T10"/>
  <c r="G208" s="1"/>
  <c r="S10"/>
  <c r="F208" s="1"/>
  <c r="R10"/>
  <c r="Q10"/>
  <c r="P10"/>
  <c r="O10"/>
  <c r="N10"/>
  <c r="M10"/>
  <c r="L10"/>
  <c r="K10"/>
  <c r="J10"/>
  <c r="J11"/>
  <c r="F21" i="1"/>
  <c r="C31"/>
  <c r="I167"/>
  <c r="AH14" i="9"/>
  <c r="AG14"/>
  <c r="AF14"/>
  <c r="L31" i="3"/>
  <c r="L30"/>
  <c r="C5"/>
  <c r="U11" i="11"/>
  <c r="T11"/>
  <c r="S11"/>
  <c r="R11"/>
  <c r="Q11"/>
  <c r="U10"/>
  <c r="T10"/>
  <c r="S10"/>
  <c r="R10"/>
  <c r="Q10"/>
  <c r="P10"/>
  <c r="O10"/>
  <c r="N10"/>
  <c r="M10"/>
  <c r="L10"/>
  <c r="K10"/>
  <c r="J10"/>
  <c r="I10"/>
  <c r="H10"/>
  <c r="G10"/>
  <c r="F10"/>
  <c r="P76" i="1"/>
  <c r="P61"/>
  <c r="P46"/>
  <c r="P31"/>
  <c r="P16"/>
  <c r="C169"/>
  <c r="T54"/>
  <c r="T69"/>
  <c r="T66"/>
  <c r="T51"/>
  <c r="Y28"/>
  <c r="I181"/>
  <c r="AO24" i="9"/>
  <c r="AO121" s="1"/>
  <c r="AO125" s="1"/>
  <c r="AO23"/>
  <c r="AN24"/>
  <c r="AN23"/>
  <c r="AM24"/>
  <c r="AM121" s="1"/>
  <c r="AM125" s="1"/>
  <c r="AM23"/>
  <c r="AL24"/>
  <c r="AL23"/>
  <c r="AK24"/>
  <c r="AK123" s="1"/>
  <c r="AK23"/>
  <c r="AJ24"/>
  <c r="AJ23"/>
  <c r="AI24"/>
  <c r="AI23"/>
  <c r="AH24"/>
  <c r="AH23"/>
  <c r="AG24"/>
  <c r="AG23"/>
  <c r="AF24"/>
  <c r="AF23"/>
  <c r="AO20"/>
  <c r="AN20"/>
  <c r="AM20"/>
  <c r="AM22" s="1"/>
  <c r="AL20"/>
  <c r="AL22" s="1"/>
  <c r="AK20"/>
  <c r="AK22" s="1"/>
  <c r="AK11"/>
  <c r="AL11"/>
  <c r="AM11"/>
  <c r="AN11"/>
  <c r="AO11"/>
  <c r="AO10"/>
  <c r="AN10"/>
  <c r="AM10"/>
  <c r="AL10"/>
  <c r="AK10"/>
  <c r="M181" i="1"/>
  <c r="F158"/>
  <c r="F142"/>
  <c r="F126"/>
  <c r="F111"/>
  <c r="F96"/>
  <c r="F81"/>
  <c r="F66"/>
  <c r="F51"/>
  <c r="T36"/>
  <c r="F36"/>
  <c r="T21"/>
  <c r="C16"/>
  <c r="T6"/>
  <c r="F6"/>
  <c r="I151"/>
  <c r="I135"/>
  <c r="I120"/>
  <c r="I105"/>
  <c r="I90"/>
  <c r="I75"/>
  <c r="I60"/>
  <c r="I45"/>
  <c r="I15"/>
  <c r="T9"/>
  <c r="AO123" i="9"/>
  <c r="AN123"/>
  <c r="AL123"/>
  <c r="AN121"/>
  <c r="AN125" s="1"/>
  <c r="AL121"/>
  <c r="AL122" s="1"/>
  <c r="AN118"/>
  <c r="AN119" s="1"/>
  <c r="AL118"/>
  <c r="AL119" s="1"/>
  <c r="AN116"/>
  <c r="AL116"/>
  <c r="AN115"/>
  <c r="AL115"/>
  <c r="AN114"/>
  <c r="AL114"/>
  <c r="AN113"/>
  <c r="AL113"/>
  <c r="AO112"/>
  <c r="AN112"/>
  <c r="AL112"/>
  <c r="AO81"/>
  <c r="AN81"/>
  <c r="AM81"/>
  <c r="AL81"/>
  <c r="AK81"/>
  <c r="AO80"/>
  <c r="AN80"/>
  <c r="AM80"/>
  <c r="AL80"/>
  <c r="AK80"/>
  <c r="AN79"/>
  <c r="AM79"/>
  <c r="AL79"/>
  <c r="AL124" s="1"/>
  <c r="AL117" s="1"/>
  <c r="AO78"/>
  <c r="AN78"/>
  <c r="AM78"/>
  <c r="AM82" s="1"/>
  <c r="AL78"/>
  <c r="AL82" s="1"/>
  <c r="AK78"/>
  <c r="AK82" s="1"/>
  <c r="AO66"/>
  <c r="AN66"/>
  <c r="AM66"/>
  <c r="AL66"/>
  <c r="AK66"/>
  <c r="AO52"/>
  <c r="AO53" s="1"/>
  <c r="AN52"/>
  <c r="AN53" s="1"/>
  <c r="AM52"/>
  <c r="AM53" s="1"/>
  <c r="AL52"/>
  <c r="AL53" s="1"/>
  <c r="AK52"/>
  <c r="AK53" s="1"/>
  <c r="AN34"/>
  <c r="AN35" s="1"/>
  <c r="AN22"/>
  <c r="L24" i="3"/>
  <c r="L22"/>
  <c r="L20"/>
  <c r="L18"/>
  <c r="L16"/>
  <c r="L14"/>
  <c r="L12"/>
  <c r="L10"/>
  <c r="L8"/>
  <c r="L6"/>
  <c r="L4"/>
  <c r="L42" s="1"/>
  <c r="O22" i="11"/>
  <c r="M22"/>
  <c r="C153" i="1"/>
  <c r="N22" i="11"/>
  <c r="C121" i="1"/>
  <c r="C106"/>
  <c r="C91"/>
  <c r="C137"/>
  <c r="C76"/>
  <c r="C61"/>
  <c r="C46"/>
  <c r="AI20" i="11"/>
  <c r="AI22" s="1"/>
  <c r="AH20"/>
  <c r="AG20"/>
  <c r="AF20"/>
  <c r="AE20"/>
  <c r="AE22" s="1"/>
  <c r="AD20"/>
  <c r="AC20"/>
  <c r="AB20"/>
  <c r="AA20"/>
  <c r="AA22" s="1"/>
  <c r="Z20"/>
  <c r="Y20"/>
  <c r="X20"/>
  <c r="X22" s="1"/>
  <c r="W20"/>
  <c r="W22" s="1"/>
  <c r="V20"/>
  <c r="U20"/>
  <c r="T20"/>
  <c r="T22" s="1"/>
  <c r="S20"/>
  <c r="S22" s="1"/>
  <c r="R20"/>
  <c r="F8"/>
  <c r="AE24"/>
  <c r="AD24"/>
  <c r="AC24"/>
  <c r="AB24"/>
  <c r="AA24"/>
  <c r="Z24"/>
  <c r="Y24"/>
  <c r="X24"/>
  <c r="W24"/>
  <c r="V24"/>
  <c r="U24"/>
  <c r="T24"/>
  <c r="S24"/>
  <c r="R24"/>
  <c r="Q24"/>
  <c r="P24"/>
  <c r="N24"/>
  <c r="M24"/>
  <c r="L24"/>
  <c r="K24"/>
  <c r="J24"/>
  <c r="I24"/>
  <c r="H24"/>
  <c r="F24"/>
  <c r="AE23"/>
  <c r="AD23"/>
  <c r="AC23"/>
  <c r="AB23"/>
  <c r="AA23"/>
  <c r="Z23"/>
  <c r="Y23"/>
  <c r="X23"/>
  <c r="W23"/>
  <c r="V23"/>
  <c r="U23"/>
  <c r="T23"/>
  <c r="F20" i="9"/>
  <c r="AB14"/>
  <c r="F23"/>
  <c r="G23"/>
  <c r="G24"/>
  <c r="K187" i="1"/>
  <c r="AJ20" i="9"/>
  <c r="AJ22" s="1"/>
  <c r="AJ10"/>
  <c r="AJ11"/>
  <c r="AJ123"/>
  <c r="AJ121"/>
  <c r="AJ122" s="1"/>
  <c r="AJ118"/>
  <c r="AJ119" s="1"/>
  <c r="AJ116"/>
  <c r="AJ115"/>
  <c r="AJ114"/>
  <c r="AJ113"/>
  <c r="AJ112"/>
  <c r="AJ81"/>
  <c r="AJ80"/>
  <c r="AJ79"/>
  <c r="AJ78"/>
  <c r="AJ82" s="1"/>
  <c r="AJ66"/>
  <c r="AJ52"/>
  <c r="AJ53" s="1"/>
  <c r="U7" i="1"/>
  <c r="N182"/>
  <c r="G159"/>
  <c r="G143"/>
  <c r="G127"/>
  <c r="G112"/>
  <c r="G97"/>
  <c r="G82"/>
  <c r="G67"/>
  <c r="G52"/>
  <c r="G37"/>
  <c r="I30"/>
  <c r="G22"/>
  <c r="U136" i="11"/>
  <c r="U137" s="1"/>
  <c r="U138" s="1"/>
  <c r="U139" s="1"/>
  <c r="U140" s="1"/>
  <c r="U141" s="1"/>
  <c r="U142" s="1"/>
  <c r="U143" s="1"/>
  <c r="U144" s="1"/>
  <c r="U145" s="1"/>
  <c r="U146" s="1"/>
  <c r="U147" s="1"/>
  <c r="F136"/>
  <c r="F137" s="1"/>
  <c r="F138" s="1"/>
  <c r="F139" s="1"/>
  <c r="F140" s="1"/>
  <c r="F141" s="1"/>
  <c r="F142" s="1"/>
  <c r="F143" s="1"/>
  <c r="F144" s="1"/>
  <c r="F145" s="1"/>
  <c r="F146" s="1"/>
  <c r="F147" s="1"/>
  <c r="AI123"/>
  <c r="AH123"/>
  <c r="AG123"/>
  <c r="AF123"/>
  <c r="AI121"/>
  <c r="AI125" s="1"/>
  <c r="AH121"/>
  <c r="AH122" s="1"/>
  <c r="AG121"/>
  <c r="AG122" s="1"/>
  <c r="AF121"/>
  <c r="AF122" s="1"/>
  <c r="AI118"/>
  <c r="AI119" s="1"/>
  <c r="AH118"/>
  <c r="AH119" s="1"/>
  <c r="AG118"/>
  <c r="AG119" s="1"/>
  <c r="AF118"/>
  <c r="AF119" s="1"/>
  <c r="AI116"/>
  <c r="AH116"/>
  <c r="AG116"/>
  <c r="AF116"/>
  <c r="AI115"/>
  <c r="AH115"/>
  <c r="AG115"/>
  <c r="AF115"/>
  <c r="AI114"/>
  <c r="AH114"/>
  <c r="AG114"/>
  <c r="AF114"/>
  <c r="AI113"/>
  <c r="AH113"/>
  <c r="AG113"/>
  <c r="AF113"/>
  <c r="AI112"/>
  <c r="AH112"/>
  <c r="AG112"/>
  <c r="AF112"/>
  <c r="AI106"/>
  <c r="AH106"/>
  <c r="AH42" s="1"/>
  <c r="AH72" s="1"/>
  <c r="AG106"/>
  <c r="AF106"/>
  <c r="AF42" s="1"/>
  <c r="AF72" s="1"/>
  <c r="AD100"/>
  <c r="AC100"/>
  <c r="AI95"/>
  <c r="AH95"/>
  <c r="AH32" s="1"/>
  <c r="AG95"/>
  <c r="AF95"/>
  <c r="AD82"/>
  <c r="AC82"/>
  <c r="AI81"/>
  <c r="AH81"/>
  <c r="AG81"/>
  <c r="AF81"/>
  <c r="AE81"/>
  <c r="AD81"/>
  <c r="AD84" s="1"/>
  <c r="AC81"/>
  <c r="Z81"/>
  <c r="F81"/>
  <c r="AI80"/>
  <c r="AH80"/>
  <c r="AG80"/>
  <c r="AF80"/>
  <c r="AE80"/>
  <c r="AD80"/>
  <c r="AC80"/>
  <c r="AB80"/>
  <c r="AA80"/>
  <c r="Z80"/>
  <c r="Y80"/>
  <c r="X80"/>
  <c r="W80"/>
  <c r="V80"/>
  <c r="U80"/>
  <c r="T80"/>
  <c r="S80"/>
  <c r="R80"/>
  <c r="Q80"/>
  <c r="P80"/>
  <c r="O80"/>
  <c r="N80"/>
  <c r="M80"/>
  <c r="L80"/>
  <c r="K80"/>
  <c r="J80"/>
  <c r="I80"/>
  <c r="H80"/>
  <c r="G80"/>
  <c r="F80"/>
  <c r="AI79"/>
  <c r="AI124" s="1"/>
  <c r="AI117" s="1"/>
  <c r="AH79"/>
  <c r="AH124" s="1"/>
  <c r="AH117" s="1"/>
  <c r="AG79"/>
  <c r="AG124" s="1"/>
  <c r="AG117" s="1"/>
  <c r="AF79"/>
  <c r="AF124" s="1"/>
  <c r="AF117" s="1"/>
  <c r="AI78"/>
  <c r="AH78"/>
  <c r="AG78"/>
  <c r="AF78"/>
  <c r="AE78"/>
  <c r="AD78"/>
  <c r="AC78"/>
  <c r="AB78"/>
  <c r="AA78"/>
  <c r="Z78"/>
  <c r="Y78"/>
  <c r="X78"/>
  <c r="W78"/>
  <c r="V78"/>
  <c r="U78"/>
  <c r="T78"/>
  <c r="S78"/>
  <c r="R78"/>
  <c r="Q78"/>
  <c r="A78"/>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I66"/>
  <c r="AH66"/>
  <c r="AG66"/>
  <c r="AF66"/>
  <c r="AE66"/>
  <c r="AD66"/>
  <c r="AC66"/>
  <c r="AB66"/>
  <c r="AA66"/>
  <c r="Z66"/>
  <c r="Y66"/>
  <c r="X66"/>
  <c r="W66"/>
  <c r="V66"/>
  <c r="U66"/>
  <c r="T66"/>
  <c r="S66"/>
  <c r="R66"/>
  <c r="Q66"/>
  <c r="P66"/>
  <c r="O66"/>
  <c r="N66"/>
  <c r="M66"/>
  <c r="L66"/>
  <c r="K66"/>
  <c r="J66"/>
  <c r="I66"/>
  <c r="H66"/>
  <c r="G66"/>
  <c r="F66"/>
  <c r="AI52"/>
  <c r="AI53" s="1"/>
  <c r="AH52"/>
  <c r="AH53" s="1"/>
  <c r="AG52"/>
  <c r="AG53" s="1"/>
  <c r="AF52"/>
  <c r="AF53" s="1"/>
  <c r="AE52"/>
  <c r="AE53" s="1"/>
  <c r="AE97" s="1"/>
  <c r="AD52"/>
  <c r="AD53" s="1"/>
  <c r="AD97" s="1"/>
  <c r="AC52"/>
  <c r="AC53" s="1"/>
  <c r="AC97" s="1"/>
  <c r="AB52"/>
  <c r="AB53" s="1"/>
  <c r="AB97" s="1"/>
  <c r="AA52"/>
  <c r="AA53" s="1"/>
  <c r="AA97" s="1"/>
  <c r="Z52"/>
  <c r="Z53" s="1"/>
  <c r="Z97" s="1"/>
  <c r="Y52"/>
  <c r="Y53" s="1"/>
  <c r="Y97" s="1"/>
  <c r="X52"/>
  <c r="X53" s="1"/>
  <c r="X97" s="1"/>
  <c r="W52"/>
  <c r="W53" s="1"/>
  <c r="W97" s="1"/>
  <c r="V52"/>
  <c r="V53" s="1"/>
  <c r="V97" s="1"/>
  <c r="U52"/>
  <c r="U53" s="1"/>
  <c r="U97" s="1"/>
  <c r="T52"/>
  <c r="T53" s="1"/>
  <c r="T97" s="1"/>
  <c r="S52"/>
  <c r="S53" s="1"/>
  <c r="S97" s="1"/>
  <c r="R52"/>
  <c r="R53" s="1"/>
  <c r="R97" s="1"/>
  <c r="Q52"/>
  <c r="Q53" s="1"/>
  <c r="Q97" s="1"/>
  <c r="P52"/>
  <c r="P53" s="1"/>
  <c r="P97" s="1"/>
  <c r="O52"/>
  <c r="O53" s="1"/>
  <c r="O97" s="1"/>
  <c r="N52"/>
  <c r="N53" s="1"/>
  <c r="N97" s="1"/>
  <c r="M52"/>
  <c r="M53" s="1"/>
  <c r="M97" s="1"/>
  <c r="L52"/>
  <c r="L53" s="1"/>
  <c r="L97" s="1"/>
  <c r="K52"/>
  <c r="K53" s="1"/>
  <c r="K97" s="1"/>
  <c r="J52"/>
  <c r="J53" s="1"/>
  <c r="J97" s="1"/>
  <c r="I52"/>
  <c r="I53" s="1"/>
  <c r="I97" s="1"/>
  <c r="H52"/>
  <c r="H53" s="1"/>
  <c r="H97" s="1"/>
  <c r="G52"/>
  <c r="G53" s="1"/>
  <c r="G97" s="1"/>
  <c r="F52"/>
  <c r="F53" s="1"/>
  <c r="F97" s="1"/>
  <c r="AI42"/>
  <c r="AI72" s="1"/>
  <c r="AG42"/>
  <c r="AG72" s="1"/>
  <c r="AI41"/>
  <c r="AH41"/>
  <c r="AG41"/>
  <c r="AF41"/>
  <c r="AD38"/>
  <c r="AC38"/>
  <c r="AD37"/>
  <c r="AC37"/>
  <c r="AI32"/>
  <c r="AG32"/>
  <c r="AF32"/>
  <c r="AI31"/>
  <c r="AH31"/>
  <c r="AG31"/>
  <c r="AF31"/>
  <c r="AC26"/>
  <c r="AB33" s="1"/>
  <c r="AB81" s="1"/>
  <c r="AC22"/>
  <c r="AB22"/>
  <c r="Z22"/>
  <c r="Y22"/>
  <c r="V22"/>
  <c r="U22"/>
  <c r="R22"/>
  <c r="Q22"/>
  <c r="AI14"/>
  <c r="AH14"/>
  <c r="AG14"/>
  <c r="AF14"/>
  <c r="AE14"/>
  <c r="AD14"/>
  <c r="AC14"/>
  <c r="AB14"/>
  <c r="AA14"/>
  <c r="Z14"/>
  <c r="Y14"/>
  <c r="X14"/>
  <c r="W14"/>
  <c r="V14"/>
  <c r="U14"/>
  <c r="T14"/>
  <c r="S14"/>
  <c r="R14"/>
  <c r="Q14"/>
  <c r="P14"/>
  <c r="O14"/>
  <c r="N14"/>
  <c r="M14"/>
  <c r="L14"/>
  <c r="K14"/>
  <c r="J14"/>
  <c r="I14"/>
  <c r="H14"/>
  <c r="G14"/>
  <c r="F14"/>
  <c r="AV12"/>
  <c r="AR12"/>
  <c r="AV11"/>
  <c r="AX11" s="1"/>
  <c r="AR11"/>
  <c r="AI11"/>
  <c r="AH11"/>
  <c r="AG11"/>
  <c r="AF11"/>
  <c r="AE11"/>
  <c r="AD11"/>
  <c r="AC11"/>
  <c r="AB11"/>
  <c r="AA11"/>
  <c r="Z11"/>
  <c r="Y11"/>
  <c r="X11"/>
  <c r="W11"/>
  <c r="V11"/>
  <c r="AI10"/>
  <c r="AH10"/>
  <c r="AG10"/>
  <c r="AF10"/>
  <c r="AE10"/>
  <c r="AD10"/>
  <c r="AC10"/>
  <c r="AB10"/>
  <c r="AA10"/>
  <c r="Z10"/>
  <c r="Y10"/>
  <c r="X10"/>
  <c r="W10"/>
  <c r="V10"/>
  <c r="A8"/>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F8" i="9"/>
  <c r="B14" i="1" s="1"/>
  <c r="F10" i="9"/>
  <c r="F11"/>
  <c r="F14"/>
  <c r="F78" s="1"/>
  <c r="F22"/>
  <c r="F24"/>
  <c r="F112" s="1"/>
  <c r="F52"/>
  <c r="F53" s="1"/>
  <c r="F97" s="1"/>
  <c r="F66"/>
  <c r="F79"/>
  <c r="F80"/>
  <c r="F136"/>
  <c r="F137" s="1"/>
  <c r="F138" s="1"/>
  <c r="F139" s="1"/>
  <c r="F140" s="1"/>
  <c r="F141" s="1"/>
  <c r="F142" s="1"/>
  <c r="F143" s="1"/>
  <c r="F144" s="1"/>
  <c r="F145" s="1"/>
  <c r="F146" s="1"/>
  <c r="F147" s="1"/>
  <c r="G14"/>
  <c r="G78" s="1"/>
  <c r="U136"/>
  <c r="U137" s="1"/>
  <c r="U138" s="1"/>
  <c r="U139" s="1"/>
  <c r="U140" s="1"/>
  <c r="U141" s="1"/>
  <c r="U142" s="1"/>
  <c r="U143" s="1"/>
  <c r="U144" s="1"/>
  <c r="U145" s="1"/>
  <c r="U146" s="1"/>
  <c r="U147" s="1"/>
  <c r="AI123"/>
  <c r="AH123"/>
  <c r="AG123"/>
  <c r="AF123"/>
  <c r="AI121"/>
  <c r="AI122" s="1"/>
  <c r="AH121"/>
  <c r="AH122" s="1"/>
  <c r="AG121"/>
  <c r="AG122" s="1"/>
  <c r="AF121"/>
  <c r="AF125" s="1"/>
  <c r="AI118"/>
  <c r="AI119" s="1"/>
  <c r="AH118"/>
  <c r="AH119" s="1"/>
  <c r="AG118"/>
  <c r="AG119" s="1"/>
  <c r="AF118"/>
  <c r="AF119" s="1"/>
  <c r="AI116"/>
  <c r="AH116"/>
  <c r="AG116"/>
  <c r="AF116"/>
  <c r="AI115"/>
  <c r="AH115"/>
  <c r="AG115"/>
  <c r="AF115"/>
  <c r="AI114"/>
  <c r="AH114"/>
  <c r="AG114"/>
  <c r="AF114"/>
  <c r="AI113"/>
  <c r="AH113"/>
  <c r="AG113"/>
  <c r="AF113"/>
  <c r="AI112"/>
  <c r="AH112"/>
  <c r="AG112"/>
  <c r="AF112"/>
  <c r="AE81"/>
  <c r="AI80"/>
  <c r="AH80"/>
  <c r="AG80"/>
  <c r="AF80"/>
  <c r="AE80"/>
  <c r="AD80"/>
  <c r="AC80"/>
  <c r="AB80"/>
  <c r="AA80"/>
  <c r="Z80"/>
  <c r="Y80"/>
  <c r="X80"/>
  <c r="W80"/>
  <c r="V80"/>
  <c r="U80"/>
  <c r="AI79"/>
  <c r="AI124" s="1"/>
  <c r="AI117" s="1"/>
  <c r="AH79"/>
  <c r="AH124" s="1"/>
  <c r="AH117" s="1"/>
  <c r="AG79"/>
  <c r="AF79"/>
  <c r="AF124" s="1"/>
  <c r="AF117" s="1"/>
  <c r="AI78"/>
  <c r="AH78"/>
  <c r="AG78"/>
  <c r="AF78"/>
  <c r="AE78"/>
  <c r="AD78"/>
  <c r="AC78"/>
  <c r="AB78"/>
  <c r="AI66"/>
  <c r="AH66"/>
  <c r="AG66"/>
  <c r="AF66"/>
  <c r="AE66"/>
  <c r="R264" s="1"/>
  <c r="AD66"/>
  <c r="Q264" s="1"/>
  <c r="AC66"/>
  <c r="P264" s="1"/>
  <c r="AB66"/>
  <c r="O264" s="1"/>
  <c r="AA66"/>
  <c r="N264" s="1"/>
  <c r="Z66"/>
  <c r="M264" s="1"/>
  <c r="Y66"/>
  <c r="L264" s="1"/>
  <c r="X66"/>
  <c r="K264" s="1"/>
  <c r="W66"/>
  <c r="J264" s="1"/>
  <c r="V66"/>
  <c r="I264" s="1"/>
  <c r="U66"/>
  <c r="H264" s="1"/>
  <c r="AI52"/>
  <c r="AI53" s="1"/>
  <c r="AH52"/>
  <c r="AH53" s="1"/>
  <c r="AG52"/>
  <c r="AG53" s="1"/>
  <c r="AF52"/>
  <c r="AF53" s="1"/>
  <c r="AE52"/>
  <c r="AE53" s="1"/>
  <c r="AE97" s="1"/>
  <c r="AD52"/>
  <c r="AD53" s="1"/>
  <c r="AD97" s="1"/>
  <c r="AC52"/>
  <c r="AC53" s="1"/>
  <c r="AC97" s="1"/>
  <c r="AB52"/>
  <c r="AB53" s="1"/>
  <c r="AB97" s="1"/>
  <c r="AA52"/>
  <c r="AA53" s="1"/>
  <c r="AA97" s="1"/>
  <c r="Z52"/>
  <c r="Z53" s="1"/>
  <c r="Z97" s="1"/>
  <c r="Y52"/>
  <c r="Y53" s="1"/>
  <c r="Y97" s="1"/>
  <c r="X52"/>
  <c r="X53" s="1"/>
  <c r="X97" s="1"/>
  <c r="W52"/>
  <c r="W53" s="1"/>
  <c r="W97" s="1"/>
  <c r="V52"/>
  <c r="V53" s="1"/>
  <c r="V97" s="1"/>
  <c r="U52"/>
  <c r="U53" s="1"/>
  <c r="U97" s="1"/>
  <c r="AE24"/>
  <c r="AD24"/>
  <c r="Q222" s="1"/>
  <c r="AC24"/>
  <c r="P222" s="1"/>
  <c r="AB24"/>
  <c r="O222" s="1"/>
  <c r="AA24"/>
  <c r="N222" s="1"/>
  <c r="Z24"/>
  <c r="M222" s="1"/>
  <c r="Y24"/>
  <c r="L222" s="1"/>
  <c r="X24"/>
  <c r="K222" s="1"/>
  <c r="W24"/>
  <c r="J222" s="1"/>
  <c r="V24"/>
  <c r="I222" s="1"/>
  <c r="U24"/>
  <c r="H222" s="1"/>
  <c r="AE23"/>
  <c r="AD23"/>
  <c r="Q221" s="1"/>
  <c r="AC23"/>
  <c r="P221" s="1"/>
  <c r="AB23"/>
  <c r="O221" s="1"/>
  <c r="AA23"/>
  <c r="N221" s="1"/>
  <c r="Z23"/>
  <c r="M221" s="1"/>
  <c r="Y23"/>
  <c r="L221" s="1"/>
  <c r="X23"/>
  <c r="K221" s="1"/>
  <c r="W23"/>
  <c r="J221" s="1"/>
  <c r="V23"/>
  <c r="I221" s="1"/>
  <c r="U23"/>
  <c r="H221" s="1"/>
  <c r="AI20"/>
  <c r="AI22" s="1"/>
  <c r="AH20"/>
  <c r="AH22" s="1"/>
  <c r="AG20"/>
  <c r="AG22" s="1"/>
  <c r="AF20"/>
  <c r="AF22" s="1"/>
  <c r="AE20"/>
  <c r="AD20"/>
  <c r="Q218" s="1"/>
  <c r="Z14"/>
  <c r="Z78" s="1"/>
  <c r="X14"/>
  <c r="X78" s="1"/>
  <c r="V14"/>
  <c r="V78" s="1"/>
  <c r="AI11"/>
  <c r="AH11"/>
  <c r="AG11"/>
  <c r="AF11"/>
  <c r="AE11"/>
  <c r="AD11"/>
  <c r="Q209" s="1"/>
  <c r="AC11"/>
  <c r="P209" s="1"/>
  <c r="AB11"/>
  <c r="O209" s="1"/>
  <c r="AA11"/>
  <c r="N209" s="1"/>
  <c r="Z11"/>
  <c r="M209" s="1"/>
  <c r="AI10"/>
  <c r="AH10"/>
  <c r="AG10"/>
  <c r="AF10"/>
  <c r="AE10"/>
  <c r="AD10"/>
  <c r="Q208" s="1"/>
  <c r="AC10"/>
  <c r="P208" s="1"/>
  <c r="AB10"/>
  <c r="O208" s="1"/>
  <c r="AA10"/>
  <c r="N208" s="1"/>
  <c r="T80"/>
  <c r="S80"/>
  <c r="R80"/>
  <c r="Q80"/>
  <c r="P80"/>
  <c r="O80"/>
  <c r="N80"/>
  <c r="M80"/>
  <c r="L80"/>
  <c r="K80"/>
  <c r="J80"/>
  <c r="I80"/>
  <c r="H80"/>
  <c r="G80"/>
  <c r="A78"/>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T66"/>
  <c r="G264" s="1"/>
  <c r="S66"/>
  <c r="F264" s="1"/>
  <c r="R66"/>
  <c r="Q66"/>
  <c r="P66"/>
  <c r="O66"/>
  <c r="N66"/>
  <c r="M66"/>
  <c r="L66"/>
  <c r="K66"/>
  <c r="J66"/>
  <c r="I66"/>
  <c r="H66"/>
  <c r="G66"/>
  <c r="T52"/>
  <c r="T53" s="1"/>
  <c r="T97" s="1"/>
  <c r="S52"/>
  <c r="S53" s="1"/>
  <c r="S97" s="1"/>
  <c r="R52"/>
  <c r="R53" s="1"/>
  <c r="R97" s="1"/>
  <c r="Q52"/>
  <c r="Q53" s="1"/>
  <c r="Q97" s="1"/>
  <c r="P52"/>
  <c r="P53" s="1"/>
  <c r="P97" s="1"/>
  <c r="O52"/>
  <c r="O53" s="1"/>
  <c r="O97" s="1"/>
  <c r="N52"/>
  <c r="N53" s="1"/>
  <c r="N97" s="1"/>
  <c r="M52"/>
  <c r="M53" s="1"/>
  <c r="M97" s="1"/>
  <c r="L52"/>
  <c r="L53" s="1"/>
  <c r="L97" s="1"/>
  <c r="K52"/>
  <c r="K53" s="1"/>
  <c r="K97" s="1"/>
  <c r="J52"/>
  <c r="J53" s="1"/>
  <c r="J97" s="1"/>
  <c r="I52"/>
  <c r="I53" s="1"/>
  <c r="I97" s="1"/>
  <c r="H52"/>
  <c r="H53" s="1"/>
  <c r="H97" s="1"/>
  <c r="G52"/>
  <c r="G53" s="1"/>
  <c r="G97" s="1"/>
  <c r="T24"/>
  <c r="S24"/>
  <c r="R24"/>
  <c r="Q24"/>
  <c r="P24"/>
  <c r="P123" s="1"/>
  <c r="O24"/>
  <c r="O79" s="1"/>
  <c r="N24"/>
  <c r="M24"/>
  <c r="L24"/>
  <c r="L123" s="1"/>
  <c r="K24"/>
  <c r="K79" s="1"/>
  <c r="J24"/>
  <c r="I24"/>
  <c r="H24"/>
  <c r="H123" s="1"/>
  <c r="G79"/>
  <c r="T23"/>
  <c r="G221" s="1"/>
  <c r="S23"/>
  <c r="F221" s="1"/>
  <c r="R23"/>
  <c r="Q23"/>
  <c r="P23"/>
  <c r="O23"/>
  <c r="N23"/>
  <c r="M23"/>
  <c r="L23"/>
  <c r="K23"/>
  <c r="J23"/>
  <c r="I23"/>
  <c r="H23"/>
  <c r="T14"/>
  <c r="T78" s="1"/>
  <c r="R14"/>
  <c r="R78" s="1"/>
  <c r="P14"/>
  <c r="P78" s="1"/>
  <c r="N14"/>
  <c r="N78" s="1"/>
  <c r="L14"/>
  <c r="L78" s="1"/>
  <c r="J14"/>
  <c r="J78" s="1"/>
  <c r="H14"/>
  <c r="H78" s="1"/>
  <c r="AV12"/>
  <c r="AR12"/>
  <c r="AV11"/>
  <c r="AR11"/>
  <c r="I11"/>
  <c r="H11"/>
  <c r="G11"/>
  <c r="I10"/>
  <c r="H10"/>
  <c r="G10"/>
  <c r="A8"/>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T123" l="1"/>
  <c r="G222"/>
  <c r="S79"/>
  <c r="F222"/>
  <c r="AX11"/>
  <c r="AM118"/>
  <c r="AM119" s="1"/>
  <c r="AM113"/>
  <c r="AK79"/>
  <c r="AO79"/>
  <c r="AK114"/>
  <c r="AK115"/>
  <c r="AK116"/>
  <c r="AK118"/>
  <c r="AK119" s="1"/>
  <c r="AK124" s="1"/>
  <c r="AK117" s="1"/>
  <c r="AO118"/>
  <c r="AO119" s="1"/>
  <c r="AK112"/>
  <c r="AK113"/>
  <c r="AO113"/>
  <c r="AO114"/>
  <c r="AO115"/>
  <c r="AO116"/>
  <c r="AO34"/>
  <c r="AO35" s="1"/>
  <c r="AK121"/>
  <c r="AK125" s="1"/>
  <c r="AG124"/>
  <c r="AG117" s="1"/>
  <c r="AC84" i="11"/>
  <c r="H22"/>
  <c r="P122" i="1"/>
  <c r="P107"/>
  <c r="N28" i="10"/>
  <c r="G22" i="11"/>
  <c r="J22"/>
  <c r="P22"/>
  <c r="F123" i="9"/>
  <c r="G7" i="1"/>
  <c r="F115" i="9"/>
  <c r="F118"/>
  <c r="F119" s="1"/>
  <c r="J186" i="1"/>
  <c r="P73"/>
  <c r="P28"/>
  <c r="P58"/>
  <c r="P43"/>
  <c r="AM112" i="9"/>
  <c r="AM116"/>
  <c r="AM115"/>
  <c r="AM123"/>
  <c r="AM114"/>
  <c r="AN124"/>
  <c r="AN117" s="1"/>
  <c r="AO122"/>
  <c r="AK97"/>
  <c r="AO97"/>
  <c r="AO126"/>
  <c r="AO120" s="1"/>
  <c r="AL83"/>
  <c r="AL92" s="1"/>
  <c r="AM97"/>
  <c r="AM84"/>
  <c r="AM37" s="1"/>
  <c r="AL97"/>
  <c r="AO82"/>
  <c r="AO84" s="1"/>
  <c r="AO37" s="1"/>
  <c r="AL125"/>
  <c r="AL126" s="1"/>
  <c r="AL120" s="1"/>
  <c r="AN82"/>
  <c r="AN83" s="1"/>
  <c r="AL84"/>
  <c r="AL37" s="1"/>
  <c r="AN122"/>
  <c r="AN126" s="1"/>
  <c r="AN120" s="1"/>
  <c r="AK84"/>
  <c r="AK37" s="1"/>
  <c r="AN97"/>
  <c r="AM122"/>
  <c r="AM126" s="1"/>
  <c r="AM120" s="1"/>
  <c r="AO22"/>
  <c r="K22" i="11"/>
  <c r="L22"/>
  <c r="I22"/>
  <c r="F22"/>
  <c r="AD26"/>
  <c r="AD27" s="1"/>
  <c r="AJ83" i="9"/>
  <c r="AJ92" s="1"/>
  <c r="AJ97"/>
  <c r="AJ125"/>
  <c r="AJ126" s="1"/>
  <c r="AJ120" s="1"/>
  <c r="AJ84"/>
  <c r="AJ37" s="1"/>
  <c r="AJ124"/>
  <c r="AJ117" s="1"/>
  <c r="AB34" i="11"/>
  <c r="AB35" s="1"/>
  <c r="H118"/>
  <c r="H119" s="1"/>
  <c r="H114"/>
  <c r="H121"/>
  <c r="H113"/>
  <c r="H116"/>
  <c r="H112"/>
  <c r="H123"/>
  <c r="H115"/>
  <c r="H79"/>
  <c r="L118"/>
  <c r="L119" s="1"/>
  <c r="L114"/>
  <c r="L121"/>
  <c r="L113"/>
  <c r="L116"/>
  <c r="L112"/>
  <c r="L123"/>
  <c r="L115"/>
  <c r="L79"/>
  <c r="P118"/>
  <c r="P119" s="1"/>
  <c r="P114"/>
  <c r="P121"/>
  <c r="P113"/>
  <c r="P116"/>
  <c r="P112"/>
  <c r="P123"/>
  <c r="P115"/>
  <c r="P79"/>
  <c r="T118"/>
  <c r="T119" s="1"/>
  <c r="T114"/>
  <c r="T121"/>
  <c r="T113"/>
  <c r="T116"/>
  <c r="T112"/>
  <c r="T123"/>
  <c r="T115"/>
  <c r="T79"/>
  <c r="X118"/>
  <c r="X119" s="1"/>
  <c r="X114"/>
  <c r="X121"/>
  <c r="X113"/>
  <c r="X116"/>
  <c r="X112"/>
  <c r="X123"/>
  <c r="X115"/>
  <c r="X79"/>
  <c r="X124" s="1"/>
  <c r="X117" s="1"/>
  <c r="AB118"/>
  <c r="AB119" s="1"/>
  <c r="AB114"/>
  <c r="AB121"/>
  <c r="AB113"/>
  <c r="AB116"/>
  <c r="AB112"/>
  <c r="AB123"/>
  <c r="AB115"/>
  <c r="AB79"/>
  <c r="AG97"/>
  <c r="AH22"/>
  <c r="AC27"/>
  <c r="AC33"/>
  <c r="AE34"/>
  <c r="AE35" s="1"/>
  <c r="AI34"/>
  <c r="AI35" s="1"/>
  <c r="G121"/>
  <c r="G113"/>
  <c r="G116"/>
  <c r="G112"/>
  <c r="G123"/>
  <c r="G115"/>
  <c r="G118"/>
  <c r="G119" s="1"/>
  <c r="G114"/>
  <c r="G79"/>
  <c r="K121"/>
  <c r="K113"/>
  <c r="K116"/>
  <c r="K112"/>
  <c r="K123"/>
  <c r="K115"/>
  <c r="K118"/>
  <c r="K119" s="1"/>
  <c r="K114"/>
  <c r="K79"/>
  <c r="O121"/>
  <c r="O113"/>
  <c r="O116"/>
  <c r="O112"/>
  <c r="O123"/>
  <c r="O115"/>
  <c r="O118"/>
  <c r="O119" s="1"/>
  <c r="O114"/>
  <c r="O79"/>
  <c r="S121"/>
  <c r="S113"/>
  <c r="S116"/>
  <c r="S112"/>
  <c r="S123"/>
  <c r="S115"/>
  <c r="S118"/>
  <c r="S119" s="1"/>
  <c r="S114"/>
  <c r="S79"/>
  <c r="W121"/>
  <c r="W113"/>
  <c r="W116"/>
  <c r="W112"/>
  <c r="W123"/>
  <c r="W115"/>
  <c r="W118"/>
  <c r="W119" s="1"/>
  <c r="W114"/>
  <c r="W79"/>
  <c r="AA121"/>
  <c r="AA113"/>
  <c r="AA116"/>
  <c r="AA112"/>
  <c r="AA123"/>
  <c r="AA115"/>
  <c r="AA118"/>
  <c r="AA119" s="1"/>
  <c r="AA114"/>
  <c r="AA79"/>
  <c r="AE121"/>
  <c r="AE113"/>
  <c r="AE116"/>
  <c r="AE112"/>
  <c r="AE123"/>
  <c r="AE115"/>
  <c r="AE118"/>
  <c r="AE119" s="1"/>
  <c r="AE114"/>
  <c r="AE79"/>
  <c r="AF97"/>
  <c r="AG22"/>
  <c r="Z34"/>
  <c r="Z35" s="1"/>
  <c r="F116"/>
  <c r="F112"/>
  <c r="F123"/>
  <c r="F115"/>
  <c r="F118"/>
  <c r="F119" s="1"/>
  <c r="F114"/>
  <c r="F121"/>
  <c r="F113"/>
  <c r="F79"/>
  <c r="J116"/>
  <c r="J112"/>
  <c r="J123"/>
  <c r="J115"/>
  <c r="J118"/>
  <c r="J119" s="1"/>
  <c r="J114"/>
  <c r="J121"/>
  <c r="J113"/>
  <c r="J79"/>
  <c r="N116"/>
  <c r="N112"/>
  <c r="N123"/>
  <c r="N115"/>
  <c r="N118"/>
  <c r="N119" s="1"/>
  <c r="N114"/>
  <c r="N121"/>
  <c r="N113"/>
  <c r="N79"/>
  <c r="R116"/>
  <c r="R112"/>
  <c r="R123"/>
  <c r="R115"/>
  <c r="R118"/>
  <c r="R119" s="1"/>
  <c r="R114"/>
  <c r="R121"/>
  <c r="R113"/>
  <c r="R79"/>
  <c r="V116"/>
  <c r="V112"/>
  <c r="V123"/>
  <c r="V115"/>
  <c r="V118"/>
  <c r="V119" s="1"/>
  <c r="V114"/>
  <c r="V121"/>
  <c r="V113"/>
  <c r="V79"/>
  <c r="Z116"/>
  <c r="Z112"/>
  <c r="Z123"/>
  <c r="Z115"/>
  <c r="Z118"/>
  <c r="Z119" s="1"/>
  <c r="Z114"/>
  <c r="Z121"/>
  <c r="Z113"/>
  <c r="Z79"/>
  <c r="AD116"/>
  <c r="AD112"/>
  <c r="AD123"/>
  <c r="AD115"/>
  <c r="AD118"/>
  <c r="AD119" s="1"/>
  <c r="AD114"/>
  <c r="AD121"/>
  <c r="AD113"/>
  <c r="AD79"/>
  <c r="AD101" s="1"/>
  <c r="AD36" s="1"/>
  <c r="AI99"/>
  <c r="AI97"/>
  <c r="AF22"/>
  <c r="Z82"/>
  <c r="I123"/>
  <c r="I115"/>
  <c r="I118"/>
  <c r="I119" s="1"/>
  <c r="I114"/>
  <c r="I121"/>
  <c r="I113"/>
  <c r="I116"/>
  <c r="I112"/>
  <c r="I79"/>
  <c r="M123"/>
  <c r="M115"/>
  <c r="M118"/>
  <c r="M119" s="1"/>
  <c r="M114"/>
  <c r="M121"/>
  <c r="M113"/>
  <c r="M116"/>
  <c r="M112"/>
  <c r="M79"/>
  <c r="Q123"/>
  <c r="Q115"/>
  <c r="Q118"/>
  <c r="Q119" s="1"/>
  <c r="Q114"/>
  <c r="Q121"/>
  <c r="Q113"/>
  <c r="Q116"/>
  <c r="Q112"/>
  <c r="Q79"/>
  <c r="U123"/>
  <c r="U115"/>
  <c r="U118"/>
  <c r="U119" s="1"/>
  <c r="U114"/>
  <c r="U121"/>
  <c r="U113"/>
  <c r="U116"/>
  <c r="U112"/>
  <c r="U79"/>
  <c r="Y123"/>
  <c r="Y115"/>
  <c r="Y118"/>
  <c r="Y119" s="1"/>
  <c r="Y114"/>
  <c r="Y121"/>
  <c r="Y113"/>
  <c r="Y116"/>
  <c r="Y112"/>
  <c r="Y79"/>
  <c r="AC123"/>
  <c r="AC115"/>
  <c r="AC118"/>
  <c r="AC119" s="1"/>
  <c r="AC114"/>
  <c r="AC121"/>
  <c r="AC113"/>
  <c r="AC116"/>
  <c r="AC112"/>
  <c r="AC79"/>
  <c r="AH97"/>
  <c r="AG100"/>
  <c r="AG82"/>
  <c r="AG84" s="1"/>
  <c r="AG37" s="1"/>
  <c r="AF100"/>
  <c r="AB82"/>
  <c r="AF82"/>
  <c r="AF84" s="1"/>
  <c r="AF37" s="1"/>
  <c r="AI100"/>
  <c r="AE82"/>
  <c r="AE83" s="1"/>
  <c r="AI82"/>
  <c r="AI84" s="1"/>
  <c r="AI37" s="1"/>
  <c r="AH100"/>
  <c r="AH82"/>
  <c r="AI122"/>
  <c r="AI126" s="1"/>
  <c r="AI120" s="1"/>
  <c r="AH125"/>
  <c r="AH126" s="1"/>
  <c r="AH120" s="1"/>
  <c r="AG125"/>
  <c r="AG126" s="1"/>
  <c r="AG120" s="1"/>
  <c r="AF125"/>
  <c r="AF126" s="1"/>
  <c r="AF120" s="1"/>
  <c r="F124" i="9"/>
  <c r="F117" s="1"/>
  <c r="F114"/>
  <c r="F121"/>
  <c r="F113"/>
  <c r="F116"/>
  <c r="AI97"/>
  <c r="AH97"/>
  <c r="AG97"/>
  <c r="AF97"/>
  <c r="U118"/>
  <c r="U119" s="1"/>
  <c r="U114"/>
  <c r="U121"/>
  <c r="U113"/>
  <c r="U116"/>
  <c r="U112"/>
  <c r="U123"/>
  <c r="U115"/>
  <c r="Y118"/>
  <c r="Y119" s="1"/>
  <c r="Y114"/>
  <c r="Y121"/>
  <c r="Y113"/>
  <c r="Y116"/>
  <c r="Y112"/>
  <c r="Y123"/>
  <c r="Y115"/>
  <c r="AC118"/>
  <c r="AC119" s="1"/>
  <c r="AC114"/>
  <c r="AC121"/>
  <c r="AC113"/>
  <c r="AC116"/>
  <c r="AC112"/>
  <c r="AC123"/>
  <c r="AC115"/>
  <c r="AE22"/>
  <c r="U79"/>
  <c r="Y79"/>
  <c r="AC79"/>
  <c r="X121"/>
  <c r="X113"/>
  <c r="X116"/>
  <c r="X112"/>
  <c r="X123"/>
  <c r="X115"/>
  <c r="X118"/>
  <c r="X119" s="1"/>
  <c r="X114"/>
  <c r="AB121"/>
  <c r="AB113"/>
  <c r="AB116"/>
  <c r="AB112"/>
  <c r="AB123"/>
  <c r="AB115"/>
  <c r="AB118"/>
  <c r="AB119" s="1"/>
  <c r="AB114"/>
  <c r="X79"/>
  <c r="AB79"/>
  <c r="AE82"/>
  <c r="W116"/>
  <c r="W112"/>
  <c r="W123"/>
  <c r="W115"/>
  <c r="W118"/>
  <c r="W119" s="1"/>
  <c r="W114"/>
  <c r="W121"/>
  <c r="W113"/>
  <c r="AA116"/>
  <c r="AA112"/>
  <c r="AA123"/>
  <c r="AA115"/>
  <c r="AA118"/>
  <c r="AA119" s="1"/>
  <c r="AA114"/>
  <c r="AA121"/>
  <c r="AA113"/>
  <c r="AE116"/>
  <c r="AE112"/>
  <c r="AE123"/>
  <c r="AE115"/>
  <c r="AE118"/>
  <c r="AE119" s="1"/>
  <c r="AE114"/>
  <c r="AE121"/>
  <c r="AE113"/>
  <c r="W79"/>
  <c r="AA79"/>
  <c r="AE79"/>
  <c r="V123"/>
  <c r="V115"/>
  <c r="V118"/>
  <c r="V119" s="1"/>
  <c r="V114"/>
  <c r="V121"/>
  <c r="V113"/>
  <c r="V116"/>
  <c r="V112"/>
  <c r="Z123"/>
  <c r="Z115"/>
  <c r="Z118"/>
  <c r="Z119" s="1"/>
  <c r="Z114"/>
  <c r="Z121"/>
  <c r="Z113"/>
  <c r="Z116"/>
  <c r="Z112"/>
  <c r="AD123"/>
  <c r="AD115"/>
  <c r="AD118"/>
  <c r="AD119" s="1"/>
  <c r="AD114"/>
  <c r="AD121"/>
  <c r="AD113"/>
  <c r="AD116"/>
  <c r="AD112"/>
  <c r="V79"/>
  <c r="Z79"/>
  <c r="AD79"/>
  <c r="AF122"/>
  <c r="AF126" s="1"/>
  <c r="AF120" s="1"/>
  <c r="AI125"/>
  <c r="AI126" s="1"/>
  <c r="AI120" s="1"/>
  <c r="AH125"/>
  <c r="AH126" s="1"/>
  <c r="AH120" s="1"/>
  <c r="AG125"/>
  <c r="AG126" s="1"/>
  <c r="AG120" s="1"/>
  <c r="M123"/>
  <c r="M121"/>
  <c r="M118"/>
  <c r="M119" s="1"/>
  <c r="M116"/>
  <c r="M115"/>
  <c r="M114"/>
  <c r="M113"/>
  <c r="M112"/>
  <c r="J123"/>
  <c r="J121"/>
  <c r="J118"/>
  <c r="J119" s="1"/>
  <c r="J116"/>
  <c r="J115"/>
  <c r="J114"/>
  <c r="J113"/>
  <c r="J112"/>
  <c r="N123"/>
  <c r="N121"/>
  <c r="N118"/>
  <c r="N119" s="1"/>
  <c r="N116"/>
  <c r="N115"/>
  <c r="N114"/>
  <c r="N113"/>
  <c r="N112"/>
  <c r="R123"/>
  <c r="R121"/>
  <c r="R118"/>
  <c r="R119" s="1"/>
  <c r="R116"/>
  <c r="R115"/>
  <c r="R114"/>
  <c r="R113"/>
  <c r="R112"/>
  <c r="H112"/>
  <c r="H113"/>
  <c r="H114"/>
  <c r="H115"/>
  <c r="H116"/>
  <c r="H118"/>
  <c r="H119" s="1"/>
  <c r="H121"/>
  <c r="I123"/>
  <c r="I121"/>
  <c r="I118"/>
  <c r="I119" s="1"/>
  <c r="I116"/>
  <c r="I115"/>
  <c r="I114"/>
  <c r="I113"/>
  <c r="I112"/>
  <c r="J79"/>
  <c r="N79"/>
  <c r="R79"/>
  <c r="T112"/>
  <c r="T113"/>
  <c r="T114"/>
  <c r="T115"/>
  <c r="T116"/>
  <c r="T118"/>
  <c r="T119" s="1"/>
  <c r="T121"/>
  <c r="Q123"/>
  <c r="Q121"/>
  <c r="Q118"/>
  <c r="Q119" s="1"/>
  <c r="Q116"/>
  <c r="Q115"/>
  <c r="Q114"/>
  <c r="Q113"/>
  <c r="Q112"/>
  <c r="I79"/>
  <c r="M79"/>
  <c r="M124" s="1"/>
  <c r="M117" s="1"/>
  <c r="Q79"/>
  <c r="P112"/>
  <c r="P113"/>
  <c r="P114"/>
  <c r="P115"/>
  <c r="P116"/>
  <c r="P118"/>
  <c r="P119" s="1"/>
  <c r="P121"/>
  <c r="G123"/>
  <c r="G121"/>
  <c r="G118"/>
  <c r="G119" s="1"/>
  <c r="G116"/>
  <c r="G115"/>
  <c r="G114"/>
  <c r="G113"/>
  <c r="G112"/>
  <c r="K123"/>
  <c r="K121"/>
  <c r="K118"/>
  <c r="K119" s="1"/>
  <c r="K116"/>
  <c r="K115"/>
  <c r="K114"/>
  <c r="K113"/>
  <c r="K112"/>
  <c r="O123"/>
  <c r="O121"/>
  <c r="O118"/>
  <c r="O119" s="1"/>
  <c r="O116"/>
  <c r="O115"/>
  <c r="O114"/>
  <c r="O113"/>
  <c r="O112"/>
  <c r="S123"/>
  <c r="S121"/>
  <c r="S118"/>
  <c r="S119" s="1"/>
  <c r="S116"/>
  <c r="S115"/>
  <c r="S114"/>
  <c r="S113"/>
  <c r="S112"/>
  <c r="H79"/>
  <c r="L79"/>
  <c r="P79"/>
  <c r="P124" s="1"/>
  <c r="P117" s="1"/>
  <c r="T79"/>
  <c r="L112"/>
  <c r="L113"/>
  <c r="L114"/>
  <c r="L115"/>
  <c r="L116"/>
  <c r="L118"/>
  <c r="L119" s="1"/>
  <c r="L121"/>
  <c r="AK122" l="1"/>
  <c r="AK126" s="1"/>
  <c r="AK120" s="1"/>
  <c r="AM124"/>
  <c r="AM117" s="1"/>
  <c r="AO124"/>
  <c r="AO117" s="1"/>
  <c r="T124"/>
  <c r="T117" s="1"/>
  <c r="AD83" i="11"/>
  <c r="AB124"/>
  <c r="AB117" s="1"/>
  <c r="L124"/>
  <c r="L117" s="1"/>
  <c r="H124"/>
  <c r="H117" s="1"/>
  <c r="V124"/>
  <c r="V117" s="1"/>
  <c r="F124"/>
  <c r="F117" s="1"/>
  <c r="AC124"/>
  <c r="AC117" s="1"/>
  <c r="M124"/>
  <c r="M117" s="1"/>
  <c r="Z124"/>
  <c r="Z117" s="1"/>
  <c r="J124"/>
  <c r="J117" s="1"/>
  <c r="AL85" i="9"/>
  <c r="AL86" s="1"/>
  <c r="AL87" s="1"/>
  <c r="AL88" s="1"/>
  <c r="AL89" s="1"/>
  <c r="AL90" s="1"/>
  <c r="AN84"/>
  <c r="AN37" s="1"/>
  <c r="AJ85"/>
  <c r="AJ86" s="1"/>
  <c r="AJ87" s="1"/>
  <c r="AJ88" s="1"/>
  <c r="AJ89" s="1"/>
  <c r="AJ90" s="1"/>
  <c r="AO83"/>
  <c r="AO85" s="1"/>
  <c r="AN36"/>
  <c r="AN38"/>
  <c r="AM83"/>
  <c r="AN92"/>
  <c r="AN40" s="1"/>
  <c r="AN85"/>
  <c r="AL38"/>
  <c r="AK83"/>
  <c r="H180" i="1"/>
  <c r="AD103" i="11"/>
  <c r="AD40" s="1"/>
  <c r="Q124"/>
  <c r="Q117" s="1"/>
  <c r="AA124"/>
  <c r="AA117" s="1"/>
  <c r="K124"/>
  <c r="K117" s="1"/>
  <c r="AE124"/>
  <c r="AE117" s="1"/>
  <c r="O124"/>
  <c r="O117" s="1"/>
  <c r="AJ38" i="9"/>
  <c r="AE36" i="11"/>
  <c r="AH26"/>
  <c r="AH27" s="1"/>
  <c r="U122"/>
  <c r="U125"/>
  <c r="V122"/>
  <c r="V125"/>
  <c r="F122"/>
  <c r="F125"/>
  <c r="AF26"/>
  <c r="AF27" s="1"/>
  <c r="S125"/>
  <c r="S122"/>
  <c r="X122"/>
  <c r="X125"/>
  <c r="H122"/>
  <c r="H125"/>
  <c r="U124"/>
  <c r="U117" s="1"/>
  <c r="AD124"/>
  <c r="AD117" s="1"/>
  <c r="N124"/>
  <c r="N117" s="1"/>
  <c r="S124"/>
  <c r="S117" s="1"/>
  <c r="P124"/>
  <c r="P117" s="1"/>
  <c r="Y122"/>
  <c r="Y125"/>
  <c r="I122"/>
  <c r="I125"/>
  <c r="AI102"/>
  <c r="AI26"/>
  <c r="AI27" s="1"/>
  <c r="Z122"/>
  <c r="Z125"/>
  <c r="J122"/>
  <c r="J125"/>
  <c r="W125"/>
  <c r="W122"/>
  <c r="G125"/>
  <c r="G122"/>
  <c r="AG26"/>
  <c r="AG27" s="1"/>
  <c r="AB122"/>
  <c r="AB125"/>
  <c r="L122"/>
  <c r="L125"/>
  <c r="AH84"/>
  <c r="AH37" s="1"/>
  <c r="Y124"/>
  <c r="Y117" s="1"/>
  <c r="I124"/>
  <c r="I117" s="1"/>
  <c r="AE84"/>
  <c r="AE37" s="1"/>
  <c r="R124"/>
  <c r="R117" s="1"/>
  <c r="Z84"/>
  <c r="Z37" s="1"/>
  <c r="W124"/>
  <c r="W117" s="1"/>
  <c r="G124"/>
  <c r="G117" s="1"/>
  <c r="AD85"/>
  <c r="T124"/>
  <c r="T117" s="1"/>
  <c r="AE85"/>
  <c r="AE92"/>
  <c r="AE40" s="1"/>
  <c r="AC122"/>
  <c r="AC125"/>
  <c r="M122"/>
  <c r="M125"/>
  <c r="AD122"/>
  <c r="AD125"/>
  <c r="N122"/>
  <c r="N125"/>
  <c r="AG101"/>
  <c r="AG83"/>
  <c r="AA125"/>
  <c r="AA122"/>
  <c r="K125"/>
  <c r="K122"/>
  <c r="AH101"/>
  <c r="AH83"/>
  <c r="AH92" s="1"/>
  <c r="P122"/>
  <c r="P125"/>
  <c r="AB84"/>
  <c r="AB37" s="1"/>
  <c r="AC101"/>
  <c r="AI101"/>
  <c r="AI28" s="1"/>
  <c r="AI71" s="1"/>
  <c r="AI75" s="1"/>
  <c r="Q122"/>
  <c r="Q125"/>
  <c r="AF101"/>
  <c r="AF83"/>
  <c r="AF85" s="1"/>
  <c r="R122"/>
  <c r="R125"/>
  <c r="AE125"/>
  <c r="AE122"/>
  <c r="O125"/>
  <c r="O122"/>
  <c r="T122"/>
  <c r="T125"/>
  <c r="AB83"/>
  <c r="AB92" s="1"/>
  <c r="AB40" s="1"/>
  <c r="AC83"/>
  <c r="Z83"/>
  <c r="Z92" s="1"/>
  <c r="Z40" s="1"/>
  <c r="AI83"/>
  <c r="AI92" s="1"/>
  <c r="AI40" s="1"/>
  <c r="R124" i="9"/>
  <c r="R117" s="1"/>
  <c r="F122"/>
  <c r="F125"/>
  <c r="W124"/>
  <c r="W117" s="1"/>
  <c r="Y124"/>
  <c r="Y117" s="1"/>
  <c r="AC20"/>
  <c r="J124"/>
  <c r="J117" s="1"/>
  <c r="N124"/>
  <c r="N117" s="1"/>
  <c r="AD124"/>
  <c r="AD117" s="1"/>
  <c r="AE122"/>
  <c r="AE125"/>
  <c r="AA122"/>
  <c r="AA125"/>
  <c r="W122"/>
  <c r="W125"/>
  <c r="AB124"/>
  <c r="AB117" s="1"/>
  <c r="AB125"/>
  <c r="AB122"/>
  <c r="X125"/>
  <c r="X122"/>
  <c r="AC122"/>
  <c r="AC125"/>
  <c r="Y122"/>
  <c r="Y125"/>
  <c r="U122"/>
  <c r="U125"/>
  <c r="H124"/>
  <c r="H117" s="1"/>
  <c r="AA124"/>
  <c r="AA117" s="1"/>
  <c r="AC124"/>
  <c r="AC117" s="1"/>
  <c r="V124"/>
  <c r="V117" s="1"/>
  <c r="AE83"/>
  <c r="AE85" s="1"/>
  <c r="L124"/>
  <c r="L117" s="1"/>
  <c r="AE124"/>
  <c r="AE117" s="1"/>
  <c r="Z124"/>
  <c r="Z117" s="1"/>
  <c r="AD122"/>
  <c r="AD125"/>
  <c r="Z122"/>
  <c r="Z125"/>
  <c r="V122"/>
  <c r="V125"/>
  <c r="AE84"/>
  <c r="AE37" s="1"/>
  <c r="X124"/>
  <c r="X117" s="1"/>
  <c r="S124"/>
  <c r="S117" s="1"/>
  <c r="O124"/>
  <c r="O117" s="1"/>
  <c r="K124"/>
  <c r="K117" s="1"/>
  <c r="G124"/>
  <c r="G117" s="1"/>
  <c r="I124"/>
  <c r="I117" s="1"/>
  <c r="U124"/>
  <c r="U117" s="1"/>
  <c r="L125"/>
  <c r="L122"/>
  <c r="T125"/>
  <c r="T122"/>
  <c r="I125"/>
  <c r="I122"/>
  <c r="S125"/>
  <c r="S122"/>
  <c r="O125"/>
  <c r="O122"/>
  <c r="K125"/>
  <c r="K122"/>
  <c r="G125"/>
  <c r="G122"/>
  <c r="Q125"/>
  <c r="Q122"/>
  <c r="H125"/>
  <c r="H122"/>
  <c r="R125"/>
  <c r="R122"/>
  <c r="N125"/>
  <c r="N122"/>
  <c r="J125"/>
  <c r="J122"/>
  <c r="M125"/>
  <c r="M122"/>
  <c r="P125"/>
  <c r="P122"/>
  <c r="Q124"/>
  <c r="Q117" s="1"/>
  <c r="AC22" l="1"/>
  <c r="P220" s="1"/>
  <c r="P218"/>
  <c r="AL39"/>
  <c r="AD28" i="11"/>
  <c r="AD71" s="1"/>
  <c r="AD75" s="1"/>
  <c r="AD92"/>
  <c r="AD30" s="1"/>
  <c r="AF28"/>
  <c r="AF71" s="1"/>
  <c r="AF75" s="1"/>
  <c r="Y126"/>
  <c r="Y120" s="1"/>
  <c r="AG28"/>
  <c r="AG71" s="1"/>
  <c r="AG75" s="1"/>
  <c r="AB126"/>
  <c r="AB120" s="1"/>
  <c r="AH28"/>
  <c r="AH71" s="1"/>
  <c r="AH75" s="1"/>
  <c r="X126"/>
  <c r="X120" s="1"/>
  <c r="O126"/>
  <c r="O120" s="1"/>
  <c r="AL110" i="9"/>
  <c r="AL105" s="1"/>
  <c r="AL91"/>
  <c r="AL104" s="1"/>
  <c r="T70" i="1"/>
  <c r="AL29" i="9"/>
  <c r="U126" i="11"/>
  <c r="U120" s="1"/>
  <c r="AJ91" i="9"/>
  <c r="AJ93" s="1"/>
  <c r="AJ29"/>
  <c r="AO92"/>
  <c r="AO40" s="1"/>
  <c r="AJ39"/>
  <c r="AJ110"/>
  <c r="AJ94" s="1"/>
  <c r="AJ98" s="1"/>
  <c r="AO110"/>
  <c r="AO91"/>
  <c r="AO29"/>
  <c r="AO86"/>
  <c r="AO87" s="1"/>
  <c r="AO88" s="1"/>
  <c r="AO89" s="1"/>
  <c r="AO90" s="1"/>
  <c r="AO39"/>
  <c r="AM38"/>
  <c r="AM85"/>
  <c r="AM92"/>
  <c r="AO38"/>
  <c r="AO36"/>
  <c r="AK38"/>
  <c r="AK85"/>
  <c r="AK92"/>
  <c r="AN39"/>
  <c r="AN91"/>
  <c r="AN110"/>
  <c r="AN29"/>
  <c r="AN86"/>
  <c r="AN87" s="1"/>
  <c r="AN88" s="1"/>
  <c r="AN89" s="1"/>
  <c r="AN90" s="1"/>
  <c r="F25" i="3"/>
  <c r="H166" i="1" s="1"/>
  <c r="J126" i="11"/>
  <c r="J120" s="1"/>
  <c r="P126"/>
  <c r="P120" s="1"/>
  <c r="W126"/>
  <c r="W120" s="1"/>
  <c r="T126"/>
  <c r="T120" s="1"/>
  <c r="S126"/>
  <c r="S120" s="1"/>
  <c r="N126"/>
  <c r="N120" s="1"/>
  <c r="M126"/>
  <c r="M120" s="1"/>
  <c r="V126"/>
  <c r="V120" s="1"/>
  <c r="AF110"/>
  <c r="AF39"/>
  <c r="AF91"/>
  <c r="AF29"/>
  <c r="AF86"/>
  <c r="AF87" s="1"/>
  <c r="AF88" s="1"/>
  <c r="AF89" s="1"/>
  <c r="AF90" s="1"/>
  <c r="AE110"/>
  <c r="AE91"/>
  <c r="AE39"/>
  <c r="AE29"/>
  <c r="AE86"/>
  <c r="AE87" s="1"/>
  <c r="AE88" s="1"/>
  <c r="AE89" s="1"/>
  <c r="AE90" s="1"/>
  <c r="AD110"/>
  <c r="AD91"/>
  <c r="AD39"/>
  <c r="AD29"/>
  <c r="AD86"/>
  <c r="AD87" s="1"/>
  <c r="AD88" s="1"/>
  <c r="AD89" s="1"/>
  <c r="AD90" s="1"/>
  <c r="AD126"/>
  <c r="AD120" s="1"/>
  <c r="AC126"/>
  <c r="AC120" s="1"/>
  <c r="H126"/>
  <c r="H120" s="1"/>
  <c r="F126"/>
  <c r="F120" s="1"/>
  <c r="Z85"/>
  <c r="AC36"/>
  <c r="AC103"/>
  <c r="AC40" s="1"/>
  <c r="AG38"/>
  <c r="AG36"/>
  <c r="Q126"/>
  <c r="Q120" s="1"/>
  <c r="K126"/>
  <c r="K120" s="1"/>
  <c r="AI103"/>
  <c r="AI30" s="1"/>
  <c r="AH85"/>
  <c r="AE38"/>
  <c r="Z36"/>
  <c r="Z38"/>
  <c r="AF38"/>
  <c r="AF36"/>
  <c r="AF103"/>
  <c r="AG85"/>
  <c r="G126"/>
  <c r="G120" s="1"/>
  <c r="AH103"/>
  <c r="AH30" s="1"/>
  <c r="AI38"/>
  <c r="AI36"/>
  <c r="AB38"/>
  <c r="AB36"/>
  <c r="AC28"/>
  <c r="AC71" s="1"/>
  <c r="AC75" s="1"/>
  <c r="AC92"/>
  <c r="AC30" s="1"/>
  <c r="AH36"/>
  <c r="AH38"/>
  <c r="AE126"/>
  <c r="AE120" s="1"/>
  <c r="R126"/>
  <c r="R120" s="1"/>
  <c r="AI85"/>
  <c r="AC85"/>
  <c r="AA126"/>
  <c r="AA120" s="1"/>
  <c r="AG92"/>
  <c r="L126"/>
  <c r="L120" s="1"/>
  <c r="Z126"/>
  <c r="Z120" s="1"/>
  <c r="I126"/>
  <c r="I120" s="1"/>
  <c r="AF92"/>
  <c r="AG103"/>
  <c r="AB85"/>
  <c r="F126" i="9"/>
  <c r="F120" s="1"/>
  <c r="AB20"/>
  <c r="Z126"/>
  <c r="Z120" s="1"/>
  <c r="U126"/>
  <c r="U120" s="1"/>
  <c r="AC126"/>
  <c r="AC120" s="1"/>
  <c r="V126"/>
  <c r="V120" s="1"/>
  <c r="AD126"/>
  <c r="AD120" s="1"/>
  <c r="AB126"/>
  <c r="AB120" s="1"/>
  <c r="W126"/>
  <c r="W120" s="1"/>
  <c r="AE126"/>
  <c r="AE120" s="1"/>
  <c r="AE110"/>
  <c r="AE29"/>
  <c r="AE39"/>
  <c r="AE38"/>
  <c r="T10" i="1" s="1"/>
  <c r="T11" s="1"/>
  <c r="X126" i="9"/>
  <c r="X120" s="1"/>
  <c r="AA126"/>
  <c r="AA120" s="1"/>
  <c r="Y126"/>
  <c r="Y120" s="1"/>
  <c r="AE92"/>
  <c r="AE86"/>
  <c r="AE87" s="1"/>
  <c r="AE88" s="1"/>
  <c r="AE89" s="1"/>
  <c r="AE90" s="1"/>
  <c r="AE91" s="1"/>
  <c r="T126"/>
  <c r="T120" s="1"/>
  <c r="I126"/>
  <c r="I120" s="1"/>
  <c r="L126"/>
  <c r="L120" s="1"/>
  <c r="M126"/>
  <c r="M120" s="1"/>
  <c r="J126"/>
  <c r="J120" s="1"/>
  <c r="R126"/>
  <c r="R120" s="1"/>
  <c r="Q126"/>
  <c r="Q120" s="1"/>
  <c r="G126"/>
  <c r="G120" s="1"/>
  <c r="O126"/>
  <c r="O120" s="1"/>
  <c r="P126"/>
  <c r="P120" s="1"/>
  <c r="N126"/>
  <c r="N120" s="1"/>
  <c r="H126"/>
  <c r="H120" s="1"/>
  <c r="K126"/>
  <c r="K120" s="1"/>
  <c r="S126"/>
  <c r="S120" s="1"/>
  <c r="X20"/>
  <c r="AF40" i="11" l="1"/>
  <c r="X22" i="9"/>
  <c r="K220" s="1"/>
  <c r="K218"/>
  <c r="AB22"/>
  <c r="O220" s="1"/>
  <c r="O218"/>
  <c r="AJ104"/>
  <c r="AL93"/>
  <c r="AL94"/>
  <c r="AL98" s="1"/>
  <c r="AG40" i="11"/>
  <c r="AH40"/>
  <c r="AG30"/>
  <c r="AF30"/>
  <c r="AJ105" i="9"/>
  <c r="AJ41"/>
  <c r="AJ95"/>
  <c r="AL95"/>
  <c r="AL41"/>
  <c r="AL31"/>
  <c r="AJ31"/>
  <c r="AN104"/>
  <c r="AN93"/>
  <c r="AO105"/>
  <c r="AO94"/>
  <c r="AO98" s="1"/>
  <c r="AN105"/>
  <c r="AN94"/>
  <c r="AN98" s="1"/>
  <c r="AK110"/>
  <c r="AK91"/>
  <c r="AK29"/>
  <c r="AK39"/>
  <c r="AK86"/>
  <c r="AK87" s="1"/>
  <c r="AK88" s="1"/>
  <c r="AK89" s="1"/>
  <c r="AK90" s="1"/>
  <c r="AO104"/>
  <c r="AO93"/>
  <c r="AL96"/>
  <c r="AL43" s="1"/>
  <c r="AL170"/>
  <c r="AL165"/>
  <c r="AL164"/>
  <c r="AL163"/>
  <c r="AL166"/>
  <c r="AL161"/>
  <c r="AL162"/>
  <c r="AL171"/>
  <c r="AL169"/>
  <c r="AL167"/>
  <c r="AL168"/>
  <c r="AM39"/>
  <c r="AM110"/>
  <c r="AM91"/>
  <c r="AM29"/>
  <c r="AM86"/>
  <c r="AM87" s="1"/>
  <c r="AM88" s="1"/>
  <c r="AM89" s="1"/>
  <c r="AM90" s="1"/>
  <c r="AA20"/>
  <c r="F23" i="3"/>
  <c r="H150" i="1" s="1"/>
  <c r="AJ96" i="9"/>
  <c r="AJ43"/>
  <c r="AJ67"/>
  <c r="AJ171"/>
  <c r="AJ162"/>
  <c r="AJ161"/>
  <c r="AJ173" s="1"/>
  <c r="AJ167"/>
  <c r="AJ163"/>
  <c r="AJ170"/>
  <c r="AJ169"/>
  <c r="AJ168"/>
  <c r="AJ166"/>
  <c r="AJ165"/>
  <c r="AJ164"/>
  <c r="AI110" i="11"/>
  <c r="AI91"/>
  <c r="AI39"/>
  <c r="AI29"/>
  <c r="AI86"/>
  <c r="AI87" s="1"/>
  <c r="AI88" s="1"/>
  <c r="AI89" s="1"/>
  <c r="AI90" s="1"/>
  <c r="AH110"/>
  <c r="AH91"/>
  <c r="AH39"/>
  <c r="AH29"/>
  <c r="AH86"/>
  <c r="AH87" s="1"/>
  <c r="AH88" s="1"/>
  <c r="AH89" s="1"/>
  <c r="AH90" s="1"/>
  <c r="AF105"/>
  <c r="AF94"/>
  <c r="AF98" s="1"/>
  <c r="AC110"/>
  <c r="AC39"/>
  <c r="AC29"/>
  <c r="AC86"/>
  <c r="AC87" s="1"/>
  <c r="AC88" s="1"/>
  <c r="AC89" s="1"/>
  <c r="AC90" s="1"/>
  <c r="AC91" s="1"/>
  <c r="AE105"/>
  <c r="AE94"/>
  <c r="AE98" s="1"/>
  <c r="AB110"/>
  <c r="AB39"/>
  <c r="AB29"/>
  <c r="AB86"/>
  <c r="AB87" s="1"/>
  <c r="AB88" s="1"/>
  <c r="AB89" s="1"/>
  <c r="AB90" s="1"/>
  <c r="AB91" s="1"/>
  <c r="Z110"/>
  <c r="Z91"/>
  <c r="Z29"/>
  <c r="Z39"/>
  <c r="Z86"/>
  <c r="Z87" s="1"/>
  <c r="Z88" s="1"/>
  <c r="Z89" s="1"/>
  <c r="Z90" s="1"/>
  <c r="AD105"/>
  <c r="AD94"/>
  <c r="AD98" s="1"/>
  <c r="AE104"/>
  <c r="AE93"/>
  <c r="AF104"/>
  <c r="AF93"/>
  <c r="AG110"/>
  <c r="AG91"/>
  <c r="AG39"/>
  <c r="AG29"/>
  <c r="AG86"/>
  <c r="AG87" s="1"/>
  <c r="AG88" s="1"/>
  <c r="AG89" s="1"/>
  <c r="AG90" s="1"/>
  <c r="AD104"/>
  <c r="AD93"/>
  <c r="Z20" i="9"/>
  <c r="AE105"/>
  <c r="AE94"/>
  <c r="AE98" s="1"/>
  <c r="AE104"/>
  <c r="AE93"/>
  <c r="V20"/>
  <c r="AA22" l="1"/>
  <c r="N220" s="1"/>
  <c r="N218"/>
  <c r="Z22"/>
  <c r="M220" s="1"/>
  <c r="M218"/>
  <c r="V22"/>
  <c r="I220" s="1"/>
  <c r="I218"/>
  <c r="AL67"/>
  <c r="AL173"/>
  <c r="AJ174"/>
  <c r="AO31"/>
  <c r="AN31"/>
  <c r="AO95"/>
  <c r="AO42" s="1"/>
  <c r="AO72" s="1"/>
  <c r="AO41"/>
  <c r="AN95"/>
  <c r="AN42" s="1"/>
  <c r="AN72" s="1"/>
  <c r="AN41"/>
  <c r="AM105"/>
  <c r="AM94"/>
  <c r="AM98" s="1"/>
  <c r="AO96"/>
  <c r="AO43"/>
  <c r="AO168"/>
  <c r="AO164"/>
  <c r="AO67"/>
  <c r="AO163"/>
  <c r="AO170"/>
  <c r="AO169"/>
  <c r="AO171"/>
  <c r="AO166"/>
  <c r="AO165"/>
  <c r="AO167"/>
  <c r="AO162"/>
  <c r="AO161"/>
  <c r="AO173" s="1"/>
  <c r="AL174"/>
  <c r="AM93"/>
  <c r="AM104"/>
  <c r="AN96"/>
  <c r="AN43"/>
  <c r="AN169"/>
  <c r="AN161"/>
  <c r="AN173" s="1"/>
  <c r="AN67"/>
  <c r="AN165"/>
  <c r="AN171"/>
  <c r="AN170"/>
  <c r="AN167"/>
  <c r="AN166"/>
  <c r="AN168"/>
  <c r="AN163"/>
  <c r="AN162"/>
  <c r="AN164"/>
  <c r="AK94"/>
  <c r="AK98" s="1"/>
  <c r="AK105"/>
  <c r="AL69"/>
  <c r="T117" i="1" s="1"/>
  <c r="AL44" i="9"/>
  <c r="AK104"/>
  <c r="AK93"/>
  <c r="F21" i="3"/>
  <c r="H134" i="1" s="1"/>
  <c r="Y20" i="9"/>
  <c r="AJ192"/>
  <c r="AJ172"/>
  <c r="AJ175" s="1"/>
  <c r="AJ197"/>
  <c r="AJ177"/>
  <c r="AJ202"/>
  <c r="AJ203" s="1"/>
  <c r="AJ99" s="1"/>
  <c r="AJ182"/>
  <c r="AJ187"/>
  <c r="AJ176"/>
  <c r="AJ69"/>
  <c r="AJ44"/>
  <c r="AB104" i="11"/>
  <c r="AB93"/>
  <c r="AC104"/>
  <c r="AC93"/>
  <c r="AG104"/>
  <c r="AG93"/>
  <c r="AE67"/>
  <c r="AE96"/>
  <c r="AE43"/>
  <c r="AE161"/>
  <c r="AE173" s="1"/>
  <c r="AE163"/>
  <c r="AE171"/>
  <c r="AE165"/>
  <c r="AE167"/>
  <c r="AE162"/>
  <c r="AE41"/>
  <c r="AE169"/>
  <c r="AE164"/>
  <c r="AE166"/>
  <c r="AE174" s="1"/>
  <c r="AE95"/>
  <c r="AE42" s="1"/>
  <c r="AE72" s="1"/>
  <c r="AE168"/>
  <c r="AE170"/>
  <c r="Z105"/>
  <c r="Z94"/>
  <c r="Z98" s="1"/>
  <c r="AC105"/>
  <c r="AC94"/>
  <c r="AC98" s="1"/>
  <c r="AD41"/>
  <c r="AD106"/>
  <c r="AD42" s="1"/>
  <c r="AD72" s="1"/>
  <c r="AD67"/>
  <c r="AD96"/>
  <c r="AD99" s="1"/>
  <c r="AD102" s="1"/>
  <c r="AD43"/>
  <c r="AD31"/>
  <c r="AD171"/>
  <c r="AD163"/>
  <c r="AD169"/>
  <c r="AD167"/>
  <c r="AD162"/>
  <c r="AD164"/>
  <c r="AD166"/>
  <c r="AD161"/>
  <c r="AD95"/>
  <c r="AD32" s="1"/>
  <c r="AD168"/>
  <c r="AD170"/>
  <c r="AD165"/>
  <c r="Z104"/>
  <c r="Z93"/>
  <c r="AH105"/>
  <c r="AH94"/>
  <c r="AH98" s="1"/>
  <c r="AF96"/>
  <c r="AF99" s="1"/>
  <c r="AF102" s="1"/>
  <c r="AF43"/>
  <c r="AF67"/>
  <c r="AF166"/>
  <c r="AF161"/>
  <c r="AF173" s="1"/>
  <c r="AF163"/>
  <c r="AF171"/>
  <c r="AF170"/>
  <c r="AF165"/>
  <c r="AF167"/>
  <c r="AF169"/>
  <c r="AF164"/>
  <c r="AF162"/>
  <c r="AF168"/>
  <c r="AH104"/>
  <c r="AH93"/>
  <c r="AI105"/>
  <c r="AI94"/>
  <c r="AI98" s="1"/>
  <c r="AG105"/>
  <c r="AG94"/>
  <c r="AG98" s="1"/>
  <c r="AE31"/>
  <c r="AB105"/>
  <c r="AB94"/>
  <c r="AB98" s="1"/>
  <c r="AI104"/>
  <c r="AI93"/>
  <c r="AE96" i="9"/>
  <c r="AE67"/>
  <c r="R265" s="1"/>
  <c r="AE170"/>
  <c r="AE169"/>
  <c r="AE163"/>
  <c r="AE167"/>
  <c r="AE162"/>
  <c r="AE161"/>
  <c r="AE164"/>
  <c r="AE171"/>
  <c r="AE166"/>
  <c r="AE165"/>
  <c r="AE168"/>
  <c r="AE41"/>
  <c r="AE95"/>
  <c r="AE31"/>
  <c r="T20"/>
  <c r="T22" l="1"/>
  <c r="G220" s="1"/>
  <c r="G218"/>
  <c r="Y22"/>
  <c r="L220" s="1"/>
  <c r="L218"/>
  <c r="AJ34"/>
  <c r="AJ35" s="1"/>
  <c r="AL172"/>
  <c r="AL175" s="1"/>
  <c r="AL176"/>
  <c r="AL177" s="1"/>
  <c r="T68" i="1"/>
  <c r="AN174" i="9"/>
  <c r="AJ26"/>
  <c r="AJ100"/>
  <c r="AM95"/>
  <c r="AM41"/>
  <c r="AK31"/>
  <c r="AK95"/>
  <c r="AK41"/>
  <c r="AM31"/>
  <c r="AL100"/>
  <c r="AL26"/>
  <c r="AN44"/>
  <c r="AN69"/>
  <c r="AM67"/>
  <c r="AM166"/>
  <c r="AM162"/>
  <c r="AM96"/>
  <c r="AM43" s="1"/>
  <c r="AM170"/>
  <c r="AM168"/>
  <c r="AM167"/>
  <c r="AM169"/>
  <c r="AM164"/>
  <c r="AM163"/>
  <c r="AM165"/>
  <c r="AM161"/>
  <c r="AM171"/>
  <c r="AK164"/>
  <c r="AK96"/>
  <c r="AK43" s="1"/>
  <c r="AK67"/>
  <c r="AK168"/>
  <c r="AK167"/>
  <c r="AK162"/>
  <c r="AK161"/>
  <c r="AK163"/>
  <c r="AK170"/>
  <c r="AK169"/>
  <c r="AK171"/>
  <c r="AK166"/>
  <c r="AK165"/>
  <c r="AN202"/>
  <c r="AN203" s="1"/>
  <c r="AN99" s="1"/>
  <c r="AN182"/>
  <c r="AN187"/>
  <c r="AN192"/>
  <c r="AN172"/>
  <c r="AN175" s="1"/>
  <c r="AN197"/>
  <c r="AN177"/>
  <c r="AN176"/>
  <c r="AO197"/>
  <c r="AO177"/>
  <c r="AO176"/>
  <c r="AO202"/>
  <c r="AO203" s="1"/>
  <c r="AO99" s="1"/>
  <c r="AO182"/>
  <c r="AO187"/>
  <c r="AO192"/>
  <c r="AO172"/>
  <c r="AO175" s="1"/>
  <c r="AO69"/>
  <c r="AO44"/>
  <c r="AO174"/>
  <c r="F19" i="3"/>
  <c r="H119" i="1" s="1"/>
  <c r="W20" i="9"/>
  <c r="AF174" i="11"/>
  <c r="AD173"/>
  <c r="AD176" s="1"/>
  <c r="AJ196" i="9"/>
  <c r="AJ195"/>
  <c r="AJ186"/>
  <c r="AJ185"/>
  <c r="AJ191"/>
  <c r="AJ190"/>
  <c r="AJ201"/>
  <c r="AJ200"/>
  <c r="AJ180"/>
  <c r="AJ178"/>
  <c r="AJ183" s="1"/>
  <c r="AJ188" s="1"/>
  <c r="AJ193" s="1"/>
  <c r="AJ198" s="1"/>
  <c r="AJ181"/>
  <c r="AJ179"/>
  <c r="AJ184" s="1"/>
  <c r="AJ189" s="1"/>
  <c r="AJ194" s="1"/>
  <c r="AJ199" s="1"/>
  <c r="AD69" i="11"/>
  <c r="AD44"/>
  <c r="AE69"/>
  <c r="AE44"/>
  <c r="AB31"/>
  <c r="AD174"/>
  <c r="AE202"/>
  <c r="AE203" s="1"/>
  <c r="AE99" s="1"/>
  <c r="AE182"/>
  <c r="AE197"/>
  <c r="AE177"/>
  <c r="AE192"/>
  <c r="AE187"/>
  <c r="AE172"/>
  <c r="AE175" s="1"/>
  <c r="AE176"/>
  <c r="AG96"/>
  <c r="AG99" s="1"/>
  <c r="AG102" s="1"/>
  <c r="AG43"/>
  <c r="AG67"/>
  <c r="AG163"/>
  <c r="AG169"/>
  <c r="AG164"/>
  <c r="AG167"/>
  <c r="AG162"/>
  <c r="AG168"/>
  <c r="AG166"/>
  <c r="AG161"/>
  <c r="AG173" s="1"/>
  <c r="AG171"/>
  <c r="AG170"/>
  <c r="AG165"/>
  <c r="AB96"/>
  <c r="AB67"/>
  <c r="AB169"/>
  <c r="AB164"/>
  <c r="AB95"/>
  <c r="AB42" s="1"/>
  <c r="AB72" s="1"/>
  <c r="AB162"/>
  <c r="AB168"/>
  <c r="AB166"/>
  <c r="AB161"/>
  <c r="AB163"/>
  <c r="AB171"/>
  <c r="AB170"/>
  <c r="AB165"/>
  <c r="AB167"/>
  <c r="AB41"/>
  <c r="AF187"/>
  <c r="AF172"/>
  <c r="AF175" s="1"/>
  <c r="AF34" s="1"/>
  <c r="AF35" s="1"/>
  <c r="AF202"/>
  <c r="AF203" s="1"/>
  <c r="AF182"/>
  <c r="AF197"/>
  <c r="AF177"/>
  <c r="AF192"/>
  <c r="AF176"/>
  <c r="Z31"/>
  <c r="AC106"/>
  <c r="AC42" s="1"/>
  <c r="AC72" s="1"/>
  <c r="AC41"/>
  <c r="AH67"/>
  <c r="AH96"/>
  <c r="AH99" s="1"/>
  <c r="AH102" s="1"/>
  <c r="AH43"/>
  <c r="AH164"/>
  <c r="AH166"/>
  <c r="AH161"/>
  <c r="AH173" s="1"/>
  <c r="AH168"/>
  <c r="AH170"/>
  <c r="AH165"/>
  <c r="AH171"/>
  <c r="AH163"/>
  <c r="AH169"/>
  <c r="AH167"/>
  <c r="AH162"/>
  <c r="AI67"/>
  <c r="AI96"/>
  <c r="AI43"/>
  <c r="AI169"/>
  <c r="AI164"/>
  <c r="AI166"/>
  <c r="AI168"/>
  <c r="AI170"/>
  <c r="AI161"/>
  <c r="AI173" s="1"/>
  <c r="AI163"/>
  <c r="AI171"/>
  <c r="AI165"/>
  <c r="AI167"/>
  <c r="AI162"/>
  <c r="AF69"/>
  <c r="AF44"/>
  <c r="Z67"/>
  <c r="Z96"/>
  <c r="Z43"/>
  <c r="Z41"/>
  <c r="Z164"/>
  <c r="Z166"/>
  <c r="Z161"/>
  <c r="Z173" s="1"/>
  <c r="Z168"/>
  <c r="Z170"/>
  <c r="Z165"/>
  <c r="Z95"/>
  <c r="Z42" s="1"/>
  <c r="Z72" s="1"/>
  <c r="Z171"/>
  <c r="Z163"/>
  <c r="Z169"/>
  <c r="Z167"/>
  <c r="Z162"/>
  <c r="AC96"/>
  <c r="AC99" s="1"/>
  <c r="AC102" s="1"/>
  <c r="AC43"/>
  <c r="AC67"/>
  <c r="AC166"/>
  <c r="AC161"/>
  <c r="AC171"/>
  <c r="AC170"/>
  <c r="AC165"/>
  <c r="AC31"/>
  <c r="AC163"/>
  <c r="AC169"/>
  <c r="AC164"/>
  <c r="AC95"/>
  <c r="AC32" s="1"/>
  <c r="AC167"/>
  <c r="AC162"/>
  <c r="AC168"/>
  <c r="AE173" i="9"/>
  <c r="AE174"/>
  <c r="R20"/>
  <c r="R22" s="1"/>
  <c r="W22" l="1"/>
  <c r="J220" s="1"/>
  <c r="J218"/>
  <c r="AD172" i="11"/>
  <c r="AD175" s="1"/>
  <c r="AD34" s="1"/>
  <c r="AD35" s="1"/>
  <c r="AK173" i="9"/>
  <c r="AK176" s="1"/>
  <c r="AK177" s="1"/>
  <c r="AL181"/>
  <c r="AL179"/>
  <c r="AL180"/>
  <c r="AL178"/>
  <c r="AM173"/>
  <c r="AM192" s="1"/>
  <c r="AK174"/>
  <c r="AJ27"/>
  <c r="T67" i="1"/>
  <c r="AL27" i="9"/>
  <c r="AJ102"/>
  <c r="AJ101"/>
  <c r="AN26"/>
  <c r="AN100"/>
  <c r="AN102" s="1"/>
  <c r="AO100"/>
  <c r="AO102" s="1"/>
  <c r="AO26"/>
  <c r="AL101"/>
  <c r="AO196"/>
  <c r="AO195"/>
  <c r="AN181"/>
  <c r="AN178"/>
  <c r="AN183" s="1"/>
  <c r="AN188" s="1"/>
  <c r="AN193" s="1"/>
  <c r="AN198" s="1"/>
  <c r="AN180"/>
  <c r="AN179"/>
  <c r="AN184" s="1"/>
  <c r="AN189" s="1"/>
  <c r="AN194" s="1"/>
  <c r="AN199" s="1"/>
  <c r="AN191"/>
  <c r="AN190"/>
  <c r="AN196"/>
  <c r="AN195"/>
  <c r="AO186"/>
  <c r="AO185"/>
  <c r="AO200"/>
  <c r="AO201"/>
  <c r="AK69"/>
  <c r="T102" i="1" s="1"/>
  <c r="AK44" i="9"/>
  <c r="AO191"/>
  <c r="AO190"/>
  <c r="AO180"/>
  <c r="AO179"/>
  <c r="AO184" s="1"/>
  <c r="AO189" s="1"/>
  <c r="AO194" s="1"/>
  <c r="AO199" s="1"/>
  <c r="AO178"/>
  <c r="AO183" s="1"/>
  <c r="AO188" s="1"/>
  <c r="AO193" s="1"/>
  <c r="AO198" s="1"/>
  <c r="AO181"/>
  <c r="AN201"/>
  <c r="AN200"/>
  <c r="AN185"/>
  <c r="AN186"/>
  <c r="AM44"/>
  <c r="AM69"/>
  <c r="Y109" i="1" s="1"/>
  <c r="Y108" s="1"/>
  <c r="AM174" i="9"/>
  <c r="U20"/>
  <c r="F17" i="3"/>
  <c r="H104" i="1" s="1"/>
  <c r="AG174" i="11"/>
  <c r="AD177"/>
  <c r="AD181" s="1"/>
  <c r="AC44"/>
  <c r="AC69"/>
  <c r="AF185"/>
  <c r="AF186"/>
  <c r="AG44"/>
  <c r="AG69"/>
  <c r="AE190"/>
  <c r="AE191"/>
  <c r="AE185"/>
  <c r="AE186"/>
  <c r="Z174"/>
  <c r="AI174"/>
  <c r="Z197"/>
  <c r="Z177"/>
  <c r="Z192"/>
  <c r="Z187"/>
  <c r="Z172"/>
  <c r="Z175" s="1"/>
  <c r="Z202"/>
  <c r="Z203" s="1"/>
  <c r="Z99" s="1"/>
  <c r="Z182"/>
  <c r="Z176"/>
  <c r="Z69"/>
  <c r="Z44"/>
  <c r="AI69"/>
  <c r="AI44"/>
  <c r="AF201"/>
  <c r="AF200"/>
  <c r="AF190"/>
  <c r="AF191"/>
  <c r="AG192"/>
  <c r="AG187"/>
  <c r="AG172"/>
  <c r="AG175" s="1"/>
  <c r="AG34" s="1"/>
  <c r="AG35" s="1"/>
  <c r="AG202"/>
  <c r="AG203" s="1"/>
  <c r="AG182"/>
  <c r="AG197"/>
  <c r="AG177"/>
  <c r="AG176"/>
  <c r="AE201"/>
  <c r="AE200"/>
  <c r="AH174"/>
  <c r="AB174"/>
  <c r="AH197"/>
  <c r="AH177"/>
  <c r="AH192"/>
  <c r="AH187"/>
  <c r="AH172"/>
  <c r="AH175" s="1"/>
  <c r="AH34" s="1"/>
  <c r="AH35" s="1"/>
  <c r="AH202"/>
  <c r="AH203" s="1"/>
  <c r="AH182"/>
  <c r="AH176"/>
  <c r="AF179"/>
  <c r="AF184" s="1"/>
  <c r="AF189" s="1"/>
  <c r="AF194" s="1"/>
  <c r="AF199" s="1"/>
  <c r="AF181"/>
  <c r="AF178"/>
  <c r="AF183" s="1"/>
  <c r="AF188" s="1"/>
  <c r="AF193" s="1"/>
  <c r="AF198" s="1"/>
  <c r="AF180"/>
  <c r="AE181"/>
  <c r="AE179"/>
  <c r="AE184" s="1"/>
  <c r="AE189" s="1"/>
  <c r="AE194" s="1"/>
  <c r="AE199" s="1"/>
  <c r="AE178"/>
  <c r="AE183" s="1"/>
  <c r="AE188" s="1"/>
  <c r="AE193" s="1"/>
  <c r="AE198" s="1"/>
  <c r="AE180"/>
  <c r="AC174"/>
  <c r="AB173"/>
  <c r="AI202"/>
  <c r="AI203" s="1"/>
  <c r="AI182"/>
  <c r="AI197"/>
  <c r="AI177"/>
  <c r="AI192"/>
  <c r="AI187"/>
  <c r="AI172"/>
  <c r="AI175" s="1"/>
  <c r="AI176"/>
  <c r="AH69"/>
  <c r="AH44"/>
  <c r="AF196"/>
  <c r="AF195"/>
  <c r="AE196"/>
  <c r="AE195"/>
  <c r="AE26"/>
  <c r="AE100"/>
  <c r="AE102" s="1"/>
  <c r="AC173"/>
  <c r="AE172" i="9"/>
  <c r="AE175" s="1"/>
  <c r="AE176"/>
  <c r="P20"/>
  <c r="P22" s="1"/>
  <c r="U22" l="1"/>
  <c r="H220" s="1"/>
  <c r="H218"/>
  <c r="AM187"/>
  <c r="AK172"/>
  <c r="AK175" s="1"/>
  <c r="AL182"/>
  <c r="AL184" s="1"/>
  <c r="AM182"/>
  <c r="AM176"/>
  <c r="T103" i="1"/>
  <c r="T101" s="1"/>
  <c r="U102" s="1"/>
  <c r="U103" s="1"/>
  <c r="T118"/>
  <c r="T116" s="1"/>
  <c r="U117" s="1"/>
  <c r="U118" s="1"/>
  <c r="AM172" i="9"/>
  <c r="AM175" s="1"/>
  <c r="AM197"/>
  <c r="AM201" s="1"/>
  <c r="AM177"/>
  <c r="AM202"/>
  <c r="AM203" s="1"/>
  <c r="AM99" s="1"/>
  <c r="AL28"/>
  <c r="AL71" s="1"/>
  <c r="AL75" s="1"/>
  <c r="AL36"/>
  <c r="AJ28"/>
  <c r="AJ71" s="1"/>
  <c r="AJ75" s="1"/>
  <c r="AJ36"/>
  <c r="AO27"/>
  <c r="AN27"/>
  <c r="AK100"/>
  <c r="AK26"/>
  <c r="AM26"/>
  <c r="AM100"/>
  <c r="AN101"/>
  <c r="AN28" s="1"/>
  <c r="AN71" s="1"/>
  <c r="AN75" s="1"/>
  <c r="AO101"/>
  <c r="AO28" s="1"/>
  <c r="AO71" s="1"/>
  <c r="AO75" s="1"/>
  <c r="AL103"/>
  <c r="AL40" s="1"/>
  <c r="AJ103"/>
  <c r="AJ40" s="1"/>
  <c r="AM186"/>
  <c r="AM185"/>
  <c r="AM196"/>
  <c r="AM195"/>
  <c r="AM190"/>
  <c r="AM191"/>
  <c r="AK180"/>
  <c r="AK179"/>
  <c r="AK178"/>
  <c r="AK181"/>
  <c r="S20"/>
  <c r="F15" i="3"/>
  <c r="H89" i="1" s="1"/>
  <c r="AD179" i="11"/>
  <c r="AD178"/>
  <c r="AD180"/>
  <c r="AI200"/>
  <c r="AI201"/>
  <c r="AH200"/>
  <c r="AH201"/>
  <c r="AG178"/>
  <c r="AG180"/>
  <c r="AG179"/>
  <c r="AG181"/>
  <c r="Z186"/>
  <c r="Z185"/>
  <c r="Z195"/>
  <c r="Z196"/>
  <c r="AI178"/>
  <c r="AI180"/>
  <c r="AI181"/>
  <c r="AI179"/>
  <c r="AB172"/>
  <c r="AB175" s="1"/>
  <c r="AB176"/>
  <c r="AB177" s="1"/>
  <c r="AH180"/>
  <c r="AH181"/>
  <c r="AH179"/>
  <c r="AH178"/>
  <c r="AH183" s="1"/>
  <c r="AH188" s="1"/>
  <c r="AH193" s="1"/>
  <c r="AH198" s="1"/>
  <c r="Z190"/>
  <c r="Z191"/>
  <c r="AE101"/>
  <c r="AE28" s="1"/>
  <c r="AE71" s="1"/>
  <c r="AE75" s="1"/>
  <c r="AI196"/>
  <c r="AI195"/>
  <c r="AH186"/>
  <c r="AH184"/>
  <c r="AH185"/>
  <c r="AH195"/>
  <c r="AH196"/>
  <c r="AG186"/>
  <c r="AG184"/>
  <c r="AG183"/>
  <c r="AG188" s="1"/>
  <c r="AG193" s="1"/>
  <c r="AG198" s="1"/>
  <c r="AG185"/>
  <c r="AG196"/>
  <c r="AG195"/>
  <c r="Z200"/>
  <c r="Z201"/>
  <c r="AD182"/>
  <c r="AD33"/>
  <c r="AE27"/>
  <c r="AC172"/>
  <c r="AC175" s="1"/>
  <c r="AC34" s="1"/>
  <c r="AC35" s="1"/>
  <c r="AC176"/>
  <c r="AI191"/>
  <c r="AI190"/>
  <c r="AI186"/>
  <c r="AI184"/>
  <c r="AI189" s="1"/>
  <c r="AI194" s="1"/>
  <c r="AI199" s="1"/>
  <c r="AI185"/>
  <c r="AI183"/>
  <c r="AI188" s="1"/>
  <c r="AI193" s="1"/>
  <c r="AI198" s="1"/>
  <c r="AH190"/>
  <c r="AH189"/>
  <c r="AH194" s="1"/>
  <c r="AH199" s="1"/>
  <c r="AH191"/>
  <c r="AG200"/>
  <c r="AG201"/>
  <c r="AG191"/>
  <c r="AG189"/>
  <c r="AG194" s="1"/>
  <c r="AG199" s="1"/>
  <c r="AG190"/>
  <c r="Z26"/>
  <c r="Z100"/>
  <c r="Z180"/>
  <c r="Z181"/>
  <c r="Z179"/>
  <c r="Z184" s="1"/>
  <c r="Z189" s="1"/>
  <c r="Z194" s="1"/>
  <c r="Z199" s="1"/>
  <c r="Z178"/>
  <c r="Z183" s="1"/>
  <c r="Z188" s="1"/>
  <c r="Z193" s="1"/>
  <c r="Z198" s="1"/>
  <c r="AE177" i="9"/>
  <c r="AE181" s="1"/>
  <c r="N20"/>
  <c r="N22" s="1"/>
  <c r="S22" l="1"/>
  <c r="F220" s="1"/>
  <c r="F218"/>
  <c r="AM178"/>
  <c r="AM183" s="1"/>
  <c r="AM188" s="1"/>
  <c r="AM193" s="1"/>
  <c r="AM198" s="1"/>
  <c r="AM180"/>
  <c r="AM34"/>
  <c r="AM35" s="1"/>
  <c r="AM181"/>
  <c r="AM179"/>
  <c r="AM184" s="1"/>
  <c r="AM189" s="1"/>
  <c r="AM194" s="1"/>
  <c r="AM199" s="1"/>
  <c r="AL183"/>
  <c r="AM200"/>
  <c r="AK182"/>
  <c r="AK183" s="1"/>
  <c r="AK184"/>
  <c r="AL185"/>
  <c r="AL186"/>
  <c r="AL187" s="1"/>
  <c r="AM102"/>
  <c r="AK27"/>
  <c r="AM27"/>
  <c r="AO103"/>
  <c r="AO106" s="1"/>
  <c r="AO32" s="1"/>
  <c r="AM101"/>
  <c r="AK101"/>
  <c r="AL30"/>
  <c r="AL106"/>
  <c r="AJ30"/>
  <c r="AJ106"/>
  <c r="AN103"/>
  <c r="Q20"/>
  <c r="Q22" s="1"/>
  <c r="F13" i="3"/>
  <c r="H74" i="1" s="1"/>
  <c r="AC177" i="11"/>
  <c r="AC178" s="1"/>
  <c r="Z101"/>
  <c r="Z28" s="1"/>
  <c r="Z71" s="1"/>
  <c r="Z75" s="1"/>
  <c r="AE103"/>
  <c r="AB178"/>
  <c r="AB180"/>
  <c r="AB179"/>
  <c r="AB181"/>
  <c r="Z102"/>
  <c r="Y33"/>
  <c r="Y81" s="1"/>
  <c r="Z27"/>
  <c r="AD185"/>
  <c r="AD183"/>
  <c r="AD186"/>
  <c r="AD184"/>
  <c r="AE179" i="9"/>
  <c r="AE178"/>
  <c r="AE180"/>
  <c r="L20"/>
  <c r="L22" s="1"/>
  <c r="AO30" l="1"/>
  <c r="AK185"/>
  <c r="AK186"/>
  <c r="AK187" s="1"/>
  <c r="AL191"/>
  <c r="AL190"/>
  <c r="AL188"/>
  <c r="AL189"/>
  <c r="AM28"/>
  <c r="AM71" s="1"/>
  <c r="AM75" s="1"/>
  <c r="AM36"/>
  <c r="AK28"/>
  <c r="AK71" s="1"/>
  <c r="AK75" s="1"/>
  <c r="AK36"/>
  <c r="AL32"/>
  <c r="AL42"/>
  <c r="AL72" s="1"/>
  <c r="AJ32"/>
  <c r="AJ42"/>
  <c r="AJ72" s="1"/>
  <c r="AK103"/>
  <c r="AK40" s="1"/>
  <c r="AN30"/>
  <c r="AN106"/>
  <c r="AN32" s="1"/>
  <c r="AM103"/>
  <c r="AM40" s="1"/>
  <c r="O20"/>
  <c r="O22" s="1"/>
  <c r="F11" i="3"/>
  <c r="H59" i="1" s="1"/>
  <c r="AC179" i="11"/>
  <c r="AC180"/>
  <c r="AC181"/>
  <c r="AC182" s="1"/>
  <c r="Y34"/>
  <c r="Y35" s="1"/>
  <c r="Y82"/>
  <c r="Z103"/>
  <c r="AE30"/>
  <c r="AE106"/>
  <c r="AE32" s="1"/>
  <c r="AD187"/>
  <c r="AB182"/>
  <c r="AE182" i="9"/>
  <c r="AE183" s="1"/>
  <c r="J20"/>
  <c r="J22" s="1"/>
  <c r="AK191" l="1"/>
  <c r="AK190"/>
  <c r="AK189"/>
  <c r="AK188"/>
  <c r="AL192"/>
  <c r="AL193" s="1"/>
  <c r="AK30"/>
  <c r="AK106"/>
  <c r="AM30"/>
  <c r="AM106"/>
  <c r="M20"/>
  <c r="M22" s="1"/>
  <c r="F9" i="3"/>
  <c r="H44" i="1" s="1"/>
  <c r="Y83" i="11"/>
  <c r="Y92" s="1"/>
  <c r="Y40" s="1"/>
  <c r="AD188"/>
  <c r="AD189"/>
  <c r="AD191"/>
  <c r="AD190"/>
  <c r="Z30"/>
  <c r="Z106"/>
  <c r="Z32" s="1"/>
  <c r="AB186"/>
  <c r="AB184"/>
  <c r="AB183"/>
  <c r="AB185"/>
  <c r="AC184"/>
  <c r="AC183"/>
  <c r="AC185"/>
  <c r="AC186"/>
  <c r="Y84"/>
  <c r="Y37" s="1"/>
  <c r="AE184" i="9"/>
  <c r="AE186"/>
  <c r="AE185"/>
  <c r="AK192" l="1"/>
  <c r="AK193" s="1"/>
  <c r="AL196"/>
  <c r="AL195"/>
  <c r="AL194"/>
  <c r="AK32"/>
  <c r="AK42"/>
  <c r="AK72" s="1"/>
  <c r="AM32"/>
  <c r="AM42"/>
  <c r="AM72" s="1"/>
  <c r="F7" i="3"/>
  <c r="H29" i="1" s="1"/>
  <c r="K20" i="9"/>
  <c r="K22" s="1"/>
  <c r="AC187" i="11"/>
  <c r="AC191" s="1"/>
  <c r="Y85"/>
  <c r="Y29" s="1"/>
  <c r="Y38"/>
  <c r="Y36"/>
  <c r="AB187"/>
  <c r="AD192"/>
  <c r="H20" i="9"/>
  <c r="H22" s="1"/>
  <c r="AE187"/>
  <c r="AE191" s="1"/>
  <c r="AK194" l="1"/>
  <c r="AK195"/>
  <c r="AK196"/>
  <c r="AK197" s="1"/>
  <c r="AL197"/>
  <c r="F5" i="3"/>
  <c r="H14" i="1" s="1"/>
  <c r="I20" i="9"/>
  <c r="I22" s="1"/>
  <c r="AC189" i="11"/>
  <c r="AC190"/>
  <c r="AC188"/>
  <c r="Y39"/>
  <c r="Y110"/>
  <c r="Y105" s="1"/>
  <c r="Y86"/>
  <c r="Y87" s="1"/>
  <c r="Y88" s="1"/>
  <c r="Y89" s="1"/>
  <c r="Y90" s="1"/>
  <c r="Y91" s="1"/>
  <c r="AE189" i="9"/>
  <c r="AD194" i="11"/>
  <c r="AD196"/>
  <c r="AD193"/>
  <c r="AD195"/>
  <c r="AB191"/>
  <c r="AB189"/>
  <c r="AB190"/>
  <c r="AB188"/>
  <c r="AC192"/>
  <c r="AE188" i="9"/>
  <c r="AE190"/>
  <c r="AK199" l="1"/>
  <c r="AK201"/>
  <c r="AK200"/>
  <c r="AK198"/>
  <c r="AL200"/>
  <c r="AL201"/>
  <c r="AL198"/>
  <c r="AL199"/>
  <c r="AE192"/>
  <c r="AE195" s="1"/>
  <c r="G20"/>
  <c r="G22" s="1"/>
  <c r="Y94" i="11"/>
  <c r="Y98" s="1"/>
  <c r="Y93"/>
  <c r="Y104"/>
  <c r="Y31" s="1"/>
  <c r="Y41"/>
  <c r="Y95"/>
  <c r="Y42" s="1"/>
  <c r="Y72" s="1"/>
  <c r="AB192"/>
  <c r="AC194"/>
  <c r="AC196"/>
  <c r="AC195"/>
  <c r="AC193"/>
  <c r="AD197"/>
  <c r="AK202" i="9" l="1"/>
  <c r="AK203" s="1"/>
  <c r="AK99" s="1"/>
  <c r="AL202"/>
  <c r="AL203" s="1"/>
  <c r="AL99" s="1"/>
  <c r="AE196"/>
  <c r="AE194"/>
  <c r="AE193"/>
  <c r="Y170" i="11"/>
  <c r="Y165"/>
  <c r="Y164"/>
  <c r="Y162"/>
  <c r="Y163"/>
  <c r="Y166"/>
  <c r="Y168"/>
  <c r="Y169"/>
  <c r="Y171"/>
  <c r="Y167"/>
  <c r="Y67"/>
  <c r="Y96"/>
  <c r="Y161"/>
  <c r="Y173" s="1"/>
  <c r="AC197"/>
  <c r="AC201" s="1"/>
  <c r="AB196"/>
  <c r="AB195"/>
  <c r="AB193"/>
  <c r="AB194"/>
  <c r="AD198"/>
  <c r="AD200"/>
  <c r="AD201"/>
  <c r="AD199"/>
  <c r="Y174" l="1"/>
  <c r="AK34" i="9"/>
  <c r="AK35" s="1"/>
  <c r="AK102"/>
  <c r="AL34"/>
  <c r="AL35" s="1"/>
  <c r="AL102"/>
  <c r="AE197"/>
  <c r="AE198" s="1"/>
  <c r="AC198" i="11"/>
  <c r="AC200"/>
  <c r="AC199"/>
  <c r="AB197"/>
  <c r="AB201" s="1"/>
  <c r="Y172"/>
  <c r="Y175" s="1"/>
  <c r="Y177" s="1"/>
  <c r="Y176"/>
  <c r="AD202"/>
  <c r="AD203" s="1"/>
  <c r="AB198"/>
  <c r="AC202"/>
  <c r="AC203" s="1"/>
  <c r="AE200" i="9" l="1"/>
  <c r="AE201"/>
  <c r="AE199"/>
  <c r="AB200" i="11"/>
  <c r="AB199"/>
  <c r="AB202"/>
  <c r="AB203" s="1"/>
  <c r="AB99" s="1"/>
  <c r="Y179"/>
  <c r="Y181"/>
  <c r="Y178"/>
  <c r="Y180"/>
  <c r="AE202" i="9" l="1"/>
  <c r="AE203" s="1"/>
  <c r="AE99" s="1"/>
  <c r="AE26" s="1"/>
  <c r="T7" i="1" s="1"/>
  <c r="AE34" i="9"/>
  <c r="AE35" s="1"/>
  <c r="Y182" i="11"/>
  <c r="AB26"/>
  <c r="AB100"/>
  <c r="AB43"/>
  <c r="AD81" i="9"/>
  <c r="AE43" l="1"/>
  <c r="AE100"/>
  <c r="AE102" s="1"/>
  <c r="AE27"/>
  <c r="AB101" i="11"/>
  <c r="AB28" s="1"/>
  <c r="AB71" s="1"/>
  <c r="AB75" s="1"/>
  <c r="Y184"/>
  <c r="Y183"/>
  <c r="Y185"/>
  <c r="Y186"/>
  <c r="Y187" s="1"/>
  <c r="AB102"/>
  <c r="AB69"/>
  <c r="AB44"/>
  <c r="AA33"/>
  <c r="AA81" s="1"/>
  <c r="AB27"/>
  <c r="M184" i="1"/>
  <c r="AE36" i="9"/>
  <c r="AD82"/>
  <c r="AD84" s="1"/>
  <c r="AD37" s="1"/>
  <c r="Q235" s="1"/>
  <c r="AE101" l="1"/>
  <c r="AE103" s="1"/>
  <c r="AE40" s="1"/>
  <c r="AE69"/>
  <c r="AE44"/>
  <c r="AB103" i="11"/>
  <c r="Y190"/>
  <c r="Y188"/>
  <c r="Y191"/>
  <c r="Y189"/>
  <c r="AA34"/>
  <c r="AA35" s="1"/>
  <c r="AA82"/>
  <c r="AD83" i="9"/>
  <c r="T8" i="1" l="1"/>
  <c r="R267" i="9"/>
  <c r="AE30"/>
  <c r="AE106"/>
  <c r="AE32" s="1"/>
  <c r="AE28"/>
  <c r="AE71" s="1"/>
  <c r="AE75" s="1"/>
  <c r="AA83" i="11"/>
  <c r="AA85" s="1"/>
  <c r="AB30"/>
  <c r="AB106"/>
  <c r="AB32" s="1"/>
  <c r="AA84"/>
  <c r="AA37" s="1"/>
  <c r="Y192"/>
  <c r="AE42" i="9"/>
  <c r="AE72" s="1"/>
  <c r="AD38"/>
  <c r="AD92"/>
  <c r="AD85"/>
  <c r="M185" i="1" l="1"/>
  <c r="M186" s="1"/>
  <c r="Q236" i="9"/>
  <c r="AA92" i="11"/>
  <c r="AA40" s="1"/>
  <c r="AA110"/>
  <c r="AA39"/>
  <c r="AA29"/>
  <c r="AA86"/>
  <c r="AA87" s="1"/>
  <c r="AA88" s="1"/>
  <c r="AA89" s="1"/>
  <c r="AA90" s="1"/>
  <c r="AA91" s="1"/>
  <c r="AA36"/>
  <c r="AA38"/>
  <c r="Y194"/>
  <c r="Y196"/>
  <c r="Y195"/>
  <c r="Y193"/>
  <c r="AD39" i="9"/>
  <c r="Q237" s="1"/>
  <c r="AD29"/>
  <c r="Q227" s="1"/>
  <c r="AD110"/>
  <c r="AD86"/>
  <c r="AD87" s="1"/>
  <c r="AD88" s="1"/>
  <c r="AD89" s="1"/>
  <c r="AD90" s="1"/>
  <c r="AD91" s="1"/>
  <c r="AA104" i="11" l="1"/>
  <c r="AA93"/>
  <c r="AA105"/>
  <c r="AA94"/>
  <c r="AA98" s="1"/>
  <c r="Y197"/>
  <c r="AD104" i="9"/>
  <c r="AD93"/>
  <c r="AD94"/>
  <c r="AD98" s="1"/>
  <c r="AD105"/>
  <c r="Y199" i="11" l="1"/>
  <c r="Y201"/>
  <c r="Y198"/>
  <c r="Y200"/>
  <c r="AA31"/>
  <c r="AA67"/>
  <c r="AA96"/>
  <c r="AA41"/>
  <c r="AA95"/>
  <c r="AA42" s="1"/>
  <c r="AA72" s="1"/>
  <c r="AA161"/>
  <c r="AA163"/>
  <c r="AA167"/>
  <c r="AA171"/>
  <c r="AA165"/>
  <c r="AA162"/>
  <c r="AA169"/>
  <c r="AA164"/>
  <c r="AA166"/>
  <c r="AA168"/>
  <c r="AA170"/>
  <c r="AD41" i="9"/>
  <c r="Q239" s="1"/>
  <c r="AD96"/>
  <c r="AD95"/>
  <c r="AD67"/>
  <c r="Q265" s="1"/>
  <c r="AD167"/>
  <c r="AD168"/>
  <c r="AD162"/>
  <c r="AD165"/>
  <c r="AD166"/>
  <c r="AD171"/>
  <c r="AD163"/>
  <c r="AD170"/>
  <c r="AD169"/>
  <c r="AD164"/>
  <c r="AD161"/>
  <c r="AD173" s="1"/>
  <c r="AD31"/>
  <c r="Q229" s="1"/>
  <c r="Y202" i="11" l="1"/>
  <c r="Y203" s="1"/>
  <c r="Y99" s="1"/>
  <c r="AA174"/>
  <c r="AA173"/>
  <c r="AD174" i="9"/>
  <c r="AD172"/>
  <c r="AD175" s="1"/>
  <c r="AD176"/>
  <c r="Y26" i="11" l="1"/>
  <c r="Y100"/>
  <c r="Y102" s="1"/>
  <c r="Y43"/>
  <c r="AA172"/>
  <c r="AA175" s="1"/>
  <c r="AA176"/>
  <c r="AA177" s="1"/>
  <c r="AD177" i="9"/>
  <c r="AD181" s="1"/>
  <c r="AA181" i="11" l="1"/>
  <c r="AA179"/>
  <c r="AA178"/>
  <c r="AA180"/>
  <c r="X33"/>
  <c r="X81" s="1"/>
  <c r="Y27"/>
  <c r="Y101"/>
  <c r="Y28" s="1"/>
  <c r="Y71" s="1"/>
  <c r="Y75" s="1"/>
  <c r="Y44"/>
  <c r="Y69"/>
  <c r="AD178" i="9"/>
  <c r="AD179"/>
  <c r="AD180"/>
  <c r="Y103" i="11" l="1"/>
  <c r="X34"/>
  <c r="X35" s="1"/>
  <c r="X82"/>
  <c r="AA182"/>
  <c r="Y30"/>
  <c r="Y106"/>
  <c r="Y32" s="1"/>
  <c r="AD182" i="9"/>
  <c r="AD185" s="1"/>
  <c r="X83" i="11" l="1"/>
  <c r="X92" s="1"/>
  <c r="X40" s="1"/>
  <c r="AA184"/>
  <c r="AA185"/>
  <c r="AA183"/>
  <c r="AA186"/>
  <c r="X84"/>
  <c r="X37" s="1"/>
  <c r="AD184" i="9"/>
  <c r="AD186"/>
  <c r="AD183"/>
  <c r="X85" i="11" l="1"/>
  <c r="X29" s="1"/>
  <c r="X38"/>
  <c r="X36"/>
  <c r="AA187"/>
  <c r="AD187" i="9"/>
  <c r="AD188" s="1"/>
  <c r="X86" i="11" l="1"/>
  <c r="X87" s="1"/>
  <c r="X88" s="1"/>
  <c r="X89" s="1"/>
  <c r="X90" s="1"/>
  <c r="X91" s="1"/>
  <c r="X104" s="1"/>
  <c r="X110"/>
  <c r="X105" s="1"/>
  <c r="X39"/>
  <c r="AA190"/>
  <c r="AA188"/>
  <c r="AA189"/>
  <c r="AA191"/>
  <c r="AD191" i="9"/>
  <c r="AD189"/>
  <c r="AD190"/>
  <c r="X94" i="11" l="1"/>
  <c r="X98" s="1"/>
  <c r="X93"/>
  <c r="X31"/>
  <c r="X95"/>
  <c r="X42" s="1"/>
  <c r="X72" s="1"/>
  <c r="X41"/>
  <c r="AA192"/>
  <c r="AD192" i="9"/>
  <c r="X167" i="11" l="1"/>
  <c r="X162"/>
  <c r="X163"/>
  <c r="X67"/>
  <c r="X171"/>
  <c r="X170"/>
  <c r="X166"/>
  <c r="X174" s="1"/>
  <c r="X169"/>
  <c r="X96"/>
  <c r="X168"/>
  <c r="X165"/>
  <c r="X161"/>
  <c r="X173" s="1"/>
  <c r="X176" s="1"/>
  <c r="X177" s="1"/>
  <c r="X164"/>
  <c r="AA194"/>
  <c r="AA196"/>
  <c r="AA197" s="1"/>
  <c r="AA193"/>
  <c r="AA195"/>
  <c r="AD196" i="9"/>
  <c r="AD193"/>
  <c r="AD195"/>
  <c r="AD194"/>
  <c r="X172" i="11" l="1"/>
  <c r="X175" s="1"/>
  <c r="X178" s="1"/>
  <c r="AA201"/>
  <c r="AA199"/>
  <c r="AA198"/>
  <c r="AA200"/>
  <c r="X180"/>
  <c r="X179"/>
  <c r="X181"/>
  <c r="AD197" i="9"/>
  <c r="AA202" i="11" l="1"/>
  <c r="AA203" s="1"/>
  <c r="AA99" s="1"/>
  <c r="X182"/>
  <c r="AD198" i="9"/>
  <c r="AD201"/>
  <c r="AD199"/>
  <c r="AD200"/>
  <c r="AA26" i="11" l="1"/>
  <c r="AA27" s="1"/>
  <c r="AA100"/>
  <c r="AA102" s="1"/>
  <c r="AA43"/>
  <c r="X186"/>
  <c r="X184"/>
  <c r="X183"/>
  <c r="X185"/>
  <c r="AD202" i="9"/>
  <c r="AD203" s="1"/>
  <c r="AD99" s="1"/>
  <c r="X187" i="11" l="1"/>
  <c r="AA101"/>
  <c r="AA28" s="1"/>
  <c r="AA71" s="1"/>
  <c r="AA75" s="1"/>
  <c r="AA69"/>
  <c r="AA44"/>
  <c r="AD34" i="9"/>
  <c r="Q232" s="1"/>
  <c r="AD43"/>
  <c r="Q241" s="1"/>
  <c r="AD26"/>
  <c r="Q224" s="1"/>
  <c r="AD100"/>
  <c r="AD101" s="1"/>
  <c r="AD103" s="1"/>
  <c r="AD106" s="1"/>
  <c r="I28" i="3" l="1"/>
  <c r="AC33" i="9"/>
  <c r="M182" i="1"/>
  <c r="AA103" i="11"/>
  <c r="AA106" s="1"/>
  <c r="AA32" s="1"/>
  <c r="X191"/>
  <c r="X189"/>
  <c r="X190"/>
  <c r="X188"/>
  <c r="AD35" i="9"/>
  <c r="Q233" s="1"/>
  <c r="AD27"/>
  <c r="Q225" s="1"/>
  <c r="AD36"/>
  <c r="Q234" s="1"/>
  <c r="AD40"/>
  <c r="Q238" s="1"/>
  <c r="AD102"/>
  <c r="AD44"/>
  <c r="Q242" s="1"/>
  <c r="AD69"/>
  <c r="Q267" s="1"/>
  <c r="AD28"/>
  <c r="AD30"/>
  <c r="Q228" s="1"/>
  <c r="AD42"/>
  <c r="AD32"/>
  <c r="Q230" s="1"/>
  <c r="AD72" l="1"/>
  <c r="Q270" s="1"/>
  <c r="Q240"/>
  <c r="AC81"/>
  <c r="AC82" s="1"/>
  <c r="AC84" s="1"/>
  <c r="AC37" s="1"/>
  <c r="P235" s="1"/>
  <c r="P231"/>
  <c r="AD71"/>
  <c r="Q226"/>
  <c r="AC83"/>
  <c r="AC38" s="1"/>
  <c r="J189" i="1"/>
  <c r="J27" i="3"/>
  <c r="M183" i="1"/>
  <c r="AA30" i="11"/>
  <c r="X192"/>
  <c r="J190" i="1" l="1"/>
  <c r="J191" s="1"/>
  <c r="P236" i="9"/>
  <c r="AD75"/>
  <c r="Q273" s="1"/>
  <c r="Q269"/>
  <c r="AC92"/>
  <c r="AC85"/>
  <c r="AC29" s="1"/>
  <c r="P227" s="1"/>
  <c r="X196" i="11"/>
  <c r="X195"/>
  <c r="X193"/>
  <c r="X194"/>
  <c r="AC86" i="9" l="1"/>
  <c r="AC87" s="1"/>
  <c r="AC88" s="1"/>
  <c r="AC89" s="1"/>
  <c r="AC90" s="1"/>
  <c r="AC91" s="1"/>
  <c r="AC104" s="1"/>
  <c r="AC39"/>
  <c r="P237" s="1"/>
  <c r="AC110"/>
  <c r="AC94" s="1"/>
  <c r="AC98" s="1"/>
  <c r="X197" i="11"/>
  <c r="AC93" i="9" l="1"/>
  <c r="AC95" s="1"/>
  <c r="AC105"/>
  <c r="X198" i="11"/>
  <c r="X200"/>
  <c r="X199"/>
  <c r="X201"/>
  <c r="AC31" i="9"/>
  <c r="P229" s="1"/>
  <c r="AC162"/>
  <c r="AC171"/>
  <c r="AC163"/>
  <c r="AC164"/>
  <c r="AC170"/>
  <c r="AC168"/>
  <c r="AC166"/>
  <c r="AC41"/>
  <c r="P239" s="1"/>
  <c r="AC165"/>
  <c r="AC167"/>
  <c r="AC96"/>
  <c r="AC67"/>
  <c r="P265" s="1"/>
  <c r="AC169" l="1"/>
  <c r="AC174" s="1"/>
  <c r="AC161"/>
  <c r="AC173" s="1"/>
  <c r="AC176" s="1"/>
  <c r="X202" i="11"/>
  <c r="X203" s="1"/>
  <c r="X99" s="1"/>
  <c r="X26" l="1"/>
  <c r="X100"/>
  <c r="X102" s="1"/>
  <c r="X43"/>
  <c r="AC172" i="9"/>
  <c r="AC175" s="1"/>
  <c r="AC177" s="1"/>
  <c r="AC180" s="1"/>
  <c r="W33" i="11" l="1"/>
  <c r="W81" s="1"/>
  <c r="X27"/>
  <c r="X101"/>
  <c r="X28" s="1"/>
  <c r="X71" s="1"/>
  <c r="X75" s="1"/>
  <c r="X69"/>
  <c r="X44"/>
  <c r="AC181" i="9"/>
  <c r="AC178"/>
  <c r="AC179"/>
  <c r="X103" i="11" l="1"/>
  <c r="X30" s="1"/>
  <c r="W34"/>
  <c r="W35" s="1"/>
  <c r="W82"/>
  <c r="X106"/>
  <c r="X32" s="1"/>
  <c r="AC182" i="9"/>
  <c r="AC184" s="1"/>
  <c r="W83" i="11" l="1"/>
  <c r="W85" s="1"/>
  <c r="W84"/>
  <c r="W37" s="1"/>
  <c r="AC183" i="9"/>
  <c r="AC186"/>
  <c r="AC185"/>
  <c r="W92" i="11" l="1"/>
  <c r="W40" s="1"/>
  <c r="W110"/>
  <c r="W39"/>
  <c r="W29"/>
  <c r="W86"/>
  <c r="W87" s="1"/>
  <c r="W88" s="1"/>
  <c r="W89" s="1"/>
  <c r="W90" s="1"/>
  <c r="W91" s="1"/>
  <c r="W36"/>
  <c r="W38"/>
  <c r="AC187" i="9"/>
  <c r="AC188" s="1"/>
  <c r="W104" i="11" l="1"/>
  <c r="W93"/>
  <c r="W105"/>
  <c r="W94"/>
  <c r="W98" s="1"/>
  <c r="AC190" i="9"/>
  <c r="AC189"/>
  <c r="AC191"/>
  <c r="W31" i="11" l="1"/>
  <c r="W67"/>
  <c r="W96"/>
  <c r="W41"/>
  <c r="W95"/>
  <c r="W42" s="1"/>
  <c r="W72" s="1"/>
  <c r="W168"/>
  <c r="W170"/>
  <c r="W161"/>
  <c r="W163"/>
  <c r="W162"/>
  <c r="W171"/>
  <c r="W165"/>
  <c r="W167"/>
  <c r="W169"/>
  <c r="W164"/>
  <c r="W166"/>
  <c r="AC192" i="9"/>
  <c r="AC195" s="1"/>
  <c r="W174" i="11" l="1"/>
  <c r="W173"/>
  <c r="W176" s="1"/>
  <c r="AC194" i="9"/>
  <c r="AC193"/>
  <c r="AC196"/>
  <c r="W172" i="11" l="1"/>
  <c r="W175" s="1"/>
  <c r="W177" s="1"/>
  <c r="AC197" i="9"/>
  <c r="AC201" s="1"/>
  <c r="W180" i="11" l="1"/>
  <c r="W178"/>
  <c r="W179"/>
  <c r="W181"/>
  <c r="AC200" i="9"/>
  <c r="AC199"/>
  <c r="AC198"/>
  <c r="W182" i="11" l="1"/>
  <c r="AC202" i="9"/>
  <c r="AC203" s="1"/>
  <c r="AC99" s="1"/>
  <c r="AC34" l="1"/>
  <c r="AC43"/>
  <c r="P241" s="1"/>
  <c r="AC26"/>
  <c r="P224" s="1"/>
  <c r="AC100"/>
  <c r="AC102" s="1"/>
  <c r="W186" i="11"/>
  <c r="W183"/>
  <c r="W185"/>
  <c r="W184"/>
  <c r="AC40" i="9"/>
  <c r="P238" s="1"/>
  <c r="AB81"/>
  <c r="AC42"/>
  <c r="AC72" l="1"/>
  <c r="P270" s="1"/>
  <c r="P240"/>
  <c r="AC35"/>
  <c r="P233" s="1"/>
  <c r="P232"/>
  <c r="AC44"/>
  <c r="P242" s="1"/>
  <c r="AC69"/>
  <c r="J187" i="1"/>
  <c r="AC27" i="9"/>
  <c r="P225" s="1"/>
  <c r="I27" i="3"/>
  <c r="AC101" i="9"/>
  <c r="W187" i="11"/>
  <c r="AB82" i="9"/>
  <c r="J188" i="1" l="1"/>
  <c r="P267" i="9"/>
  <c r="AC36"/>
  <c r="P234" s="1"/>
  <c r="AC28"/>
  <c r="AC103"/>
  <c r="W188" i="11"/>
  <c r="W191"/>
  <c r="W189"/>
  <c r="W190"/>
  <c r="AB84" i="9"/>
  <c r="AB37" s="1"/>
  <c r="O235" s="1"/>
  <c r="AB83"/>
  <c r="AB92" s="1"/>
  <c r="AC71" l="1"/>
  <c r="P226"/>
  <c r="AC106"/>
  <c r="AC32" s="1"/>
  <c r="P230" s="1"/>
  <c r="AC30"/>
  <c r="P228" s="1"/>
  <c r="W192" i="11"/>
  <c r="AB85" i="9"/>
  <c r="AB38"/>
  <c r="H184" i="1" l="1"/>
  <c r="H185" s="1"/>
  <c r="O236" i="9"/>
  <c r="AC75"/>
  <c r="P273" s="1"/>
  <c r="P269"/>
  <c r="W196" i="11"/>
  <c r="W194"/>
  <c r="W193"/>
  <c r="W195"/>
  <c r="AB39" i="9"/>
  <c r="O237" s="1"/>
  <c r="AB29"/>
  <c r="O227" s="1"/>
  <c r="AB86"/>
  <c r="AB87" s="1"/>
  <c r="AB88" s="1"/>
  <c r="AB89" s="1"/>
  <c r="AB90" s="1"/>
  <c r="AB91" s="1"/>
  <c r="AB110"/>
  <c r="W197" i="11" l="1"/>
  <c r="AB104" i="9"/>
  <c r="AB93"/>
  <c r="AB94"/>
  <c r="AB98" s="1"/>
  <c r="AB105"/>
  <c r="W200" i="11" l="1"/>
  <c r="W198"/>
  <c r="W199"/>
  <c r="W201"/>
  <c r="AB31" i="9"/>
  <c r="O229" s="1"/>
  <c r="AB41"/>
  <c r="O239" s="1"/>
  <c r="AB161"/>
  <c r="AB171"/>
  <c r="AB168"/>
  <c r="AB164"/>
  <c r="AB162"/>
  <c r="AB165"/>
  <c r="AB167"/>
  <c r="AB96"/>
  <c r="AB169"/>
  <c r="AB163"/>
  <c r="AB67"/>
  <c r="O265" s="1"/>
  <c r="AB166"/>
  <c r="AB170"/>
  <c r="AB95"/>
  <c r="W202" i="11" l="1"/>
  <c r="W203" s="1"/>
  <c r="W99" s="1"/>
  <c r="AB173" i="9"/>
  <c r="AB172" s="1"/>
  <c r="AB175" s="1"/>
  <c r="AB174"/>
  <c r="W43" i="11" l="1"/>
  <c r="W100"/>
  <c r="W26"/>
  <c r="AB176" i="9"/>
  <c r="AB177" s="1"/>
  <c r="W44" i="11" l="1"/>
  <c r="W69"/>
  <c r="W102"/>
  <c r="W101"/>
  <c r="W28" s="1"/>
  <c r="W71" s="1"/>
  <c r="W75" s="1"/>
  <c r="V33"/>
  <c r="V81" s="1"/>
  <c r="W27"/>
  <c r="AB179" i="9"/>
  <c r="AB180"/>
  <c r="AB178"/>
  <c r="AB181"/>
  <c r="V34" i="11" l="1"/>
  <c r="V35" s="1"/>
  <c r="V82"/>
  <c r="V84" s="1"/>
  <c r="V37" s="1"/>
  <c r="W103"/>
  <c r="AB182" i="9"/>
  <c r="V83" i="11" l="1"/>
  <c r="V85" s="1"/>
  <c r="W30"/>
  <c r="W106"/>
  <c r="W32" s="1"/>
  <c r="AB186" i="9"/>
  <c r="AB183"/>
  <c r="AB184"/>
  <c r="AB185"/>
  <c r="V110" i="11" l="1"/>
  <c r="V86"/>
  <c r="V87" s="1"/>
  <c r="V88" s="1"/>
  <c r="V89" s="1"/>
  <c r="V90" s="1"/>
  <c r="V91" s="1"/>
  <c r="V29"/>
  <c r="V39"/>
  <c r="V36"/>
  <c r="V38"/>
  <c r="V92"/>
  <c r="V40" s="1"/>
  <c r="AB187" i="9"/>
  <c r="V94" i="11" l="1"/>
  <c r="V98" s="1"/>
  <c r="V105"/>
  <c r="V93"/>
  <c r="V104"/>
  <c r="V31" s="1"/>
  <c r="AB189" i="9"/>
  <c r="AB188"/>
  <c r="AB190"/>
  <c r="AB191"/>
  <c r="V96" i="11" l="1"/>
  <c r="V163"/>
  <c r="V164"/>
  <c r="V170"/>
  <c r="V67"/>
  <c r="V171"/>
  <c r="V162"/>
  <c r="V168"/>
  <c r="V95"/>
  <c r="V42" s="1"/>
  <c r="V72" s="1"/>
  <c r="V167"/>
  <c r="V161"/>
  <c r="V173" s="1"/>
  <c r="V41"/>
  <c r="V169"/>
  <c r="V166"/>
  <c r="V174" s="1"/>
  <c r="V165"/>
  <c r="AB192" i="9"/>
  <c r="V172" i="11" l="1"/>
  <c r="V175" s="1"/>
  <c r="V177" s="1"/>
  <c r="V176"/>
  <c r="AB195" i="9"/>
  <c r="AB196"/>
  <c r="AB193"/>
  <c r="AB194"/>
  <c r="V181" i="11" l="1"/>
  <c r="V178"/>
  <c r="V179"/>
  <c r="V180"/>
  <c r="AB197" i="9"/>
  <c r="AB198" s="1"/>
  <c r="V182" i="11" l="1"/>
  <c r="AB201" i="9"/>
  <c r="AB199"/>
  <c r="AB200"/>
  <c r="V185" i="11" l="1"/>
  <c r="V184"/>
  <c r="V186"/>
  <c r="V183"/>
  <c r="AB202" i="9"/>
  <c r="AB203" s="1"/>
  <c r="AB99" s="1"/>
  <c r="V187" i="11" l="1"/>
  <c r="AB100" i="9"/>
  <c r="AB102" s="1"/>
  <c r="AB34"/>
  <c r="O232" s="1"/>
  <c r="AB43"/>
  <c r="AB26"/>
  <c r="I26" i="3" l="1"/>
  <c r="O224" i="9"/>
  <c r="AB69"/>
  <c r="O241"/>
  <c r="AB35"/>
  <c r="O233" s="1"/>
  <c r="AB33"/>
  <c r="O231" s="1"/>
  <c r="AA33"/>
  <c r="N231" s="1"/>
  <c r="H181" i="1"/>
  <c r="AB101" i="9"/>
  <c r="AB36" s="1"/>
  <c r="O234" s="1"/>
  <c r="V191" i="11"/>
  <c r="V189"/>
  <c r="V188"/>
  <c r="V190"/>
  <c r="AB28" i="9"/>
  <c r="AB27"/>
  <c r="O225" s="1"/>
  <c r="AB44"/>
  <c r="O242" s="1"/>
  <c r="AA81"/>
  <c r="AB71" l="1"/>
  <c r="O226"/>
  <c r="H182" i="1"/>
  <c r="O267" i="9"/>
  <c r="H183" i="1"/>
  <c r="J26" i="3"/>
  <c r="H169" i="1"/>
  <c r="J25" i="3"/>
  <c r="AB103" i="9"/>
  <c r="AB40" s="1"/>
  <c r="O238" s="1"/>
  <c r="V192" i="11"/>
  <c r="AA82" i="9"/>
  <c r="AA34"/>
  <c r="AB30"/>
  <c r="O228" s="1"/>
  <c r="AB75" l="1"/>
  <c r="O273" s="1"/>
  <c r="O269"/>
  <c r="AA35"/>
  <c r="N233" s="1"/>
  <c r="N232"/>
  <c r="AB106"/>
  <c r="AB42" s="1"/>
  <c r="V194" i="11"/>
  <c r="V195"/>
  <c r="V193"/>
  <c r="V196"/>
  <c r="AB32" i="9"/>
  <c r="O230" s="1"/>
  <c r="AA84"/>
  <c r="AA37" s="1"/>
  <c r="N235" s="1"/>
  <c r="AA83"/>
  <c r="AA85" s="1"/>
  <c r="AB72" l="1"/>
  <c r="O270" s="1"/>
  <c r="O240"/>
  <c r="V197" i="11"/>
  <c r="AA86" i="9"/>
  <c r="AA87" s="1"/>
  <c r="AA88" s="1"/>
  <c r="AA89" s="1"/>
  <c r="AA90" s="1"/>
  <c r="AA91" s="1"/>
  <c r="AA39"/>
  <c r="N237" s="1"/>
  <c r="AA29"/>
  <c r="N227" s="1"/>
  <c r="AA110"/>
  <c r="AA38"/>
  <c r="AA36"/>
  <c r="N234" s="1"/>
  <c r="AA92"/>
  <c r="AA40" s="1"/>
  <c r="N238" s="1"/>
  <c r="H170" i="1" l="1"/>
  <c r="H171" s="1"/>
  <c r="N236" i="9"/>
  <c r="V199" i="11"/>
  <c r="V201"/>
  <c r="V202" s="1"/>
  <c r="V203" s="1"/>
  <c r="V99" s="1"/>
  <c r="V198"/>
  <c r="V200"/>
  <c r="AA105" i="9"/>
  <c r="AA94"/>
  <c r="AA98" s="1"/>
  <c r="AA93"/>
  <c r="AA104"/>
  <c r="AA31" s="1"/>
  <c r="N229" s="1"/>
  <c r="V100" i="11" l="1"/>
  <c r="V26"/>
  <c r="V43"/>
  <c r="AA95" i="9"/>
  <c r="AA42" s="1"/>
  <c r="AA170"/>
  <c r="AA163"/>
  <c r="AA162"/>
  <c r="AA164"/>
  <c r="AA67"/>
  <c r="N265" s="1"/>
  <c r="AA166"/>
  <c r="AA41"/>
  <c r="N239" s="1"/>
  <c r="AA165"/>
  <c r="AA171"/>
  <c r="AA168"/>
  <c r="AA96"/>
  <c r="AA169"/>
  <c r="AA167"/>
  <c r="AA161"/>
  <c r="AA72" l="1"/>
  <c r="N270" s="1"/>
  <c r="N240"/>
  <c r="V102" i="11"/>
  <c r="V101"/>
  <c r="V28" s="1"/>
  <c r="V71" s="1"/>
  <c r="V75" s="1"/>
  <c r="V44"/>
  <c r="V69"/>
  <c r="U81"/>
  <c r="V27"/>
  <c r="AA173" i="9"/>
  <c r="AA172" s="1"/>
  <c r="AA175" s="1"/>
  <c r="AA174"/>
  <c r="V103" i="11" l="1"/>
  <c r="U34"/>
  <c r="U35" s="1"/>
  <c r="U82"/>
  <c r="U84" s="1"/>
  <c r="U37" s="1"/>
  <c r="V106"/>
  <c r="V32" s="1"/>
  <c r="V30"/>
  <c r="AA176" i="9"/>
  <c r="AA177" s="1"/>
  <c r="AA178" s="1"/>
  <c r="U83" i="11" l="1"/>
  <c r="U85" s="1"/>
  <c r="AA179" i="9"/>
  <c r="AA180"/>
  <c r="AA181"/>
  <c r="U92" i="11" l="1"/>
  <c r="U40" s="1"/>
  <c r="U86"/>
  <c r="U87" s="1"/>
  <c r="U88" s="1"/>
  <c r="U89" s="1"/>
  <c r="U90" s="1"/>
  <c r="U91" s="1"/>
  <c r="U39"/>
  <c r="U29"/>
  <c r="U110"/>
  <c r="U36"/>
  <c r="U38"/>
  <c r="AA182" i="9"/>
  <c r="AA185" s="1"/>
  <c r="U93" i="11" l="1"/>
  <c r="U104"/>
  <c r="U31" s="1"/>
  <c r="U105"/>
  <c r="U94"/>
  <c r="U98" s="1"/>
  <c r="AA186" i="9"/>
  <c r="AA183"/>
  <c r="AA184"/>
  <c r="U95" i="11" l="1"/>
  <c r="U42" s="1"/>
  <c r="U72" s="1"/>
  <c r="U170"/>
  <c r="U164"/>
  <c r="U168"/>
  <c r="U67"/>
  <c r="U161"/>
  <c r="U173" s="1"/>
  <c r="U41"/>
  <c r="U171"/>
  <c r="U169"/>
  <c r="U162"/>
  <c r="U96"/>
  <c r="U166"/>
  <c r="U165"/>
  <c r="U167"/>
  <c r="U163"/>
  <c r="AA187" i="9"/>
  <c r="AA188" s="1"/>
  <c r="U176" i="11" l="1"/>
  <c r="U172"/>
  <c r="U175" s="1"/>
  <c r="U174"/>
  <c r="AA189" i="9"/>
  <c r="AA190"/>
  <c r="AA191"/>
  <c r="U177" i="11" l="1"/>
  <c r="AA192" i="9"/>
  <c r="U180" i="11" l="1"/>
  <c r="U178"/>
  <c r="U179"/>
  <c r="U181"/>
  <c r="AA196" i="9"/>
  <c r="AA195"/>
  <c r="AA193"/>
  <c r="AA194"/>
  <c r="U182" i="11" l="1"/>
  <c r="AA197" i="9"/>
  <c r="U183" i="11" l="1"/>
  <c r="U184"/>
  <c r="U186"/>
  <c r="U187" s="1"/>
  <c r="U185"/>
  <c r="AA200" i="9"/>
  <c r="AA201"/>
  <c r="AA198"/>
  <c r="AA199"/>
  <c r="U189" i="11" l="1"/>
  <c r="U191"/>
  <c r="U192" s="1"/>
  <c r="U188"/>
  <c r="U190"/>
  <c r="AA202" i="9"/>
  <c r="AA203" s="1"/>
  <c r="AA99" s="1"/>
  <c r="AA43" s="1"/>
  <c r="AA69" l="1"/>
  <c r="N241"/>
  <c r="U193" i="11"/>
  <c r="U195"/>
  <c r="U194"/>
  <c r="U196"/>
  <c r="AA44" i="9"/>
  <c r="N242" s="1"/>
  <c r="AA26"/>
  <c r="AA100"/>
  <c r="AA102" s="1"/>
  <c r="H168" i="1" l="1"/>
  <c r="N267" i="9"/>
  <c r="I25" i="3"/>
  <c r="N224" i="9"/>
  <c r="Z33"/>
  <c r="M231" s="1"/>
  <c r="H167" i="1"/>
  <c r="U197" i="11"/>
  <c r="Y33" i="9"/>
  <c r="L231" s="1"/>
  <c r="AA101"/>
  <c r="AA28" s="1"/>
  <c r="AA27"/>
  <c r="N225" s="1"/>
  <c r="AA71" l="1"/>
  <c r="N226"/>
  <c r="F161" i="1"/>
  <c r="J24" i="3"/>
  <c r="H153" i="1"/>
  <c r="J23" i="3"/>
  <c r="Z81" i="9"/>
  <c r="Z34" s="1"/>
  <c r="U198" i="11"/>
  <c r="U201"/>
  <c r="U202" s="1"/>
  <c r="U203" s="1"/>
  <c r="U99" s="1"/>
  <c r="U199"/>
  <c r="U200"/>
  <c r="Y81" i="9"/>
  <c r="AA103"/>
  <c r="AA106" s="1"/>
  <c r="AA32" s="1"/>
  <c r="N230" s="1"/>
  <c r="AA75" l="1"/>
  <c r="N273" s="1"/>
  <c r="N269"/>
  <c r="Z35"/>
  <c r="M233" s="1"/>
  <c r="M232"/>
  <c r="Z82"/>
  <c r="Z84" s="1"/>
  <c r="Z37" s="1"/>
  <c r="M235" s="1"/>
  <c r="U43" i="11"/>
  <c r="U100"/>
  <c r="U26"/>
  <c r="Y82" i="9"/>
  <c r="Y34"/>
  <c r="AA30"/>
  <c r="N228" s="1"/>
  <c r="Y35" l="1"/>
  <c r="L233" s="1"/>
  <c r="L232"/>
  <c r="P74" i="1"/>
  <c r="Z83" i="9"/>
  <c r="Z85" s="1"/>
  <c r="Z39" s="1"/>
  <c r="M237" s="1"/>
  <c r="U44" i="11"/>
  <c r="U69"/>
  <c r="T81"/>
  <c r="U27"/>
  <c r="U102"/>
  <c r="U101"/>
  <c r="U28" s="1"/>
  <c r="U71" s="1"/>
  <c r="U75" s="1"/>
  <c r="Y83" i="9"/>
  <c r="Y84"/>
  <c r="Y37" s="1"/>
  <c r="L235" s="1"/>
  <c r="P75" i="1" l="1"/>
  <c r="Q75" s="1"/>
  <c r="Z38" i="9"/>
  <c r="M236" s="1"/>
  <c r="Z86"/>
  <c r="Z87" s="1"/>
  <c r="Z88" s="1"/>
  <c r="Z89" s="1"/>
  <c r="Z90" s="1"/>
  <c r="Z91" s="1"/>
  <c r="Z104" s="1"/>
  <c r="Z110"/>
  <c r="Z105" s="1"/>
  <c r="Z29"/>
  <c r="M227" s="1"/>
  <c r="Z36"/>
  <c r="M234" s="1"/>
  <c r="Z92"/>
  <c r="Z40" s="1"/>
  <c r="M238" s="1"/>
  <c r="T82" i="11"/>
  <c r="T34"/>
  <c r="T35" s="1"/>
  <c r="U103"/>
  <c r="Y92" i="9"/>
  <c r="Y40" s="1"/>
  <c r="L238" s="1"/>
  <c r="Y36"/>
  <c r="L234" s="1"/>
  <c r="Y38"/>
  <c r="Y85"/>
  <c r="H154" i="1" l="1"/>
  <c r="H155" s="1"/>
  <c r="L236" i="9"/>
  <c r="Z94"/>
  <c r="Z98" s="1"/>
  <c r="Z93"/>
  <c r="Z96" s="1"/>
  <c r="Z31"/>
  <c r="M229" s="1"/>
  <c r="T83" i="11"/>
  <c r="T85" s="1"/>
  <c r="T84"/>
  <c r="T37" s="1"/>
  <c r="U106"/>
  <c r="U32" s="1"/>
  <c r="U30"/>
  <c r="Y29" i="9"/>
  <c r="L227" s="1"/>
  <c r="Y86"/>
  <c r="Y87" s="1"/>
  <c r="Y88" s="1"/>
  <c r="Y89" s="1"/>
  <c r="Y90" s="1"/>
  <c r="Y91" s="1"/>
  <c r="Y39"/>
  <c r="L237" s="1"/>
  <c r="Y110"/>
  <c r="Z171" l="1"/>
  <c r="Z164"/>
  <c r="Z41"/>
  <c r="M239" s="1"/>
  <c r="Z166"/>
  <c r="Z169"/>
  <c r="Z67"/>
  <c r="M265" s="1"/>
  <c r="Z167"/>
  <c r="Z161"/>
  <c r="Z165"/>
  <c r="Z170"/>
  <c r="Z95"/>
  <c r="Z42" s="1"/>
  <c r="Z168"/>
  <c r="Z163"/>
  <c r="Z162"/>
  <c r="T36" i="11"/>
  <c r="T38"/>
  <c r="T39"/>
  <c r="T110"/>
  <c r="T86"/>
  <c r="T87" s="1"/>
  <c r="T88" s="1"/>
  <c r="T89" s="1"/>
  <c r="T90" s="1"/>
  <c r="T91" s="1"/>
  <c r="T29"/>
  <c r="T92"/>
  <c r="T40" s="1"/>
  <c r="Y104" i="9"/>
  <c r="Y31" s="1"/>
  <c r="L229" s="1"/>
  <c r="Y93"/>
  <c r="Y105"/>
  <c r="Y94"/>
  <c r="Y98" s="1"/>
  <c r="Z72" l="1"/>
  <c r="M270" s="1"/>
  <c r="M240"/>
  <c r="Z174"/>
  <c r="Z173"/>
  <c r="Z176" s="1"/>
  <c r="T93" i="11"/>
  <c r="T104"/>
  <c r="T31" s="1"/>
  <c r="T94"/>
  <c r="T98" s="1"/>
  <c r="T105"/>
  <c r="Y96" i="9"/>
  <c r="Y67"/>
  <c r="L265" s="1"/>
  <c r="Y41"/>
  <c r="L239" s="1"/>
  <c r="Y95"/>
  <c r="Y42" s="1"/>
  <c r="Y167"/>
  <c r="Y161"/>
  <c r="Y170"/>
  <c r="Y168"/>
  <c r="Y166"/>
  <c r="Y164"/>
  <c r="Y162"/>
  <c r="Y169"/>
  <c r="Y165"/>
  <c r="Y163"/>
  <c r="Y171"/>
  <c r="Y72" l="1"/>
  <c r="L270" s="1"/>
  <c r="L240"/>
  <c r="Z172"/>
  <c r="Z175" s="1"/>
  <c r="Z177" s="1"/>
  <c r="Z181" s="1"/>
  <c r="T67" i="11"/>
  <c r="T164"/>
  <c r="T161"/>
  <c r="T165"/>
  <c r="T170"/>
  <c r="T96"/>
  <c r="T169"/>
  <c r="T166"/>
  <c r="T168"/>
  <c r="T95"/>
  <c r="T42" s="1"/>
  <c r="T72" s="1"/>
  <c r="T162"/>
  <c r="T163"/>
  <c r="T167"/>
  <c r="T41"/>
  <c r="T171"/>
  <c r="Y174" i="9"/>
  <c r="Y173"/>
  <c r="Z180" l="1"/>
  <c r="Z178"/>
  <c r="Z179"/>
  <c r="T173" i="11"/>
  <c r="T174"/>
  <c r="Y176" i="9"/>
  <c r="Y172"/>
  <c r="Y175" s="1"/>
  <c r="Z182" l="1"/>
  <c r="Z186" s="1"/>
  <c r="T172" i="11"/>
  <c r="T175" s="1"/>
  <c r="T176"/>
  <c r="Y177" i="9"/>
  <c r="Y179" s="1"/>
  <c r="Z185" l="1"/>
  <c r="Z183"/>
  <c r="Z184"/>
  <c r="T177" i="11"/>
  <c r="Y180" i="9"/>
  <c r="Y178"/>
  <c r="Y181"/>
  <c r="Z187" l="1"/>
  <c r="Z188" s="1"/>
  <c r="T179" i="11"/>
  <c r="T180"/>
  <c r="T178"/>
  <c r="T181"/>
  <c r="Y182" i="9"/>
  <c r="Y186" s="1"/>
  <c r="Z190" l="1"/>
  <c r="Z189"/>
  <c r="Z191"/>
  <c r="T182" i="11"/>
  <c r="Y184" i="9"/>
  <c r="Y183"/>
  <c r="Y185"/>
  <c r="Z192" l="1"/>
  <c r="Z196" s="1"/>
  <c r="T185" i="11"/>
  <c r="T184"/>
  <c r="T186"/>
  <c r="T183"/>
  <c r="Y187" i="9"/>
  <c r="Y188" s="1"/>
  <c r="Z194" l="1"/>
  <c r="Z193"/>
  <c r="Z195"/>
  <c r="T187" i="11"/>
  <c r="Y189" i="9"/>
  <c r="Y190"/>
  <c r="Y191"/>
  <c r="Z197" l="1"/>
  <c r="Z198" s="1"/>
  <c r="T190" i="11"/>
  <c r="T188"/>
  <c r="T189"/>
  <c r="T191"/>
  <c r="Y192" i="9"/>
  <c r="Y194" s="1"/>
  <c r="Z201" l="1"/>
  <c r="Z199"/>
  <c r="Z200"/>
  <c r="T192" i="11"/>
  <c r="Y196" i="9"/>
  <c r="Y193"/>
  <c r="Y195"/>
  <c r="Z202" l="1"/>
  <c r="Z203" s="1"/>
  <c r="Z99" s="1"/>
  <c r="Z43" s="1"/>
  <c r="Y197"/>
  <c r="Y201" s="1"/>
  <c r="T195" i="11"/>
  <c r="T196"/>
  <c r="T194"/>
  <c r="T193"/>
  <c r="Z44" i="9" l="1"/>
  <c r="M242" s="1"/>
  <c r="M241"/>
  <c r="Z100"/>
  <c r="Z102" s="1"/>
  <c r="Z69"/>
  <c r="Z26"/>
  <c r="Y199"/>
  <c r="Y200"/>
  <c r="Y198"/>
  <c r="T197" i="11"/>
  <c r="I24" i="3" l="1"/>
  <c r="M224" i="9"/>
  <c r="F160" i="1"/>
  <c r="M267" i="9"/>
  <c r="Z27"/>
  <c r="M225" s="1"/>
  <c r="F159" i="1"/>
  <c r="Z101" i="9"/>
  <c r="Z28" s="1"/>
  <c r="Y202"/>
  <c r="Y203" s="1"/>
  <c r="Y99" s="1"/>
  <c r="Y100" s="1"/>
  <c r="Y101" s="1"/>
  <c r="Y28" s="1"/>
  <c r="T199" i="11"/>
  <c r="T198"/>
  <c r="T200"/>
  <c r="T201"/>
  <c r="Z71" i="9" l="1"/>
  <c r="M226"/>
  <c r="Y71"/>
  <c r="L226"/>
  <c r="Z103"/>
  <c r="Y26"/>
  <c r="Y102"/>
  <c r="Y43"/>
  <c r="Y103"/>
  <c r="Y30" s="1"/>
  <c r="L228" s="1"/>
  <c r="T202" i="11"/>
  <c r="T203" s="1"/>
  <c r="T99" s="1"/>
  <c r="Z75" i="9" l="1"/>
  <c r="M273" s="1"/>
  <c r="M269"/>
  <c r="I23" i="3"/>
  <c r="L224" i="9"/>
  <c r="Y75"/>
  <c r="L273" s="1"/>
  <c r="L269"/>
  <c r="Y69"/>
  <c r="L241"/>
  <c r="Z30"/>
  <c r="M228" s="1"/>
  <c r="Z106"/>
  <c r="Z32" s="1"/>
  <c r="M230" s="1"/>
  <c r="Y106"/>
  <c r="Y32" s="1"/>
  <c r="L230" s="1"/>
  <c r="Y27"/>
  <c r="L225" s="1"/>
  <c r="H151" i="1"/>
  <c r="Y44" i="9"/>
  <c r="L242" s="1"/>
  <c r="X33"/>
  <c r="K231" s="1"/>
  <c r="W33"/>
  <c r="J231" s="1"/>
  <c r="T43" i="11"/>
  <c r="T100"/>
  <c r="T102" s="1"/>
  <c r="T26"/>
  <c r="P59" i="1" s="1"/>
  <c r="H152" l="1"/>
  <c r="L267" i="9"/>
  <c r="F145" i="1"/>
  <c r="J22" i="3"/>
  <c r="H137" i="1"/>
  <c r="J21" i="3"/>
  <c r="X81" i="9"/>
  <c r="X34" s="1"/>
  <c r="T44" i="11"/>
  <c r="T69"/>
  <c r="P60" i="1" s="1"/>
  <c r="Q60" s="1"/>
  <c r="T101" i="11"/>
  <c r="T28" s="1"/>
  <c r="T71" s="1"/>
  <c r="T75" s="1"/>
  <c r="T27"/>
  <c r="S81"/>
  <c r="X35" i="9" l="1"/>
  <c r="K233" s="1"/>
  <c r="K232"/>
  <c r="X82"/>
  <c r="X83" s="1"/>
  <c r="X36" s="1"/>
  <c r="K234" s="1"/>
  <c r="T103" i="11"/>
  <c r="T30" s="1"/>
  <c r="S82"/>
  <c r="S34"/>
  <c r="S35" s="1"/>
  <c r="T106" l="1"/>
  <c r="T32" s="1"/>
  <c r="X84" i="9"/>
  <c r="X38" s="1"/>
  <c r="X85"/>
  <c r="X39" s="1"/>
  <c r="K237" s="1"/>
  <c r="X92"/>
  <c r="X40" s="1"/>
  <c r="K238" s="1"/>
  <c r="S83" i="11"/>
  <c r="S84"/>
  <c r="S37" s="1"/>
  <c r="F146" i="1" l="1"/>
  <c r="F147" s="1"/>
  <c r="K236" i="9"/>
  <c r="X86"/>
  <c r="X87" s="1"/>
  <c r="X88" s="1"/>
  <c r="X89" s="1"/>
  <c r="X90" s="1"/>
  <c r="X91" s="1"/>
  <c r="X104" s="1"/>
  <c r="X31" s="1"/>
  <c r="K229" s="1"/>
  <c r="X29"/>
  <c r="K227" s="1"/>
  <c r="X110"/>
  <c r="X94" s="1"/>
  <c r="X98" s="1"/>
  <c r="X37"/>
  <c r="K235" s="1"/>
  <c r="S38" i="11"/>
  <c r="S36"/>
  <c r="S92"/>
  <c r="S40" s="1"/>
  <c r="S85"/>
  <c r="X93" i="9" l="1"/>
  <c r="X96" s="1"/>
  <c r="X105"/>
  <c r="S29" i="11"/>
  <c r="S39"/>
  <c r="S110"/>
  <c r="S86"/>
  <c r="S87" s="1"/>
  <c r="S88" s="1"/>
  <c r="S89" s="1"/>
  <c r="S90" s="1"/>
  <c r="S91" s="1"/>
  <c r="X67" i="9" l="1"/>
  <c r="K265" s="1"/>
  <c r="X167"/>
  <c r="X169"/>
  <c r="X168"/>
  <c r="X161"/>
  <c r="X163"/>
  <c r="X171"/>
  <c r="X164"/>
  <c r="X165"/>
  <c r="X95"/>
  <c r="X42" s="1"/>
  <c r="X41"/>
  <c r="K239" s="1"/>
  <c r="X170"/>
  <c r="X162"/>
  <c r="X173" s="1"/>
  <c r="X166"/>
  <c r="S93" i="11"/>
  <c r="S104"/>
  <c r="S31" s="1"/>
  <c r="S94"/>
  <c r="S98" s="1"/>
  <c r="S105"/>
  <c r="X72" i="9" l="1"/>
  <c r="K270" s="1"/>
  <c r="K240"/>
  <c r="X174"/>
  <c r="S41" i="11"/>
  <c r="S162"/>
  <c r="S165"/>
  <c r="S166"/>
  <c r="S96"/>
  <c r="S170"/>
  <c r="S171"/>
  <c r="S164"/>
  <c r="S67"/>
  <c r="S168"/>
  <c r="S163"/>
  <c r="S169"/>
  <c r="S167"/>
  <c r="S95"/>
  <c r="S42" s="1"/>
  <c r="S72" s="1"/>
  <c r="S161"/>
  <c r="S173" s="1"/>
  <c r="X172" i="9"/>
  <c r="X175" s="1"/>
  <c r="X176"/>
  <c r="S176" i="11" l="1"/>
  <c r="S177" s="1"/>
  <c r="S172"/>
  <c r="S175" s="1"/>
  <c r="S174"/>
  <c r="X177" i="9"/>
  <c r="X178" s="1"/>
  <c r="S181" i="11" l="1"/>
  <c r="S180"/>
  <c r="S178"/>
  <c r="S179"/>
  <c r="X180" i="9"/>
  <c r="X181"/>
  <c r="X179"/>
  <c r="X182" l="1"/>
  <c r="X186" s="1"/>
  <c r="S182" i="11"/>
  <c r="X183" i="9" l="1"/>
  <c r="X184"/>
  <c r="X185"/>
  <c r="S186" i="11"/>
  <c r="S183"/>
  <c r="S185"/>
  <c r="S184"/>
  <c r="X187" i="9" l="1"/>
  <c r="X189" s="1"/>
  <c r="S187" i="11"/>
  <c r="X190" i="9" l="1"/>
  <c r="X188"/>
  <c r="X191"/>
  <c r="S189" i="11"/>
  <c r="S188"/>
  <c r="S190"/>
  <c r="S191"/>
  <c r="X192" i="9" l="1"/>
  <c r="X195" s="1"/>
  <c r="S192" i="11"/>
  <c r="X196" i="9" l="1"/>
  <c r="X194"/>
  <c r="X193"/>
  <c r="S193" i="11"/>
  <c r="S196"/>
  <c r="S197" s="1"/>
  <c r="S195"/>
  <c r="S194"/>
  <c r="X197" i="9" l="1"/>
  <c r="X200" s="1"/>
  <c r="S201" i="11"/>
  <c r="S198"/>
  <c r="S199"/>
  <c r="S200"/>
  <c r="X199" i="9" l="1"/>
  <c r="X201"/>
  <c r="X198"/>
  <c r="S202" i="11"/>
  <c r="S203" s="1"/>
  <c r="S99" s="1"/>
  <c r="X202" i="9" l="1"/>
  <c r="X203" s="1"/>
  <c r="X99" s="1"/>
  <c r="X43" s="1"/>
  <c r="S100" i="11"/>
  <c r="S43"/>
  <c r="S26"/>
  <c r="P158" i="1" s="1"/>
  <c r="X69" i="9" l="1"/>
  <c r="K241"/>
  <c r="P44" i="1"/>
  <c r="P123"/>
  <c r="X44" i="9"/>
  <c r="K242" s="1"/>
  <c r="X100"/>
  <c r="X101" s="1"/>
  <c r="X28" s="1"/>
  <c r="X26"/>
  <c r="K224" s="1"/>
  <c r="S44" i="11"/>
  <c r="S69"/>
  <c r="P159" i="1" s="1"/>
  <c r="Q159" s="1"/>
  <c r="S27" i="11"/>
  <c r="R81"/>
  <c r="S102"/>
  <c r="S101"/>
  <c r="S28" s="1"/>
  <c r="S71" s="1"/>
  <c r="S75" s="1"/>
  <c r="W81" i="9"/>
  <c r="W34" s="1"/>
  <c r="F144" i="1" l="1"/>
  <c r="K267" i="9"/>
  <c r="X71"/>
  <c r="K226"/>
  <c r="W35"/>
  <c r="J233" s="1"/>
  <c r="J232"/>
  <c r="X27"/>
  <c r="K225" s="1"/>
  <c r="I22" i="3"/>
  <c r="P45" i="1"/>
  <c r="Q45" s="1"/>
  <c r="P124"/>
  <c r="Q124" s="1"/>
  <c r="X103" i="9"/>
  <c r="X106" s="1"/>
  <c r="X32" s="1"/>
  <c r="K230" s="1"/>
  <c r="F143" i="1"/>
  <c r="X102" i="9"/>
  <c r="W82"/>
  <c r="W84" s="1"/>
  <c r="W37" s="1"/>
  <c r="J235" s="1"/>
  <c r="S103" i="11"/>
  <c r="S30" s="1"/>
  <c r="R34"/>
  <c r="R35" s="1"/>
  <c r="R82"/>
  <c r="R84" s="1"/>
  <c r="R37" s="1"/>
  <c r="X75" i="9" l="1"/>
  <c r="K273" s="1"/>
  <c r="K269"/>
  <c r="S106" i="11"/>
  <c r="S32" s="1"/>
  <c r="X30" i="9"/>
  <c r="K228" s="1"/>
  <c r="W83"/>
  <c r="W38" s="1"/>
  <c r="R83" i="11"/>
  <c r="H138" i="1" l="1"/>
  <c r="H139" s="1"/>
  <c r="J236" i="9"/>
  <c r="W92"/>
  <c r="W40" s="1"/>
  <c r="J238" s="1"/>
  <c r="W36"/>
  <c r="J234" s="1"/>
  <c r="W85"/>
  <c r="W29" s="1"/>
  <c r="J227" s="1"/>
  <c r="R36" i="11"/>
  <c r="R38"/>
  <c r="R92"/>
  <c r="R40" s="1"/>
  <c r="R85"/>
  <c r="W110" i="9" l="1"/>
  <c r="W94" s="1"/>
  <c r="W98" s="1"/>
  <c r="W86"/>
  <c r="W87" s="1"/>
  <c r="W88" s="1"/>
  <c r="W89" s="1"/>
  <c r="W90" s="1"/>
  <c r="W91" s="1"/>
  <c r="W93" s="1"/>
  <c r="W39"/>
  <c r="J237" s="1"/>
  <c r="R29" i="11"/>
  <c r="R110"/>
  <c r="R39"/>
  <c r="R86"/>
  <c r="R87" s="1"/>
  <c r="R88" s="1"/>
  <c r="R89" s="1"/>
  <c r="R90" s="1"/>
  <c r="R91" s="1"/>
  <c r="W105" i="9" l="1"/>
  <c r="W104"/>
  <c r="W31" s="1"/>
  <c r="J229" s="1"/>
  <c r="R94" i="11"/>
  <c r="R98" s="1"/>
  <c r="R105"/>
  <c r="W67" i="9"/>
  <c r="J265" s="1"/>
  <c r="W168"/>
  <c r="W161"/>
  <c r="W164"/>
  <c r="W96"/>
  <c r="W165"/>
  <c r="W166"/>
  <c r="W95"/>
  <c r="W42" s="1"/>
  <c r="W169"/>
  <c r="W162"/>
  <c r="W170"/>
  <c r="W41"/>
  <c r="J239" s="1"/>
  <c r="W163"/>
  <c r="W167"/>
  <c r="W171"/>
  <c r="W72" l="1"/>
  <c r="J270" s="1"/>
  <c r="J240"/>
  <c r="W174"/>
  <c r="W173"/>
  <c r="W172" s="1"/>
  <c r="W175" s="1"/>
  <c r="W176" l="1"/>
  <c r="W177" s="1"/>
  <c r="W181" l="1"/>
  <c r="W180"/>
  <c r="W178"/>
  <c r="W179"/>
  <c r="W182" l="1"/>
  <c r="W184" l="1"/>
  <c r="W183"/>
  <c r="W186"/>
  <c r="W185"/>
  <c r="W187" l="1"/>
  <c r="W190" l="1"/>
  <c r="W189"/>
  <c r="W188"/>
  <c r="W191"/>
  <c r="W192" l="1"/>
  <c r="W196" l="1"/>
  <c r="W195"/>
  <c r="W193"/>
  <c r="W194"/>
  <c r="W197" l="1"/>
  <c r="W198" s="1"/>
  <c r="W199" l="1"/>
  <c r="W200"/>
  <c r="W201"/>
  <c r="W202" l="1"/>
  <c r="W203" s="1"/>
  <c r="W99" s="1"/>
  <c r="W43" s="1"/>
  <c r="W44" l="1"/>
  <c r="J242" s="1"/>
  <c r="J241"/>
  <c r="Q81" i="11"/>
  <c r="W26" i="9"/>
  <c r="W69"/>
  <c r="W100"/>
  <c r="W102" s="1"/>
  <c r="H136" i="1" l="1"/>
  <c r="J267" i="9"/>
  <c r="I21" i="3"/>
  <c r="J224" i="9"/>
  <c r="H135" i="1"/>
  <c r="U33" i="9"/>
  <c r="Q82" i="11"/>
  <c r="Q84" s="1"/>
  <c r="Q37" s="1"/>
  <c r="Q34"/>
  <c r="Q35" s="1"/>
  <c r="V33" i="9"/>
  <c r="W27"/>
  <c r="J225" s="1"/>
  <c r="W101"/>
  <c r="J20" i="3" l="1"/>
  <c r="I231" i="9"/>
  <c r="J19" i="3"/>
  <c r="H231" i="9"/>
  <c r="Q83" i="11"/>
  <c r="V81" i="9"/>
  <c r="F129" i="1"/>
  <c r="W28" i="9"/>
  <c r="W103"/>
  <c r="W71" l="1"/>
  <c r="J226"/>
  <c r="Q38" i="11"/>
  <c r="Q36"/>
  <c r="Q85"/>
  <c r="Q92"/>
  <c r="Q40" s="1"/>
  <c r="V82" i="9"/>
  <c r="V34"/>
  <c r="W30"/>
  <c r="J228" s="1"/>
  <c r="W106"/>
  <c r="W32" s="1"/>
  <c r="J230" s="1"/>
  <c r="W75" l="1"/>
  <c r="J273" s="1"/>
  <c r="J269"/>
  <c r="V35"/>
  <c r="I233" s="1"/>
  <c r="I232"/>
  <c r="Q110" i="11"/>
  <c r="Q86"/>
  <c r="Q87" s="1"/>
  <c r="Q88" s="1"/>
  <c r="Q89" s="1"/>
  <c r="Q90" s="1"/>
  <c r="Q91" s="1"/>
  <c r="Q29"/>
  <c r="Q39"/>
  <c r="V84" i="9"/>
  <c r="V37" s="1"/>
  <c r="I235" s="1"/>
  <c r="V83"/>
  <c r="Q104" i="11" l="1"/>
  <c r="Q31" s="1"/>
  <c r="Q93"/>
  <c r="Q105"/>
  <c r="Q94"/>
  <c r="Q98" s="1"/>
  <c r="V92" i="9"/>
  <c r="V40" s="1"/>
  <c r="I238" s="1"/>
  <c r="V38"/>
  <c r="V85"/>
  <c r="V36"/>
  <c r="I234" s="1"/>
  <c r="F130" i="1" l="1"/>
  <c r="F131" s="1"/>
  <c r="I236" i="9"/>
  <c r="Q67" i="11"/>
  <c r="Q161"/>
  <c r="Q163"/>
  <c r="Q162"/>
  <c r="Q164"/>
  <c r="Q96"/>
  <c r="Q166"/>
  <c r="Q165"/>
  <c r="Q167"/>
  <c r="Q95"/>
  <c r="Q42" s="1"/>
  <c r="Q72" s="1"/>
  <c r="Q170"/>
  <c r="Q41"/>
  <c r="Q171"/>
  <c r="Q169"/>
  <c r="Q168"/>
  <c r="V29" i="9"/>
  <c r="I227" s="1"/>
  <c r="V39"/>
  <c r="I237" s="1"/>
  <c r="V110"/>
  <c r="V86"/>
  <c r="V87" s="1"/>
  <c r="V88" s="1"/>
  <c r="V89" s="1"/>
  <c r="V90" s="1"/>
  <c r="V91" s="1"/>
  <c r="Q173" i="11" l="1"/>
  <c r="Q174"/>
  <c r="V105" i="9"/>
  <c r="V94"/>
  <c r="V98" s="1"/>
  <c r="V104"/>
  <c r="V31" s="1"/>
  <c r="I229" s="1"/>
  <c r="V93"/>
  <c r="Q172" i="11" l="1"/>
  <c r="Q175" s="1"/>
  <c r="Q176"/>
  <c r="V167" i="9"/>
  <c r="V161"/>
  <c r="V165"/>
  <c r="V95"/>
  <c r="V42" s="1"/>
  <c r="V163"/>
  <c r="V168"/>
  <c r="V166"/>
  <c r="V170"/>
  <c r="V41"/>
  <c r="I239" s="1"/>
  <c r="V67"/>
  <c r="I265" s="1"/>
  <c r="V96"/>
  <c r="V171"/>
  <c r="V169"/>
  <c r="V164"/>
  <c r="V162"/>
  <c r="V72" l="1"/>
  <c r="I270" s="1"/>
  <c r="I240"/>
  <c r="Q177" i="11"/>
  <c r="Q181" s="1"/>
  <c r="V173" i="9"/>
  <c r="V174"/>
  <c r="Q179" i="11" l="1"/>
  <c r="Q180"/>
  <c r="Q178"/>
  <c r="V176" i="9"/>
  <c r="V172"/>
  <c r="V175" s="1"/>
  <c r="Q182" i="11" l="1"/>
  <c r="Q183" s="1"/>
  <c r="V177" i="9"/>
  <c r="V179" s="1"/>
  <c r="Q184" i="11" l="1"/>
  <c r="Q186"/>
  <c r="Q187" s="1"/>
  <c r="Q185"/>
  <c r="V180" i="9"/>
  <c r="V181"/>
  <c r="V178"/>
  <c r="V182" l="1"/>
  <c r="V186" s="1"/>
  <c r="Q188" i="11"/>
  <c r="Q190"/>
  <c r="Q191"/>
  <c r="Q189"/>
  <c r="V184" i="9" l="1"/>
  <c r="V183"/>
  <c r="V185"/>
  <c r="Q192" i="11"/>
  <c r="V187" i="9" l="1"/>
  <c r="V190" s="1"/>
  <c r="Q194" i="11"/>
  <c r="Q196"/>
  <c r="Q193"/>
  <c r="Q195"/>
  <c r="Q197" l="1"/>
  <c r="Q198" s="1"/>
  <c r="V189" i="9"/>
  <c r="V188"/>
  <c r="V191"/>
  <c r="Q199" i="11" l="1"/>
  <c r="Q200"/>
  <c r="Q201"/>
  <c r="V192" i="9"/>
  <c r="V194" s="1"/>
  <c r="Q202" i="11" l="1"/>
  <c r="Q203" s="1"/>
  <c r="Q99" s="1"/>
  <c r="Q26" s="1"/>
  <c r="P14" i="1" s="1"/>
  <c r="V195" i="9"/>
  <c r="V196"/>
  <c r="V193"/>
  <c r="Q100" i="11" l="1"/>
  <c r="Q102" s="1"/>
  <c r="Q43"/>
  <c r="Q44" s="1"/>
  <c r="V197" i="9"/>
  <c r="V199" s="1"/>
  <c r="P81" i="11"/>
  <c r="Q27"/>
  <c r="Q101" l="1"/>
  <c r="Q28" s="1"/>
  <c r="Q71" s="1"/>
  <c r="Q75" s="1"/>
  <c r="Q69"/>
  <c r="P15" i="1" s="1"/>
  <c r="Q15" s="1"/>
  <c r="V198" i="9"/>
  <c r="V201"/>
  <c r="V200"/>
  <c r="P82" i="11"/>
  <c r="P34"/>
  <c r="P35" s="1"/>
  <c r="Q103" l="1"/>
  <c r="Q106" s="1"/>
  <c r="Q32" s="1"/>
  <c r="V202" i="9"/>
  <c r="V203" s="1"/>
  <c r="V99" s="1"/>
  <c r="V43" s="1"/>
  <c r="I241" s="1"/>
  <c r="P83" i="11"/>
  <c r="P85" s="1"/>
  <c r="P84"/>
  <c r="P37" s="1"/>
  <c r="Q30" l="1"/>
  <c r="V26" i="9"/>
  <c r="V100"/>
  <c r="V102" s="1"/>
  <c r="P36" i="11"/>
  <c r="P38"/>
  <c r="P110"/>
  <c r="P86"/>
  <c r="P87" s="1"/>
  <c r="P88" s="1"/>
  <c r="P89" s="1"/>
  <c r="P90" s="1"/>
  <c r="P91" s="1"/>
  <c r="P29"/>
  <c r="P39"/>
  <c r="P92"/>
  <c r="P40" s="1"/>
  <c r="V44" i="9"/>
  <c r="I242" s="1"/>
  <c r="V69"/>
  <c r="I20" i="3" l="1"/>
  <c r="I224" i="9"/>
  <c r="F128" i="1"/>
  <c r="I267" i="9"/>
  <c r="F127" i="1"/>
  <c r="V101" i="9"/>
  <c r="V28" s="1"/>
  <c r="V27"/>
  <c r="I225" s="1"/>
  <c r="P105" i="11"/>
  <c r="P94"/>
  <c r="P98" s="1"/>
  <c r="P93"/>
  <c r="P104"/>
  <c r="P31" s="1"/>
  <c r="V71" i="9" l="1"/>
  <c r="I226"/>
  <c r="U81"/>
  <c r="U82" s="1"/>
  <c r="H122" i="1"/>
  <c r="V103" i="9"/>
  <c r="V30" s="1"/>
  <c r="I228" s="1"/>
  <c r="P95" i="11"/>
  <c r="P42" s="1"/>
  <c r="P72" s="1"/>
  <c r="P67"/>
  <c r="P96"/>
  <c r="P41"/>
  <c r="P165"/>
  <c r="P163"/>
  <c r="P167"/>
  <c r="P164"/>
  <c r="P166"/>
  <c r="P171"/>
  <c r="P170"/>
  <c r="P168"/>
  <c r="P161"/>
  <c r="P162"/>
  <c r="P169"/>
  <c r="V75" i="9" l="1"/>
  <c r="I273" s="1"/>
  <c r="I269"/>
  <c r="P174" i="11"/>
  <c r="U34" i="9"/>
  <c r="V106"/>
  <c r="V32" s="1"/>
  <c r="I230" s="1"/>
  <c r="P173" i="11"/>
  <c r="P172" s="1"/>
  <c r="P175" s="1"/>
  <c r="U83" i="9"/>
  <c r="U85" s="1"/>
  <c r="U84"/>
  <c r="U37" s="1"/>
  <c r="H235" s="1"/>
  <c r="U35" l="1"/>
  <c r="H233" s="1"/>
  <c r="H232"/>
  <c r="P176" i="11"/>
  <c r="P177" s="1"/>
  <c r="P181" s="1"/>
  <c r="U92" i="9"/>
  <c r="U40" s="1"/>
  <c r="H238" s="1"/>
  <c r="U38"/>
  <c r="U36"/>
  <c r="H234" s="1"/>
  <c r="U39"/>
  <c r="H237" s="1"/>
  <c r="U86"/>
  <c r="U87" s="1"/>
  <c r="U88" s="1"/>
  <c r="U89" s="1"/>
  <c r="U90" s="1"/>
  <c r="U91" s="1"/>
  <c r="U110"/>
  <c r="U29"/>
  <c r="H227" s="1"/>
  <c r="H123" i="1" l="1"/>
  <c r="H124" s="1"/>
  <c r="H236" i="9"/>
  <c r="P178" i="11"/>
  <c r="P179"/>
  <c r="P180"/>
  <c r="U104" i="9"/>
  <c r="U31" s="1"/>
  <c r="H229" s="1"/>
  <c r="U93"/>
  <c r="U94"/>
  <c r="U98" s="1"/>
  <c r="U105"/>
  <c r="P182" i="11" l="1"/>
  <c r="P185" s="1"/>
  <c r="U164" i="9"/>
  <c r="U41"/>
  <c r="H239" s="1"/>
  <c r="U171"/>
  <c r="U161"/>
  <c r="U167"/>
  <c r="U170"/>
  <c r="U168"/>
  <c r="U166"/>
  <c r="U67"/>
  <c r="H265" s="1"/>
  <c r="U169"/>
  <c r="U163"/>
  <c r="U162"/>
  <c r="U96"/>
  <c r="U165"/>
  <c r="U95"/>
  <c r="U42" s="1"/>
  <c r="U72" l="1"/>
  <c r="H270" s="1"/>
  <c r="H240"/>
  <c r="P183" i="11"/>
  <c r="P184"/>
  <c r="P186"/>
  <c r="U174" i="9"/>
  <c r="U173"/>
  <c r="P187" i="11" l="1"/>
  <c r="U172" i="9"/>
  <c r="U175" s="1"/>
  <c r="U176"/>
  <c r="P190" i="11" l="1"/>
  <c r="P188"/>
  <c r="P191"/>
  <c r="P189"/>
  <c r="U177" i="9"/>
  <c r="U178" s="1"/>
  <c r="P192" i="11" l="1"/>
  <c r="U179" i="9"/>
  <c r="U181"/>
  <c r="U180"/>
  <c r="P193" i="11" l="1"/>
  <c r="P194"/>
  <c r="P195"/>
  <c r="P196"/>
  <c r="U182" i="9"/>
  <c r="U183" s="1"/>
  <c r="P197" i="11" l="1"/>
  <c r="O81"/>
  <c r="U186" i="9"/>
  <c r="U185"/>
  <c r="U184"/>
  <c r="P199" i="11" l="1"/>
  <c r="P201"/>
  <c r="P198"/>
  <c r="P200"/>
  <c r="O34"/>
  <c r="O35" s="1"/>
  <c r="O82"/>
  <c r="U187" i="9"/>
  <c r="U188" s="1"/>
  <c r="P202" i="11" l="1"/>
  <c r="P203" s="1"/>
  <c r="P99" s="1"/>
  <c r="O83"/>
  <c r="O85" s="1"/>
  <c r="O84"/>
  <c r="O37" s="1"/>
  <c r="U189" i="9"/>
  <c r="U191"/>
  <c r="U190"/>
  <c r="P26" i="11" l="1"/>
  <c r="P43"/>
  <c r="P100"/>
  <c r="U192" i="9"/>
  <c r="U193" s="1"/>
  <c r="O92" i="11"/>
  <c r="O40" s="1"/>
  <c r="O36"/>
  <c r="O38"/>
  <c r="O39"/>
  <c r="O110"/>
  <c r="O29"/>
  <c r="O86"/>
  <c r="O87" s="1"/>
  <c r="O88" s="1"/>
  <c r="O89" s="1"/>
  <c r="O90" s="1"/>
  <c r="O91" s="1"/>
  <c r="P27" l="1"/>
  <c r="C167" i="1"/>
  <c r="P101" i="11"/>
  <c r="P28" s="1"/>
  <c r="P71" s="1"/>
  <c r="P75" s="1"/>
  <c r="P44"/>
  <c r="P69"/>
  <c r="C168" i="1" s="1"/>
  <c r="D169" s="1"/>
  <c r="P102" i="11"/>
  <c r="U195" i="9"/>
  <c r="U196"/>
  <c r="U194"/>
  <c r="O93" i="11"/>
  <c r="O104"/>
  <c r="O31" s="1"/>
  <c r="O105"/>
  <c r="O94"/>
  <c r="O98" s="1"/>
  <c r="P103" l="1"/>
  <c r="U197" i="9"/>
  <c r="U198" s="1"/>
  <c r="O96" i="11"/>
  <c r="O170"/>
  <c r="O163"/>
  <c r="O166"/>
  <c r="O67"/>
  <c r="O161"/>
  <c r="O95"/>
  <c r="O42" s="1"/>
  <c r="O72" s="1"/>
  <c r="O162"/>
  <c r="O41"/>
  <c r="O171"/>
  <c r="O165"/>
  <c r="O167"/>
  <c r="O168"/>
  <c r="O164"/>
  <c r="O169"/>
  <c r="U199" i="9" l="1"/>
  <c r="P30" i="11"/>
  <c r="P106"/>
  <c r="P32" s="1"/>
  <c r="U201" i="9"/>
  <c r="U200"/>
  <c r="O173" i="11"/>
  <c r="O176" s="1"/>
  <c r="O174"/>
  <c r="U202" i="9" l="1"/>
  <c r="U203" s="1"/>
  <c r="U99" s="1"/>
  <c r="U100" s="1"/>
  <c r="U101" s="1"/>
  <c r="U28" s="1"/>
  <c r="O172" i="11"/>
  <c r="O175" s="1"/>
  <c r="O177" s="1"/>
  <c r="O179" s="1"/>
  <c r="U71" i="9" l="1"/>
  <c r="H226"/>
  <c r="U43"/>
  <c r="U102"/>
  <c r="U103"/>
  <c r="U106" s="1"/>
  <c r="U32" s="1"/>
  <c r="H230" s="1"/>
  <c r="U26"/>
  <c r="H224" s="1"/>
  <c r="O181" i="11"/>
  <c r="O180"/>
  <c r="O178"/>
  <c r="U75" i="9" l="1"/>
  <c r="H273" s="1"/>
  <c r="H269"/>
  <c r="U44"/>
  <c r="H242" s="1"/>
  <c r="H241"/>
  <c r="S33"/>
  <c r="I19" i="3"/>
  <c r="U27" i="9"/>
  <c r="H225" s="1"/>
  <c r="U30"/>
  <c r="H228" s="1"/>
  <c r="T33"/>
  <c r="H120" i="1"/>
  <c r="U69" i="9"/>
  <c r="O182" i="11"/>
  <c r="O186" s="1"/>
  <c r="H121" i="1" l="1"/>
  <c r="H267" i="9"/>
  <c r="J18" i="3"/>
  <c r="G231" i="9"/>
  <c r="J17" i="3"/>
  <c r="F231" i="9"/>
  <c r="T81"/>
  <c r="F114" i="1"/>
  <c r="O184" i="11"/>
  <c r="O185"/>
  <c r="O183"/>
  <c r="T34" i="9" l="1"/>
  <c r="T82"/>
  <c r="O187" i="11"/>
  <c r="O188" s="1"/>
  <c r="T35" i="9" l="1"/>
  <c r="G233" s="1"/>
  <c r="G232"/>
  <c r="T83"/>
  <c r="T92" s="1"/>
  <c r="T40" s="1"/>
  <c r="G238" s="1"/>
  <c r="T84"/>
  <c r="T37" s="1"/>
  <c r="G235" s="1"/>
  <c r="O191" i="11"/>
  <c r="O190"/>
  <c r="O189"/>
  <c r="T85" i="9" l="1"/>
  <c r="T38"/>
  <c r="T36"/>
  <c r="G234" s="1"/>
  <c r="O192" i="11"/>
  <c r="O195" s="1"/>
  <c r="F115" i="1" l="1"/>
  <c r="F116" s="1"/>
  <c r="G236" i="9"/>
  <c r="T39"/>
  <c r="G237" s="1"/>
  <c r="T29"/>
  <c r="G227" s="1"/>
  <c r="T110"/>
  <c r="T86"/>
  <c r="T87" s="1"/>
  <c r="T88" s="1"/>
  <c r="T89" s="1"/>
  <c r="T90" s="1"/>
  <c r="T91" s="1"/>
  <c r="O193" i="11"/>
  <c r="O194"/>
  <c r="O196"/>
  <c r="T94" i="9" l="1"/>
  <c r="T98" s="1"/>
  <c r="T105"/>
  <c r="T104"/>
  <c r="T31" s="1"/>
  <c r="G229" s="1"/>
  <c r="T93"/>
  <c r="O197" i="11"/>
  <c r="T96" i="9" l="1"/>
  <c r="T168"/>
  <c r="T170"/>
  <c r="T169"/>
  <c r="T162"/>
  <c r="T41"/>
  <c r="G239" s="1"/>
  <c r="T163"/>
  <c r="T165"/>
  <c r="T171"/>
  <c r="T67"/>
  <c r="G265" s="1"/>
  <c r="T166"/>
  <c r="T161"/>
  <c r="T164"/>
  <c r="T95"/>
  <c r="T42" s="1"/>
  <c r="T167"/>
  <c r="O199" i="11"/>
  <c r="O198"/>
  <c r="O200"/>
  <c r="O201"/>
  <c r="T72" i="9" l="1"/>
  <c r="G270" s="1"/>
  <c r="G240"/>
  <c r="T173"/>
  <c r="T172" s="1"/>
  <c r="T175" s="1"/>
  <c r="T174"/>
  <c r="O202" i="11"/>
  <c r="O203" s="1"/>
  <c r="O99" s="1"/>
  <c r="N81"/>
  <c r="T176" i="9" l="1"/>
  <c r="T177" s="1"/>
  <c r="O26" i="11"/>
  <c r="O43"/>
  <c r="O100"/>
  <c r="O101" s="1"/>
  <c r="O28" s="1"/>
  <c r="O71" s="1"/>
  <c r="O75" s="1"/>
  <c r="N82"/>
  <c r="N84" s="1"/>
  <c r="N37" s="1"/>
  <c r="N34"/>
  <c r="N35" s="1"/>
  <c r="T179" i="9" l="1"/>
  <c r="T178"/>
  <c r="T181"/>
  <c r="T180"/>
  <c r="C151" i="1"/>
  <c r="O27" i="11"/>
  <c r="O44"/>
  <c r="O69"/>
  <c r="D168" i="1" s="1"/>
  <c r="O103" i="11"/>
  <c r="O30" s="1"/>
  <c r="O102"/>
  <c r="N83"/>
  <c r="O106" l="1"/>
  <c r="O32" s="1"/>
  <c r="T182" i="9"/>
  <c r="C152" i="1"/>
  <c r="N38" i="11"/>
  <c r="N36"/>
  <c r="N85"/>
  <c r="N92"/>
  <c r="N40" s="1"/>
  <c r="D152" i="1" l="1"/>
  <c r="D153"/>
  <c r="T186" i="9"/>
  <c r="T184"/>
  <c r="T183"/>
  <c r="T185"/>
  <c r="N110" i="11"/>
  <c r="N86"/>
  <c r="N87" s="1"/>
  <c r="N88" s="1"/>
  <c r="N89" s="1"/>
  <c r="N90" s="1"/>
  <c r="N91" s="1"/>
  <c r="N29"/>
  <c r="N39"/>
  <c r="T187" i="9" l="1"/>
  <c r="N105" i="11"/>
  <c r="N94"/>
  <c r="N98" s="1"/>
  <c r="N93"/>
  <c r="N104"/>
  <c r="N31" s="1"/>
  <c r="T188" i="9" l="1"/>
  <c r="T189"/>
  <c r="T191"/>
  <c r="T190"/>
  <c r="N96" i="11"/>
  <c r="N163"/>
  <c r="N164"/>
  <c r="N170"/>
  <c r="N67"/>
  <c r="N171"/>
  <c r="N162"/>
  <c r="N168"/>
  <c r="N166"/>
  <c r="N95"/>
  <c r="N42" s="1"/>
  <c r="N72" s="1"/>
  <c r="N167"/>
  <c r="N161"/>
  <c r="N41"/>
  <c r="N169"/>
  <c r="N165"/>
  <c r="T192" i="9" l="1"/>
  <c r="N173" i="11"/>
  <c r="N172" s="1"/>
  <c r="N175" s="1"/>
  <c r="N174"/>
  <c r="T196" i="9" l="1"/>
  <c r="T195"/>
  <c r="T194"/>
  <c r="T193"/>
  <c r="N176" i="11"/>
  <c r="N177" s="1"/>
  <c r="N178" s="1"/>
  <c r="T197" i="9" l="1"/>
  <c r="N179" i="11"/>
  <c r="N181"/>
  <c r="N180"/>
  <c r="T198" i="9" l="1"/>
  <c r="T201"/>
  <c r="T200"/>
  <c r="T199"/>
  <c r="N182" i="11"/>
  <c r="N183" s="1"/>
  <c r="T202" i="9" l="1"/>
  <c r="T203" s="1"/>
  <c r="T99" s="1"/>
  <c r="N185" i="11"/>
  <c r="N186"/>
  <c r="N184"/>
  <c r="T26" i="9" l="1"/>
  <c r="T100"/>
  <c r="T43"/>
  <c r="G241" s="1"/>
  <c r="N187" i="11"/>
  <c r="N188" s="1"/>
  <c r="I18" i="3" l="1"/>
  <c r="G224" i="9"/>
  <c r="F112" i="1"/>
  <c r="T27" i="9"/>
  <c r="G225" s="1"/>
  <c r="T101"/>
  <c r="T28" s="1"/>
  <c r="T69"/>
  <c r="T44"/>
  <c r="G242" s="1"/>
  <c r="T102"/>
  <c r="N191" i="11"/>
  <c r="N190"/>
  <c r="N189"/>
  <c r="T71" i="9" l="1"/>
  <c r="G226"/>
  <c r="F113" i="1"/>
  <c r="G267" i="9"/>
  <c r="T103"/>
  <c r="T30" s="1"/>
  <c r="G228" s="1"/>
  <c r="H107" i="1"/>
  <c r="S81" i="9"/>
  <c r="N192" i="11"/>
  <c r="N196" s="1"/>
  <c r="T75" i="9" l="1"/>
  <c r="G273" s="1"/>
  <c r="G269"/>
  <c r="T106"/>
  <c r="T32" s="1"/>
  <c r="G230" s="1"/>
  <c r="S34"/>
  <c r="S82"/>
  <c r="N194" i="11"/>
  <c r="N193"/>
  <c r="N195"/>
  <c r="S35" i="9" l="1"/>
  <c r="F233" s="1"/>
  <c r="F232"/>
  <c r="S84"/>
  <c r="S37" s="1"/>
  <c r="F235" s="1"/>
  <c r="S83"/>
  <c r="S85" s="1"/>
  <c r="N197" i="11"/>
  <c r="N199" s="1"/>
  <c r="S110" i="9" l="1"/>
  <c r="S86"/>
  <c r="S87" s="1"/>
  <c r="S88" s="1"/>
  <c r="S89" s="1"/>
  <c r="S90" s="1"/>
  <c r="S91" s="1"/>
  <c r="S39"/>
  <c r="F237" s="1"/>
  <c r="S29"/>
  <c r="F227" s="1"/>
  <c r="S36"/>
  <c r="F234" s="1"/>
  <c r="S38"/>
  <c r="S92"/>
  <c r="S40" s="1"/>
  <c r="F238" s="1"/>
  <c r="N201" i="11"/>
  <c r="N198"/>
  <c r="N200"/>
  <c r="H108" i="1" l="1"/>
  <c r="H109" s="1"/>
  <c r="F236" i="9"/>
  <c r="S94"/>
  <c r="S98" s="1"/>
  <c r="S105"/>
  <c r="S93"/>
  <c r="S104"/>
  <c r="S31" s="1"/>
  <c r="F229" s="1"/>
  <c r="N202" i="11"/>
  <c r="N203" s="1"/>
  <c r="N99" s="1"/>
  <c r="N26" s="1"/>
  <c r="C135" i="1" s="1"/>
  <c r="M81" i="11"/>
  <c r="S95" i="9" l="1"/>
  <c r="S42" s="1"/>
  <c r="S168"/>
  <c r="S164"/>
  <c r="S161"/>
  <c r="S67"/>
  <c r="F265" s="1"/>
  <c r="S170"/>
  <c r="S96"/>
  <c r="S167"/>
  <c r="S163"/>
  <c r="S169"/>
  <c r="S166"/>
  <c r="S41"/>
  <c r="F239" s="1"/>
  <c r="S162"/>
  <c r="S165"/>
  <c r="S171"/>
  <c r="N100" i="11"/>
  <c r="N102" s="1"/>
  <c r="N43"/>
  <c r="N69" s="1"/>
  <c r="C136" i="1" s="1"/>
  <c r="N27" i="11"/>
  <c r="M82"/>
  <c r="M34"/>
  <c r="M35" s="1"/>
  <c r="S72" i="9" l="1"/>
  <c r="F270" s="1"/>
  <c r="F240"/>
  <c r="D136" i="1"/>
  <c r="D137"/>
  <c r="S174" i="9"/>
  <c r="S173"/>
  <c r="N44" i="11"/>
  <c r="N101"/>
  <c r="N28" s="1"/>
  <c r="N71" s="1"/>
  <c r="N75" s="1"/>
  <c r="M83"/>
  <c r="M92" s="1"/>
  <c r="M40" s="1"/>
  <c r="M84"/>
  <c r="M37" s="1"/>
  <c r="S176" i="9" l="1"/>
  <c r="S172"/>
  <c r="S175" s="1"/>
  <c r="N103" i="11"/>
  <c r="N30" s="1"/>
  <c r="M85"/>
  <c r="M39" s="1"/>
  <c r="M38"/>
  <c r="M36"/>
  <c r="S177" i="9" l="1"/>
  <c r="S179" s="1"/>
  <c r="N106" i="11"/>
  <c r="N32" s="1"/>
  <c r="M29"/>
  <c r="M110"/>
  <c r="M105" s="1"/>
  <c r="M86"/>
  <c r="M87" s="1"/>
  <c r="M88" s="1"/>
  <c r="M89" s="1"/>
  <c r="M90" s="1"/>
  <c r="M91" s="1"/>
  <c r="M104" s="1"/>
  <c r="M31" s="1"/>
  <c r="S180" i="9" l="1"/>
  <c r="S181"/>
  <c r="S178"/>
  <c r="M94" i="11"/>
  <c r="M98" s="1"/>
  <c r="M93"/>
  <c r="M41" s="1"/>
  <c r="S182" i="9" l="1"/>
  <c r="S186" s="1"/>
  <c r="M95" i="11"/>
  <c r="M42" s="1"/>
  <c r="M72" s="1"/>
  <c r="M165"/>
  <c r="M167"/>
  <c r="M162"/>
  <c r="M168"/>
  <c r="M163"/>
  <c r="M166"/>
  <c r="M67"/>
  <c r="M170"/>
  <c r="M171"/>
  <c r="M169"/>
  <c r="M96"/>
  <c r="M164"/>
  <c r="M161"/>
  <c r="M173" s="1"/>
  <c r="S184" i="9" l="1"/>
  <c r="S185"/>
  <c r="S183"/>
  <c r="M174" i="11"/>
  <c r="M172"/>
  <c r="M175" s="1"/>
  <c r="M176"/>
  <c r="S187" i="9" l="1"/>
  <c r="S188" s="1"/>
  <c r="M177" i="11"/>
  <c r="M181" s="1"/>
  <c r="S191" i="9" l="1"/>
  <c r="S190"/>
  <c r="S189"/>
  <c r="M179" i="11"/>
  <c r="M180"/>
  <c r="M178"/>
  <c r="M182" l="1"/>
  <c r="M183" s="1"/>
  <c r="S192" i="9"/>
  <c r="S194" s="1"/>
  <c r="M185" i="11" l="1"/>
  <c r="M186"/>
  <c r="M184"/>
  <c r="S196" i="9"/>
  <c r="S193"/>
  <c r="S195"/>
  <c r="M187" i="11" l="1"/>
  <c r="M189" s="1"/>
  <c r="S197" i="9"/>
  <c r="S200" s="1"/>
  <c r="M190" i="11" l="1"/>
  <c r="M188"/>
  <c r="M191"/>
  <c r="S199" i="9"/>
  <c r="S201"/>
  <c r="S198"/>
  <c r="M192" i="11" l="1"/>
  <c r="M194" s="1"/>
  <c r="S202" i="9"/>
  <c r="S203" s="1"/>
  <c r="S99" s="1"/>
  <c r="S100" s="1"/>
  <c r="M195" i="11" l="1"/>
  <c r="M196"/>
  <c r="M193"/>
  <c r="S43" i="9"/>
  <c r="S26"/>
  <c r="F224" s="1"/>
  <c r="S102"/>
  <c r="S101"/>
  <c r="S28" s="1"/>
  <c r="S71" l="1"/>
  <c r="F226"/>
  <c r="S69"/>
  <c r="F241"/>
  <c r="I17" i="3"/>
  <c r="R33" i="9"/>
  <c r="J16" i="3" s="1"/>
  <c r="Q33" i="9"/>
  <c r="J15" i="3" s="1"/>
  <c r="M197" i="11"/>
  <c r="M200" s="1"/>
  <c r="S44" i="9"/>
  <c r="F242" s="1"/>
  <c r="S27"/>
  <c r="F225" s="1"/>
  <c r="H105" i="1"/>
  <c r="S103" i="9"/>
  <c r="S106" s="1"/>
  <c r="S32" s="1"/>
  <c r="F230" s="1"/>
  <c r="R81"/>
  <c r="H106" i="1" l="1"/>
  <c r="F267" i="9"/>
  <c r="S75"/>
  <c r="F273" s="1"/>
  <c r="F269"/>
  <c r="F99" i="1"/>
  <c r="M201" i="11"/>
  <c r="M198"/>
  <c r="M199"/>
  <c r="S30" i="9"/>
  <c r="F228" s="1"/>
  <c r="R34"/>
  <c r="R35" s="1"/>
  <c r="R82"/>
  <c r="M202" i="11" l="1"/>
  <c r="M203" s="1"/>
  <c r="M99" s="1"/>
  <c r="M43" s="1"/>
  <c r="M69" s="1"/>
  <c r="C120" i="1" s="1"/>
  <c r="R84" i="9"/>
  <c r="R37" s="1"/>
  <c r="R83"/>
  <c r="L81" i="11"/>
  <c r="L82"/>
  <c r="L34"/>
  <c r="L35" s="1"/>
  <c r="D120" i="1" l="1"/>
  <c r="D121"/>
  <c r="M44" i="11"/>
  <c r="M100"/>
  <c r="M102" s="1"/>
  <c r="M26"/>
  <c r="M27" s="1"/>
  <c r="R38" i="9"/>
  <c r="F100" i="1" s="1"/>
  <c r="F101" s="1"/>
  <c r="R36" i="9"/>
  <c r="R85"/>
  <c r="R92"/>
  <c r="R40" s="1"/>
  <c r="L83" i="11"/>
  <c r="L85" s="1"/>
  <c r="L84"/>
  <c r="L37" s="1"/>
  <c r="C119" i="1" l="1"/>
  <c r="M101" i="11"/>
  <c r="M28" s="1"/>
  <c r="M71" s="1"/>
  <c r="M75" s="1"/>
  <c r="R110" i="9"/>
  <c r="R86"/>
  <c r="R87" s="1"/>
  <c r="R88" s="1"/>
  <c r="R89" s="1"/>
  <c r="R90" s="1"/>
  <c r="R91" s="1"/>
  <c r="R29"/>
  <c r="R39"/>
  <c r="L38" i="11"/>
  <c r="L36"/>
  <c r="L110"/>
  <c r="L86"/>
  <c r="L87" s="1"/>
  <c r="L88" s="1"/>
  <c r="L89" s="1"/>
  <c r="L90" s="1"/>
  <c r="L91" s="1"/>
  <c r="L39"/>
  <c r="L29"/>
  <c r="L92"/>
  <c r="L40" s="1"/>
  <c r="M103" l="1"/>
  <c r="R94" i="9"/>
  <c r="R98" s="1"/>
  <c r="R105"/>
  <c r="R93"/>
  <c r="R104"/>
  <c r="R31" s="1"/>
  <c r="L94" i="11"/>
  <c r="L98" s="1"/>
  <c r="L105"/>
  <c r="L104"/>
  <c r="L31" s="1"/>
  <c r="L93"/>
  <c r="M106" l="1"/>
  <c r="M32" s="1"/>
  <c r="M30"/>
  <c r="R41" i="9"/>
  <c r="R168"/>
  <c r="R162"/>
  <c r="R170"/>
  <c r="R67"/>
  <c r="R171"/>
  <c r="R165"/>
  <c r="R96"/>
  <c r="R167"/>
  <c r="R166"/>
  <c r="R163"/>
  <c r="R95"/>
  <c r="R42" s="1"/>
  <c r="R72" s="1"/>
  <c r="R169"/>
  <c r="R161"/>
  <c r="R164"/>
  <c r="L67" i="11"/>
  <c r="L164"/>
  <c r="L167"/>
  <c r="L41"/>
  <c r="L96"/>
  <c r="L169"/>
  <c r="L168"/>
  <c r="L171"/>
  <c r="L162"/>
  <c r="L95"/>
  <c r="L42" s="1"/>
  <c r="L72" s="1"/>
  <c r="L163"/>
  <c r="L166"/>
  <c r="L165"/>
  <c r="L170"/>
  <c r="L161"/>
  <c r="R173" i="9" l="1"/>
  <c r="R172" s="1"/>
  <c r="R175" s="1"/>
  <c r="R174"/>
  <c r="L173" i="11"/>
  <c r="L176" s="1"/>
  <c r="L174"/>
  <c r="R176" i="9" l="1"/>
  <c r="R177" s="1"/>
  <c r="R178" s="1"/>
  <c r="L172" i="11"/>
  <c r="L175" s="1"/>
  <c r="L177" s="1"/>
  <c r="R179" i="9" l="1"/>
  <c r="R180"/>
  <c r="R181"/>
  <c r="L178" i="11"/>
  <c r="L181"/>
  <c r="L179"/>
  <c r="L180"/>
  <c r="R182" i="9" l="1"/>
  <c r="R186" s="1"/>
  <c r="L182" i="11"/>
  <c r="L183" s="1"/>
  <c r="R184" i="9" l="1"/>
  <c r="R183"/>
  <c r="R185"/>
  <c r="L185" i="11"/>
  <c r="L184"/>
  <c r="L186"/>
  <c r="R187" i="9" l="1"/>
  <c r="R190" s="1"/>
  <c r="L187" i="11"/>
  <c r="L188" s="1"/>
  <c r="R188" i="9" l="1"/>
  <c r="R191"/>
  <c r="R189"/>
  <c r="L191" i="11"/>
  <c r="L190"/>
  <c r="L189"/>
  <c r="R192" i="9" l="1"/>
  <c r="R196" s="1"/>
  <c r="L192" i="11"/>
  <c r="L194" s="1"/>
  <c r="R193" i="9" l="1"/>
  <c r="R194"/>
  <c r="R195"/>
  <c r="L193" i="11"/>
  <c r="L196"/>
  <c r="L195"/>
  <c r="R197" i="9" l="1"/>
  <c r="R200" s="1"/>
  <c r="L197" i="11"/>
  <c r="L201" s="1"/>
  <c r="R198" i="9" l="1"/>
  <c r="R199"/>
  <c r="R201"/>
  <c r="L200" i="11"/>
  <c r="L198"/>
  <c r="L199"/>
  <c r="R202" i="9" l="1"/>
  <c r="R203" s="1"/>
  <c r="R99" s="1"/>
  <c r="R43" s="1"/>
  <c r="R44" s="1"/>
  <c r="L202" i="11"/>
  <c r="L203" s="1"/>
  <c r="L99" s="1"/>
  <c r="L26" s="1"/>
  <c r="R26" i="9" l="1"/>
  <c r="R69"/>
  <c r="F98" i="1" s="1"/>
  <c r="R100" i="9"/>
  <c r="R101" s="1"/>
  <c r="R28" s="1"/>
  <c r="R71" s="1"/>
  <c r="R75" s="1"/>
  <c r="K81" i="11"/>
  <c r="C104" i="1"/>
  <c r="L100" i="11"/>
  <c r="L102" s="1"/>
  <c r="L43"/>
  <c r="L69" s="1"/>
  <c r="C105" i="1" s="1"/>
  <c r="L27" i="11"/>
  <c r="K34"/>
  <c r="K35" s="1"/>
  <c r="K82"/>
  <c r="K84" s="1"/>
  <c r="K37" s="1"/>
  <c r="R27" i="9" l="1"/>
  <c r="I16" i="3"/>
  <c r="D105" i="1"/>
  <c r="D106"/>
  <c r="R103" i="9"/>
  <c r="R106" s="1"/>
  <c r="R32" s="1"/>
  <c r="R102"/>
  <c r="H92" i="1"/>
  <c r="F97"/>
  <c r="L101" i="11"/>
  <c r="L28" s="1"/>
  <c r="L71" s="1"/>
  <c r="L75" s="1"/>
  <c r="L44"/>
  <c r="K83"/>
  <c r="K85" s="1"/>
  <c r="R30" i="9" l="1"/>
  <c r="Q81"/>
  <c r="Q82" s="1"/>
  <c r="Q83" s="1"/>
  <c r="L103" i="11"/>
  <c r="K39"/>
  <c r="K110"/>
  <c r="K86"/>
  <c r="K87" s="1"/>
  <c r="K88" s="1"/>
  <c r="K89" s="1"/>
  <c r="K90" s="1"/>
  <c r="K91" s="1"/>
  <c r="K29"/>
  <c r="K36"/>
  <c r="K38"/>
  <c r="K92"/>
  <c r="K40" s="1"/>
  <c r="Q34" i="9" l="1"/>
  <c r="Q35" s="1"/>
  <c r="Q84"/>
  <c r="Q37" s="1"/>
  <c r="Q85"/>
  <c r="Q36"/>
  <c r="Q38"/>
  <c r="H93" i="1" s="1"/>
  <c r="H94" s="1"/>
  <c r="Q92" i="9"/>
  <c r="Q40" s="1"/>
  <c r="L30" i="11"/>
  <c r="L106"/>
  <c r="L32" s="1"/>
  <c r="K93"/>
  <c r="K104"/>
  <c r="K31" s="1"/>
  <c r="K94"/>
  <c r="K98" s="1"/>
  <c r="K105"/>
  <c r="Q86" i="9" l="1"/>
  <c r="Q87" s="1"/>
  <c r="Q88" s="1"/>
  <c r="Q89" s="1"/>
  <c r="Q90" s="1"/>
  <c r="Q91" s="1"/>
  <c r="Q29"/>
  <c r="Q110"/>
  <c r="Q39"/>
  <c r="K41" i="11"/>
  <c r="K162"/>
  <c r="K166"/>
  <c r="K169"/>
  <c r="K96"/>
  <c r="K170"/>
  <c r="K171"/>
  <c r="K164"/>
  <c r="K67"/>
  <c r="K163"/>
  <c r="K95"/>
  <c r="K42" s="1"/>
  <c r="K72" s="1"/>
  <c r="K161"/>
  <c r="K167"/>
  <c r="K165"/>
  <c r="K168"/>
  <c r="Q104" i="9" l="1"/>
  <c r="Q31" s="1"/>
  <c r="Q93"/>
  <c r="Q94"/>
  <c r="Q98" s="1"/>
  <c r="Q105"/>
  <c r="K174" i="11"/>
  <c r="K173"/>
  <c r="Q95" i="9" l="1"/>
  <c r="Q42" s="1"/>
  <c r="Q72" s="1"/>
  <c r="Q167"/>
  <c r="Q169"/>
  <c r="Q164"/>
  <c r="Q168"/>
  <c r="Q96"/>
  <c r="Q165"/>
  <c r="Q171"/>
  <c r="Q162"/>
  <c r="Q41"/>
  <c r="Q163"/>
  <c r="Q67"/>
  <c r="Q166"/>
  <c r="Q170"/>
  <c r="Q161"/>
  <c r="K176" i="11"/>
  <c r="K172"/>
  <c r="K175" s="1"/>
  <c r="Q173" i="9" l="1"/>
  <c r="Q172" s="1"/>
  <c r="Q175" s="1"/>
  <c r="K177" i="11"/>
  <c r="K178" s="1"/>
  <c r="Q174" i="9"/>
  <c r="Q176" l="1"/>
  <c r="Q177" s="1"/>
  <c r="Q180" s="1"/>
  <c r="K179" i="11"/>
  <c r="K181"/>
  <c r="K180"/>
  <c r="K182" l="1"/>
  <c r="K186" s="1"/>
  <c r="Q179" i="9"/>
  <c r="Q178"/>
  <c r="Q181"/>
  <c r="K183" i="11"/>
  <c r="K185" l="1"/>
  <c r="K184"/>
  <c r="Q182" i="9"/>
  <c r="Q186" s="1"/>
  <c r="K187" i="11" l="1"/>
  <c r="K189" s="1"/>
  <c r="Q185" i="9"/>
  <c r="Q183"/>
  <c r="Q184"/>
  <c r="K188" i="11" l="1"/>
  <c r="K191"/>
  <c r="K190"/>
  <c r="Q187" i="9"/>
  <c r="Q189" s="1"/>
  <c r="K192" i="11" l="1"/>
  <c r="K193" s="1"/>
  <c r="Q190" i="9"/>
  <c r="Q191"/>
  <c r="Q188"/>
  <c r="K196" i="11" l="1"/>
  <c r="K194"/>
  <c r="K195"/>
  <c r="Q192" i="9"/>
  <c r="Q196" s="1"/>
  <c r="K197" i="11" l="1"/>
  <c r="K200" s="1"/>
  <c r="Q193" i="9"/>
  <c r="Q195"/>
  <c r="Q194"/>
  <c r="K198" i="11" l="1"/>
  <c r="K199"/>
  <c r="K201"/>
  <c r="Q197" i="9"/>
  <c r="Q201" s="1"/>
  <c r="J81" i="11"/>
  <c r="K202" l="1"/>
  <c r="K203" s="1"/>
  <c r="K99" s="1"/>
  <c r="K100" s="1"/>
  <c r="K101" s="1"/>
  <c r="K28" s="1"/>
  <c r="K71" s="1"/>
  <c r="K75" s="1"/>
  <c r="Q199" i="9"/>
  <c r="Q198"/>
  <c r="Q200"/>
  <c r="J34" i="11"/>
  <c r="J35" s="1"/>
  <c r="J82"/>
  <c r="J84" s="1"/>
  <c r="J37" s="1"/>
  <c r="K26" l="1"/>
  <c r="K27" s="1"/>
  <c r="K43"/>
  <c r="K69" s="1"/>
  <c r="C90" i="1" s="1"/>
  <c r="Q202" i="9"/>
  <c r="Q203" s="1"/>
  <c r="Q99" s="1"/>
  <c r="Q100" s="1"/>
  <c r="K103" i="11"/>
  <c r="K30" s="1"/>
  <c r="K102"/>
  <c r="J83"/>
  <c r="J92" s="1"/>
  <c r="J40" s="1"/>
  <c r="C89" i="1" l="1"/>
  <c r="D90"/>
  <c r="D91"/>
  <c r="K44" i="11"/>
  <c r="Q26" i="9"/>
  <c r="Q43"/>
  <c r="Q44" s="1"/>
  <c r="Q101"/>
  <c r="Q28" s="1"/>
  <c r="Q71" s="1"/>
  <c r="Q75" s="1"/>
  <c r="Q102"/>
  <c r="K106" i="11"/>
  <c r="K32" s="1"/>
  <c r="J38"/>
  <c r="J36"/>
  <c r="J85"/>
  <c r="P33" i="9" l="1"/>
  <c r="J14" i="3" s="1"/>
  <c r="O33" i="9"/>
  <c r="J13" i="3" s="1"/>
  <c r="Q27" i="9"/>
  <c r="I15" i="3"/>
  <c r="F84" i="1"/>
  <c r="Q69" i="9"/>
  <c r="H91" i="1" s="1"/>
  <c r="H90"/>
  <c r="Q103" i="9"/>
  <c r="Q106" s="1"/>
  <c r="Q32" s="1"/>
  <c r="P81"/>
  <c r="J29" i="11"/>
  <c r="J110"/>
  <c r="J86"/>
  <c r="J87" s="1"/>
  <c r="J88" s="1"/>
  <c r="J89" s="1"/>
  <c r="J90" s="1"/>
  <c r="J91" s="1"/>
  <c r="J39"/>
  <c r="Q30" i="9" l="1"/>
  <c r="P34"/>
  <c r="P35" s="1"/>
  <c r="P82"/>
  <c r="J93" i="11"/>
  <c r="J104"/>
  <c r="J31" s="1"/>
  <c r="J94"/>
  <c r="J98" s="1"/>
  <c r="J105"/>
  <c r="P84" i="9" l="1"/>
  <c r="P37" s="1"/>
  <c r="P83"/>
  <c r="P92" s="1"/>
  <c r="P40" s="1"/>
  <c r="J67" i="11"/>
  <c r="J167"/>
  <c r="J166"/>
  <c r="J171"/>
  <c r="J41"/>
  <c r="J165"/>
  <c r="J95"/>
  <c r="J42" s="1"/>
  <c r="J72" s="1"/>
  <c r="J164"/>
  <c r="J170"/>
  <c r="J168"/>
  <c r="J96"/>
  <c r="J162"/>
  <c r="J161"/>
  <c r="J163"/>
  <c r="J169"/>
  <c r="P85" i="9" l="1"/>
  <c r="P36"/>
  <c r="P38"/>
  <c r="F85" i="1" s="1"/>
  <c r="F86" s="1"/>
  <c r="J173" i="11"/>
  <c r="J172" s="1"/>
  <c r="J175" s="1"/>
  <c r="J174"/>
  <c r="P86" i="9" l="1"/>
  <c r="P87" s="1"/>
  <c r="P88" s="1"/>
  <c r="P89" s="1"/>
  <c r="P90" s="1"/>
  <c r="P91" s="1"/>
  <c r="P39"/>
  <c r="P110"/>
  <c r="P29"/>
  <c r="J176" i="11"/>
  <c r="J177" s="1"/>
  <c r="P93" i="9" l="1"/>
  <c r="P104"/>
  <c r="P31" s="1"/>
  <c r="P94"/>
  <c r="P98" s="1"/>
  <c r="P105"/>
  <c r="J181" i="11"/>
  <c r="J180"/>
  <c r="J179"/>
  <c r="J178"/>
  <c r="P95" i="9" l="1"/>
  <c r="P42" s="1"/>
  <c r="P72" s="1"/>
  <c r="P169"/>
  <c r="P167"/>
  <c r="P168"/>
  <c r="P161"/>
  <c r="P96"/>
  <c r="P164"/>
  <c r="P171"/>
  <c r="P170"/>
  <c r="P67"/>
  <c r="P165"/>
  <c r="P162"/>
  <c r="P41"/>
  <c r="P166"/>
  <c r="P163"/>
  <c r="J182" i="11"/>
  <c r="J186" s="1"/>
  <c r="P173" i="9" l="1"/>
  <c r="P176" s="1"/>
  <c r="P174"/>
  <c r="J183" i="11"/>
  <c r="J185"/>
  <c r="J184"/>
  <c r="P172" i="9" l="1"/>
  <c r="P175" s="1"/>
  <c r="P177" s="1"/>
  <c r="J187" i="11"/>
  <c r="J188" s="1"/>
  <c r="P181" i="9" l="1"/>
  <c r="P179"/>
  <c r="P180"/>
  <c r="P178"/>
  <c r="J189" i="11"/>
  <c r="J191"/>
  <c r="J190"/>
  <c r="P182" i="9" l="1"/>
  <c r="P183" s="1"/>
  <c r="J192" i="11"/>
  <c r="J196" s="1"/>
  <c r="P185" i="9" l="1"/>
  <c r="P186"/>
  <c r="P184"/>
  <c r="J193" i="11"/>
  <c r="J195"/>
  <c r="J194"/>
  <c r="P187" i="9" l="1"/>
  <c r="P191" s="1"/>
  <c r="J197" i="11"/>
  <c r="P188" i="9" l="1"/>
  <c r="P189"/>
  <c r="P190"/>
  <c r="J200" i="11"/>
  <c r="J199"/>
  <c r="J198"/>
  <c r="J201"/>
  <c r="P192" i="9" l="1"/>
  <c r="P194" s="1"/>
  <c r="J202" i="11"/>
  <c r="J203" s="1"/>
  <c r="J99" s="1"/>
  <c r="P196" i="9" l="1"/>
  <c r="P193"/>
  <c r="P195"/>
  <c r="J100" i="11"/>
  <c r="J43"/>
  <c r="J26"/>
  <c r="C74" i="1" s="1"/>
  <c r="P197" i="9" l="1"/>
  <c r="P198" s="1"/>
  <c r="J102" i="11"/>
  <c r="J101"/>
  <c r="J28" s="1"/>
  <c r="J71" s="1"/>
  <c r="J75" s="1"/>
  <c r="J69"/>
  <c r="C75" i="1" s="1"/>
  <c r="J44" i="11"/>
  <c r="I81"/>
  <c r="J27"/>
  <c r="D75" i="1" l="1"/>
  <c r="D76"/>
  <c r="P199" i="9"/>
  <c r="P200"/>
  <c r="P201"/>
  <c r="I82" i="11"/>
  <c r="I34"/>
  <c r="I35" s="1"/>
  <c r="J103"/>
  <c r="P202" i="9" l="1"/>
  <c r="P203" s="1"/>
  <c r="P99" s="1"/>
  <c r="P43" s="1"/>
  <c r="P69" s="1"/>
  <c r="F83" i="1" s="1"/>
  <c r="I84" i="11"/>
  <c r="I83"/>
  <c r="J106"/>
  <c r="J32" s="1"/>
  <c r="J30"/>
  <c r="P100" i="9" l="1"/>
  <c r="P101" s="1"/>
  <c r="P28" s="1"/>
  <c r="P71" s="1"/>
  <c r="P75" s="1"/>
  <c r="P44"/>
  <c r="P26"/>
  <c r="I37" i="11"/>
  <c r="I29"/>
  <c r="I92"/>
  <c r="I40" s="1"/>
  <c r="I36"/>
  <c r="I38"/>
  <c r="I85"/>
  <c r="P27" i="9" l="1"/>
  <c r="I14" i="3"/>
  <c r="P102" i="9"/>
  <c r="F82" i="1"/>
  <c r="P103" i="9"/>
  <c r="P30" s="1"/>
  <c r="O81"/>
  <c r="O82" s="1"/>
  <c r="O84" s="1"/>
  <c r="O37" s="1"/>
  <c r="I39" i="11"/>
  <c r="I110"/>
  <c r="I86"/>
  <c r="I87" s="1"/>
  <c r="I88" s="1"/>
  <c r="I89" s="1"/>
  <c r="I90" s="1"/>
  <c r="I91" s="1"/>
  <c r="P106" i="9" l="1"/>
  <c r="P32" s="1"/>
  <c r="O34"/>
  <c r="O35" s="1"/>
  <c r="H77" i="1"/>
  <c r="O83" i="9"/>
  <c r="I105" i="11"/>
  <c r="I94"/>
  <c r="I98" s="1"/>
  <c r="I104"/>
  <c r="I31" s="1"/>
  <c r="I93"/>
  <c r="O85" i="9" l="1"/>
  <c r="O36"/>
  <c r="O38"/>
  <c r="H78" i="1" s="1"/>
  <c r="H79" s="1"/>
  <c r="O92" i="9"/>
  <c r="O40" s="1"/>
  <c r="I170" i="11"/>
  <c r="I41"/>
  <c r="I165"/>
  <c r="I162"/>
  <c r="I171"/>
  <c r="I95"/>
  <c r="I42" s="1"/>
  <c r="I72" s="1"/>
  <c r="I167"/>
  <c r="I96"/>
  <c r="I163"/>
  <c r="I67"/>
  <c r="I166"/>
  <c r="I169"/>
  <c r="I168"/>
  <c r="I161"/>
  <c r="I164"/>
  <c r="I173" l="1"/>
  <c r="I172" s="1"/>
  <c r="I175" s="1"/>
  <c r="O86" i="9"/>
  <c r="O87" s="1"/>
  <c r="O88" s="1"/>
  <c r="O89" s="1"/>
  <c r="O90" s="1"/>
  <c r="O91" s="1"/>
  <c r="O29"/>
  <c r="O39"/>
  <c r="O110"/>
  <c r="I174" i="11"/>
  <c r="I176" l="1"/>
  <c r="I177" s="1"/>
  <c r="I179" s="1"/>
  <c r="O104" i="9"/>
  <c r="O31" s="1"/>
  <c r="O93"/>
  <c r="O94"/>
  <c r="O98" s="1"/>
  <c r="O105"/>
  <c r="O169" l="1"/>
  <c r="O67"/>
  <c r="O95"/>
  <c r="O42" s="1"/>
  <c r="O72" s="1"/>
  <c r="O96"/>
  <c r="O41"/>
  <c r="O168"/>
  <c r="O171"/>
  <c r="O164"/>
  <c r="O166"/>
  <c r="O167"/>
  <c r="O163"/>
  <c r="O161"/>
  <c r="O162"/>
  <c r="O165"/>
  <c r="O170"/>
  <c r="I180" i="11"/>
  <c r="I181"/>
  <c r="I178"/>
  <c r="O174" i="9" l="1"/>
  <c r="O173"/>
  <c r="I182" i="11"/>
  <c r="I183" s="1"/>
  <c r="O176" i="9" l="1"/>
  <c r="O172"/>
  <c r="O175" s="1"/>
  <c r="I184" i="11"/>
  <c r="I185"/>
  <c r="I186"/>
  <c r="O177" i="9" l="1"/>
  <c r="O179" s="1"/>
  <c r="I187" i="11"/>
  <c r="I188" s="1"/>
  <c r="O178" i="9" l="1"/>
  <c r="O180"/>
  <c r="O181"/>
  <c r="I189" i="11"/>
  <c r="I191"/>
  <c r="I190"/>
  <c r="O182" i="9" l="1"/>
  <c r="I192" i="11"/>
  <c r="I195" s="1"/>
  <c r="I196" l="1"/>
  <c r="O183" i="9"/>
  <c r="O185"/>
  <c r="O186"/>
  <c r="O184"/>
  <c r="I193" i="11"/>
  <c r="I194"/>
  <c r="I197" l="1"/>
  <c r="I199" s="1"/>
  <c r="O187" i="9"/>
  <c r="I198" i="11" l="1"/>
  <c r="I201"/>
  <c r="I200"/>
  <c r="O191" i="9"/>
  <c r="O188"/>
  <c r="O189"/>
  <c r="O190"/>
  <c r="I202" i="11" l="1"/>
  <c r="I203" s="1"/>
  <c r="I99" s="1"/>
  <c r="I100" s="1"/>
  <c r="O192" i="9"/>
  <c r="I43" i="11" l="1"/>
  <c r="I44" s="1"/>
  <c r="I26"/>
  <c r="C59" i="1" s="1"/>
  <c r="O194" i="9"/>
  <c r="O193"/>
  <c r="O195"/>
  <c r="O196"/>
  <c r="I101" i="11"/>
  <c r="I28" s="1"/>
  <c r="I71" s="1"/>
  <c r="I75" s="1"/>
  <c r="H81"/>
  <c r="I102"/>
  <c r="I27" l="1"/>
  <c r="I69"/>
  <c r="C60" i="1" s="1"/>
  <c r="O197" i="9"/>
  <c r="I103" i="11"/>
  <c r="H82"/>
  <c r="H34"/>
  <c r="H35" s="1"/>
  <c r="D60" i="1" l="1"/>
  <c r="D61"/>
  <c r="O198" i="9"/>
  <c r="O201"/>
  <c r="O200"/>
  <c r="O199"/>
  <c r="I30" i="11"/>
  <c r="I106"/>
  <c r="I32" s="1"/>
  <c r="H83"/>
  <c r="H84"/>
  <c r="H37" s="1"/>
  <c r="O202" i="9" l="1"/>
  <c r="O203" s="1"/>
  <c r="O99" s="1"/>
  <c r="O26" s="1"/>
  <c r="H85" i="11"/>
  <c r="H36"/>
  <c r="H38"/>
  <c r="H92"/>
  <c r="H40" s="1"/>
  <c r="M33" i="9" l="1"/>
  <c r="J11" i="3" s="1"/>
  <c r="I13"/>
  <c r="O100" i="9"/>
  <c r="O101" s="1"/>
  <c r="O28" s="1"/>
  <c r="O71" s="1"/>
  <c r="O75" s="1"/>
  <c r="O43"/>
  <c r="O69" s="1"/>
  <c r="H76" i="1" s="1"/>
  <c r="N33" i="9"/>
  <c r="J12" i="3" s="1"/>
  <c r="O27" i="9"/>
  <c r="H75" i="1"/>
  <c r="H29" i="11"/>
  <c r="H86"/>
  <c r="H87" s="1"/>
  <c r="H88" s="1"/>
  <c r="H89" s="1"/>
  <c r="H90" s="1"/>
  <c r="H91" s="1"/>
  <c r="H110"/>
  <c r="H39"/>
  <c r="O102" i="9" l="1"/>
  <c r="O44"/>
  <c r="N81"/>
  <c r="F69" i="1"/>
  <c r="O103" i="9"/>
  <c r="H104" i="11"/>
  <c r="H31" s="1"/>
  <c r="H93"/>
  <c r="H105"/>
  <c r="H94"/>
  <c r="H98" s="1"/>
  <c r="N82" i="9" l="1"/>
  <c r="N34"/>
  <c r="N35" s="1"/>
  <c r="O106"/>
  <c r="O32" s="1"/>
  <c r="O30"/>
  <c r="H162" i="11"/>
  <c r="H167"/>
  <c r="H164"/>
  <c r="H166"/>
  <c r="H95"/>
  <c r="H42" s="1"/>
  <c r="H72" s="1"/>
  <c r="H168"/>
  <c r="H171"/>
  <c r="H67"/>
  <c r="H169"/>
  <c r="H161"/>
  <c r="H96"/>
  <c r="H41"/>
  <c r="H163"/>
  <c r="H170"/>
  <c r="H165"/>
  <c r="H173" l="1"/>
  <c r="H176" s="1"/>
  <c r="N83" i="9"/>
  <c r="N92" s="1"/>
  <c r="N40" s="1"/>
  <c r="N84"/>
  <c r="N37" s="1"/>
  <c r="H174" i="11"/>
  <c r="H172" l="1"/>
  <c r="H175" s="1"/>
  <c r="H177" s="1"/>
  <c r="H180" s="1"/>
  <c r="N85" i="9"/>
  <c r="N36"/>
  <c r="N38"/>
  <c r="F70" i="1" s="1"/>
  <c r="F71" s="1"/>
  <c r="H178" i="11" l="1"/>
  <c r="H179"/>
  <c r="H181"/>
  <c r="N110" i="9"/>
  <c r="N39"/>
  <c r="N86"/>
  <c r="N87" s="1"/>
  <c r="N88" s="1"/>
  <c r="N89" s="1"/>
  <c r="N90" s="1"/>
  <c r="N91" s="1"/>
  <c r="N29"/>
  <c r="H182" i="11" l="1"/>
  <c r="H186" s="1"/>
  <c r="N94" i="9"/>
  <c r="N98" s="1"/>
  <c r="N105"/>
  <c r="N104"/>
  <c r="N31" s="1"/>
  <c r="N93"/>
  <c r="H184" i="11" l="1"/>
  <c r="H185"/>
  <c r="H183"/>
  <c r="N171" i="9"/>
  <c r="N162"/>
  <c r="N161"/>
  <c r="N164"/>
  <c r="N166"/>
  <c r="N169"/>
  <c r="N95"/>
  <c r="N42" s="1"/>
  <c r="N72" s="1"/>
  <c r="N170"/>
  <c r="N163"/>
  <c r="N168"/>
  <c r="N167"/>
  <c r="N96"/>
  <c r="N41"/>
  <c r="N67"/>
  <c r="N165"/>
  <c r="H187" i="11" l="1"/>
  <c r="H191" s="1"/>
  <c r="N174" i="9"/>
  <c r="N173"/>
  <c r="H189" i="11" l="1"/>
  <c r="H190"/>
  <c r="H188"/>
  <c r="N172" i="9"/>
  <c r="N175" s="1"/>
  <c r="N176"/>
  <c r="H192" i="11" l="1"/>
  <c r="H193" s="1"/>
  <c r="N177" i="9"/>
  <c r="H195" i="11" l="1"/>
  <c r="H196"/>
  <c r="H194"/>
  <c r="N179" i="9"/>
  <c r="N178"/>
  <c r="N181"/>
  <c r="N180"/>
  <c r="H197" i="11" l="1"/>
  <c r="H200" s="1"/>
  <c r="N182" i="9"/>
  <c r="N186" s="1"/>
  <c r="H201" i="11" l="1"/>
  <c r="H198"/>
  <c r="H199"/>
  <c r="N183" i="9"/>
  <c r="N185"/>
  <c r="N184"/>
  <c r="G81" i="11"/>
  <c r="H202" l="1"/>
  <c r="H203" s="1"/>
  <c r="H99" s="1"/>
  <c r="H100" s="1"/>
  <c r="H101" s="1"/>
  <c r="H28" s="1"/>
  <c r="H71" s="1"/>
  <c r="H75" s="1"/>
  <c r="N187" i="9"/>
  <c r="N189" s="1"/>
  <c r="G34" i="11"/>
  <c r="G35" s="1"/>
  <c r="G82"/>
  <c r="H102" l="1"/>
  <c r="H26"/>
  <c r="C29" i="1" s="1"/>
  <c r="H43" i="11"/>
  <c r="H69" s="1"/>
  <c r="H103"/>
  <c r="H30" s="1"/>
  <c r="N191" i="9"/>
  <c r="N190"/>
  <c r="N188"/>
  <c r="G84" i="11"/>
  <c r="G37" s="1"/>
  <c r="G83"/>
  <c r="H106" l="1"/>
  <c r="H32" s="1"/>
  <c r="H44"/>
  <c r="H27"/>
  <c r="C45" i="1"/>
  <c r="C44"/>
  <c r="N192" i="9"/>
  <c r="N196" s="1"/>
  <c r="G36" i="11"/>
  <c r="G92"/>
  <c r="G40" s="1"/>
  <c r="G38"/>
  <c r="G85"/>
  <c r="D45" i="1" l="1"/>
  <c r="D46"/>
  <c r="N195" i="9"/>
  <c r="N194"/>
  <c r="N193"/>
  <c r="G29" i="11"/>
  <c r="G110"/>
  <c r="G86"/>
  <c r="G87" s="1"/>
  <c r="G88" s="1"/>
  <c r="G89" s="1"/>
  <c r="G90" s="1"/>
  <c r="G91" s="1"/>
  <c r="G39"/>
  <c r="N197" i="9" l="1"/>
  <c r="N200" s="1"/>
  <c r="G105" i="11"/>
  <c r="G94"/>
  <c r="G98" s="1"/>
  <c r="G104"/>
  <c r="G31" s="1"/>
  <c r="G93"/>
  <c r="N198" i="9" l="1"/>
  <c r="N199"/>
  <c r="N201"/>
  <c r="G95" i="11"/>
  <c r="G42" s="1"/>
  <c r="G72" s="1"/>
  <c r="G169"/>
  <c r="G67"/>
  <c r="G161"/>
  <c r="G167"/>
  <c r="G163"/>
  <c r="G171"/>
  <c r="G96"/>
  <c r="G168"/>
  <c r="G166"/>
  <c r="G41"/>
  <c r="G165"/>
  <c r="G164"/>
  <c r="G170"/>
  <c r="N202" i="9" l="1"/>
  <c r="N203" s="1"/>
  <c r="N99" s="1"/>
  <c r="N26" s="1"/>
  <c r="I12" i="3" s="1"/>
  <c r="G173" i="11"/>
  <c r="G172" s="1"/>
  <c r="G175" s="1"/>
  <c r="G174"/>
  <c r="N100" i="9" l="1"/>
  <c r="N102" s="1"/>
  <c r="N43"/>
  <c r="N69" s="1"/>
  <c r="F68" i="1" s="1"/>
  <c r="N27" i="9"/>
  <c r="F67" i="1"/>
  <c r="G176" i="11"/>
  <c r="G177" s="1"/>
  <c r="G179" s="1"/>
  <c r="N101" i="9" l="1"/>
  <c r="N28" s="1"/>
  <c r="N71" s="1"/>
  <c r="N75" s="1"/>
  <c r="N44"/>
  <c r="H62" i="1"/>
  <c r="M81" i="9"/>
  <c r="G181" i="11"/>
  <c r="G180"/>
  <c r="G178"/>
  <c r="G182" l="1"/>
  <c r="G185" s="1"/>
  <c r="N103" i="9"/>
  <c r="N30" s="1"/>
  <c r="M34"/>
  <c r="M35" s="1"/>
  <c r="M82"/>
  <c r="M84" s="1"/>
  <c r="M37" s="1"/>
  <c r="G184" i="11" l="1"/>
  <c r="G186"/>
  <c r="G183"/>
  <c r="N106" i="9"/>
  <c r="N32" s="1"/>
  <c r="M83"/>
  <c r="G187" i="11" l="1"/>
  <c r="G188" s="1"/>
  <c r="M38" i="9"/>
  <c r="H63" i="1" s="1"/>
  <c r="H64" s="1"/>
  <c r="M36" i="9"/>
  <c r="M85"/>
  <c r="M92"/>
  <c r="M40" s="1"/>
  <c r="G190" i="11" l="1"/>
  <c r="G191"/>
  <c r="G189"/>
  <c r="M39" i="9"/>
  <c r="M86"/>
  <c r="M87" s="1"/>
  <c r="M88" s="1"/>
  <c r="M89" s="1"/>
  <c r="M90" s="1"/>
  <c r="M91" s="1"/>
  <c r="M110"/>
  <c r="M29"/>
  <c r="G192" i="11" l="1"/>
  <c r="G195" s="1"/>
  <c r="M104" i="9"/>
  <c r="M31" s="1"/>
  <c r="M93"/>
  <c r="M105"/>
  <c r="M94"/>
  <c r="M98" s="1"/>
  <c r="G193" i="11" l="1"/>
  <c r="G196"/>
  <c r="G194"/>
  <c r="M41" i="9"/>
  <c r="M67"/>
  <c r="M167"/>
  <c r="M168"/>
  <c r="M170"/>
  <c r="M95"/>
  <c r="M42" s="1"/>
  <c r="M72" s="1"/>
  <c r="M96"/>
  <c r="M163"/>
  <c r="M161"/>
  <c r="M166"/>
  <c r="M164"/>
  <c r="M169"/>
  <c r="M171"/>
  <c r="M162"/>
  <c r="M165"/>
  <c r="G197" i="11" l="1"/>
  <c r="G201" s="1"/>
  <c r="M174" i="9"/>
  <c r="M173"/>
  <c r="G200" i="11" l="1"/>
  <c r="G198"/>
  <c r="G199"/>
  <c r="M176" i="9"/>
  <c r="M172"/>
  <c r="M175" s="1"/>
  <c r="G202" i="11" l="1"/>
  <c r="G203" s="1"/>
  <c r="G99" s="1"/>
  <c r="G26" s="1"/>
  <c r="G27" s="1"/>
  <c r="M177" i="9"/>
  <c r="M181" s="1"/>
  <c r="G43" i="11" l="1"/>
  <c r="G69" s="1"/>
  <c r="G100"/>
  <c r="G101" s="1"/>
  <c r="G28" s="1"/>
  <c r="G71" s="1"/>
  <c r="G75" s="1"/>
  <c r="M180" i="9"/>
  <c r="M179"/>
  <c r="M178"/>
  <c r="C30" i="1" l="1"/>
  <c r="D31" s="1"/>
  <c r="G102" i="11"/>
  <c r="G103"/>
  <c r="G30" s="1"/>
  <c r="G44"/>
  <c r="M182" i="9"/>
  <c r="M185" s="1"/>
  <c r="D30" i="1" l="1"/>
  <c r="G106" i="11"/>
  <c r="G32" s="1"/>
  <c r="M184" i="9"/>
  <c r="M183"/>
  <c r="M186"/>
  <c r="M187" l="1"/>
  <c r="M188" s="1"/>
  <c r="M191" l="1"/>
  <c r="M189"/>
  <c r="M190"/>
  <c r="M192" l="1"/>
  <c r="M193" s="1"/>
  <c r="M196" l="1"/>
  <c r="M194"/>
  <c r="M195"/>
  <c r="M197" l="1"/>
  <c r="M200" s="1"/>
  <c r="M201" l="1"/>
  <c r="M199"/>
  <c r="M198"/>
  <c r="M202" l="1"/>
  <c r="M203" s="1"/>
  <c r="M99" s="1"/>
  <c r="M100" s="1"/>
  <c r="M43" l="1"/>
  <c r="M69" s="1"/>
  <c r="H61" i="1" s="1"/>
  <c r="M26" i="9"/>
  <c r="I11" i="3" s="1"/>
  <c r="M102" i="9"/>
  <c r="M101"/>
  <c r="M28" s="1"/>
  <c r="M71" s="1"/>
  <c r="M75" s="1"/>
  <c r="M27" l="1"/>
  <c r="K33"/>
  <c r="J9" i="3" s="1"/>
  <c r="H60" i="1"/>
  <c r="L33" i="9"/>
  <c r="M44"/>
  <c r="M103"/>
  <c r="L81" l="1"/>
  <c r="L34" s="1"/>
  <c r="L35" s="1"/>
  <c r="J10" i="3"/>
  <c r="F54" i="1"/>
  <c r="M30" i="9"/>
  <c r="M106"/>
  <c r="M32" s="1"/>
  <c r="L82" l="1"/>
  <c r="L84" s="1"/>
  <c r="L37" s="1"/>
  <c r="L83" l="1"/>
  <c r="L38" s="1"/>
  <c r="F55" i="1" s="1"/>
  <c r="F56" s="1"/>
  <c r="L36" i="9" l="1"/>
  <c r="L85"/>
  <c r="L39" s="1"/>
  <c r="L92"/>
  <c r="L40" s="1"/>
  <c r="L86" l="1"/>
  <c r="L87" s="1"/>
  <c r="L88" s="1"/>
  <c r="L89" s="1"/>
  <c r="L90" s="1"/>
  <c r="L91" s="1"/>
  <c r="L104" s="1"/>
  <c r="L31" s="1"/>
  <c r="L110"/>
  <c r="L94" s="1"/>
  <c r="L98" s="1"/>
  <c r="L29"/>
  <c r="L93" l="1"/>
  <c r="L96" s="1"/>
  <c r="L105"/>
  <c r="L170" l="1"/>
  <c r="L169"/>
  <c r="L167"/>
  <c r="L161"/>
  <c r="L166"/>
  <c r="L95"/>
  <c r="L42" s="1"/>
  <c r="L72" s="1"/>
  <c r="L163"/>
  <c r="L165"/>
  <c r="L164"/>
  <c r="L168"/>
  <c r="L162"/>
  <c r="L41"/>
  <c r="L171"/>
  <c r="L67"/>
  <c r="L174" l="1"/>
  <c r="L173"/>
  <c r="L172" s="1"/>
  <c r="L175" s="1"/>
  <c r="L176" l="1"/>
  <c r="L177" s="1"/>
  <c r="L181" s="1"/>
  <c r="L180" l="1"/>
  <c r="L178"/>
  <c r="L179"/>
  <c r="L182" l="1"/>
  <c r="L185" s="1"/>
  <c r="L183" l="1"/>
  <c r="L184"/>
  <c r="L186"/>
  <c r="L187" l="1"/>
  <c r="L188" s="1"/>
  <c r="L191" l="1"/>
  <c r="L190"/>
  <c r="L189"/>
  <c r="L192" l="1"/>
  <c r="L195" s="1"/>
  <c r="L194" l="1"/>
  <c r="L193"/>
  <c r="L196"/>
  <c r="L197" l="1"/>
  <c r="L200" s="1"/>
  <c r="L201" l="1"/>
  <c r="L199"/>
  <c r="L198"/>
  <c r="L202" l="1"/>
  <c r="L203" s="1"/>
  <c r="L99" s="1"/>
  <c r="L100" s="1"/>
  <c r="L26" l="1"/>
  <c r="I10" i="3" s="1"/>
  <c r="L43" i="9"/>
  <c r="L44" s="1"/>
  <c r="L101"/>
  <c r="L28" s="1"/>
  <c r="L71" s="1"/>
  <c r="L75" s="1"/>
  <c r="L102"/>
  <c r="L69" l="1"/>
  <c r="F53" i="1" s="1"/>
  <c r="L27" i="9"/>
  <c r="F52" i="1"/>
  <c r="K81" i="9"/>
  <c r="H47" i="1"/>
  <c r="L103" i="9"/>
  <c r="K82" l="1"/>
  <c r="K34"/>
  <c r="K35" s="1"/>
  <c r="L30"/>
  <c r="L106"/>
  <c r="L32" s="1"/>
  <c r="K83" l="1"/>
  <c r="K84"/>
  <c r="K37" s="1"/>
  <c r="K92" l="1"/>
  <c r="K40" s="1"/>
  <c r="K36"/>
  <c r="K38"/>
  <c r="H48" i="1" s="1"/>
  <c r="H49" s="1"/>
  <c r="K85" i="9"/>
  <c r="K39" l="1"/>
  <c r="K29"/>
  <c r="K110"/>
  <c r="K86"/>
  <c r="K87" s="1"/>
  <c r="K88" s="1"/>
  <c r="K89" s="1"/>
  <c r="K90" s="1"/>
  <c r="K91" s="1"/>
  <c r="K105" l="1"/>
  <c r="K94"/>
  <c r="K98" s="1"/>
  <c r="K93"/>
  <c r="K104"/>
  <c r="K31" s="1"/>
  <c r="K41" l="1"/>
  <c r="K171"/>
  <c r="K162"/>
  <c r="K163"/>
  <c r="K167"/>
  <c r="K96"/>
  <c r="K170"/>
  <c r="K168"/>
  <c r="K67"/>
  <c r="K161"/>
  <c r="K166"/>
  <c r="K165"/>
  <c r="K169"/>
  <c r="K164"/>
  <c r="K95"/>
  <c r="K42" s="1"/>
  <c r="K72" s="1"/>
  <c r="K173" l="1"/>
  <c r="K172" s="1"/>
  <c r="K175" s="1"/>
  <c r="K174"/>
  <c r="K176" l="1"/>
  <c r="K177" s="1"/>
  <c r="K178" s="1"/>
  <c r="K179" l="1"/>
  <c r="K181"/>
  <c r="K180"/>
  <c r="K182" l="1"/>
  <c r="K184" l="1"/>
  <c r="K183"/>
  <c r="K186"/>
  <c r="K185"/>
  <c r="K187" l="1"/>
  <c r="K189" l="1"/>
  <c r="K188"/>
  <c r="K190"/>
  <c r="K191"/>
  <c r="K192" l="1"/>
  <c r="K196" l="1"/>
  <c r="K194"/>
  <c r="K195"/>
  <c r="K193"/>
  <c r="K197" l="1"/>
  <c r="K201" s="1"/>
  <c r="K199" l="1"/>
  <c r="K198"/>
  <c r="K200"/>
  <c r="K202" l="1"/>
  <c r="K203" s="1"/>
  <c r="K99" s="1"/>
  <c r="K26" s="1"/>
  <c r="I33" l="1"/>
  <c r="J7" i="3" s="1"/>
  <c r="I9"/>
  <c r="K43" i="9"/>
  <c r="K69" s="1"/>
  <c r="H46" i="1" s="1"/>
  <c r="K100" i="9"/>
  <c r="K101" s="1"/>
  <c r="K28" s="1"/>
  <c r="K71" s="1"/>
  <c r="K75" s="1"/>
  <c r="H45" i="1"/>
  <c r="K27" i="9"/>
  <c r="J33"/>
  <c r="J8" i="3" s="1"/>
  <c r="K102" i="9" l="1"/>
  <c r="K103"/>
  <c r="K30" s="1"/>
  <c r="K44"/>
  <c r="J81"/>
  <c r="F39" i="1"/>
  <c r="K106" i="9" l="1"/>
  <c r="K32" s="1"/>
  <c r="J82"/>
  <c r="J83" s="1"/>
  <c r="J34"/>
  <c r="J35" s="1"/>
  <c r="J36" l="1"/>
  <c r="J84"/>
  <c r="J37" s="1"/>
  <c r="J85"/>
  <c r="J110" s="1"/>
  <c r="J92"/>
  <c r="J40" s="1"/>
  <c r="J38" l="1"/>
  <c r="F40" i="1" s="1"/>
  <c r="F41" s="1"/>
  <c r="J86" i="9"/>
  <c r="J87" s="1"/>
  <c r="J88" s="1"/>
  <c r="J89" s="1"/>
  <c r="J90" s="1"/>
  <c r="J91" s="1"/>
  <c r="J93" s="1"/>
  <c r="J39"/>
  <c r="J29"/>
  <c r="J105"/>
  <c r="J94"/>
  <c r="J98" s="1"/>
  <c r="F25" i="1" l="1"/>
  <c r="J104" i="9"/>
  <c r="J31" s="1"/>
  <c r="J67"/>
  <c r="J95"/>
  <c r="J42" s="1"/>
  <c r="J72" s="1"/>
  <c r="J165"/>
  <c r="J168"/>
  <c r="J163"/>
  <c r="J161"/>
  <c r="J41"/>
  <c r="J170"/>
  <c r="J96"/>
  <c r="J171"/>
  <c r="J166"/>
  <c r="J164"/>
  <c r="J167"/>
  <c r="J162"/>
  <c r="J169"/>
  <c r="J173" l="1"/>
  <c r="J172" s="1"/>
  <c r="J175" s="1"/>
  <c r="J174"/>
  <c r="J176" l="1"/>
  <c r="J177" s="1"/>
  <c r="J179" l="1"/>
  <c r="J180"/>
  <c r="J178"/>
  <c r="J181"/>
  <c r="J182" l="1"/>
  <c r="J186" s="1"/>
  <c r="J183" l="1"/>
  <c r="J184"/>
  <c r="J185"/>
  <c r="J187" l="1"/>
  <c r="J188" s="1"/>
  <c r="J189" l="1"/>
  <c r="J191"/>
  <c r="J190"/>
  <c r="J192" l="1"/>
  <c r="J194" s="1"/>
  <c r="J195" l="1"/>
  <c r="J196"/>
  <c r="J193"/>
  <c r="J197" l="1"/>
  <c r="J199" s="1"/>
  <c r="J198" l="1"/>
  <c r="J200"/>
  <c r="J201"/>
  <c r="J202" l="1"/>
  <c r="J203" s="1"/>
  <c r="J99" s="1"/>
  <c r="J100" l="1"/>
  <c r="J101" s="1"/>
  <c r="J28" s="1"/>
  <c r="J71" s="1"/>
  <c r="J75" s="1"/>
  <c r="J43"/>
  <c r="J26"/>
  <c r="I8" i="3" s="1"/>
  <c r="J69" i="9" l="1"/>
  <c r="J44"/>
  <c r="J103"/>
  <c r="J106" s="1"/>
  <c r="J32" s="1"/>
  <c r="J27"/>
  <c r="F37" i="1"/>
  <c r="J102" i="9"/>
  <c r="F38" i="1" l="1"/>
  <c r="J30" i="9"/>
  <c r="I81"/>
  <c r="H32" i="1"/>
  <c r="I82" i="9" l="1"/>
  <c r="I83" s="1"/>
  <c r="I36" s="1"/>
  <c r="I34"/>
  <c r="I35" s="1"/>
  <c r="I85" l="1"/>
  <c r="I39" s="1"/>
  <c r="I92"/>
  <c r="I40" s="1"/>
  <c r="I84"/>
  <c r="I38" s="1"/>
  <c r="H33" i="1" s="1"/>
  <c r="H34" s="1"/>
  <c r="I86" i="9" l="1"/>
  <c r="I87" s="1"/>
  <c r="I88" s="1"/>
  <c r="I89" s="1"/>
  <c r="I90" s="1"/>
  <c r="I91" s="1"/>
  <c r="I93" s="1"/>
  <c r="I110"/>
  <c r="I94" s="1"/>
  <c r="I98" s="1"/>
  <c r="I29"/>
  <c r="I37"/>
  <c r="I104" l="1"/>
  <c r="I31" s="1"/>
  <c r="I105"/>
  <c r="I67"/>
  <c r="I95"/>
  <c r="I42" s="1"/>
  <c r="I72" s="1"/>
  <c r="I166"/>
  <c r="I96"/>
  <c r="I168"/>
  <c r="I41"/>
  <c r="I165"/>
  <c r="I162"/>
  <c r="I169"/>
  <c r="I161"/>
  <c r="I167"/>
  <c r="I163"/>
  <c r="I171"/>
  <c r="I164"/>
  <c r="I170"/>
  <c r="I173" l="1"/>
  <c r="I176" s="1"/>
  <c r="I174"/>
  <c r="I172" l="1"/>
  <c r="I175" s="1"/>
  <c r="I177" s="1"/>
  <c r="I181" s="1"/>
  <c r="I179" l="1"/>
  <c r="I180"/>
  <c r="I178"/>
  <c r="I182" l="1"/>
  <c r="I184" s="1"/>
  <c r="I186" l="1"/>
  <c r="I183"/>
  <c r="I185"/>
  <c r="I187" l="1"/>
  <c r="I189" s="1"/>
  <c r="I188" l="1"/>
  <c r="I192" s="1"/>
  <c r="I190"/>
  <c r="I191"/>
  <c r="AH81"/>
  <c r="I195" l="1"/>
  <c r="I194"/>
  <c r="I196"/>
  <c r="I193"/>
  <c r="AH82"/>
  <c r="I197" l="1"/>
  <c r="AH83"/>
  <c r="AH84"/>
  <c r="AH37" s="1"/>
  <c r="I198" l="1"/>
  <c r="I201"/>
  <c r="I200"/>
  <c r="I199"/>
  <c r="AH38"/>
  <c r="AH92"/>
  <c r="AH85"/>
  <c r="Y111" i="1" l="1"/>
  <c r="Y112" s="1"/>
  <c r="Y146"/>
  <c r="Y147" s="1"/>
  <c r="Y32"/>
  <c r="Y33" s="1"/>
  <c r="I202" i="9"/>
  <c r="I203" s="1"/>
  <c r="I99" s="1"/>
  <c r="I43" s="1"/>
  <c r="AH39"/>
  <c r="AH86"/>
  <c r="AH87" s="1"/>
  <c r="AH88" s="1"/>
  <c r="AH89" s="1"/>
  <c r="AH90" s="1"/>
  <c r="AH91"/>
  <c r="AH110"/>
  <c r="AH29"/>
  <c r="I26" l="1"/>
  <c r="I100"/>
  <c r="I102" s="1"/>
  <c r="I44"/>
  <c r="I69"/>
  <c r="H31" i="1" s="1"/>
  <c r="AH93" i="9"/>
  <c r="AH104"/>
  <c r="AH94"/>
  <c r="AH98" s="1"/>
  <c r="AH105"/>
  <c r="H30" i="1" l="1"/>
  <c r="I7" i="3"/>
  <c r="G33" i="9"/>
  <c r="H33"/>
  <c r="I101"/>
  <c r="I28" s="1"/>
  <c r="I71" s="1"/>
  <c r="I75" s="1"/>
  <c r="I27"/>
  <c r="AH31"/>
  <c r="AH95"/>
  <c r="AH41"/>
  <c r="AH67"/>
  <c r="AH96"/>
  <c r="AH166"/>
  <c r="AH163"/>
  <c r="AH168"/>
  <c r="AH161"/>
  <c r="AH165"/>
  <c r="AH162"/>
  <c r="AH164"/>
  <c r="AH170"/>
  <c r="AH167"/>
  <c r="AH171"/>
  <c r="AH169"/>
  <c r="H17" i="1" l="1"/>
  <c r="J5" i="3"/>
  <c r="J6"/>
  <c r="F24" i="1"/>
  <c r="AH173" i="9"/>
  <c r="AH172" s="1"/>
  <c r="AH175" s="1"/>
  <c r="H81"/>
  <c r="H34" s="1"/>
  <c r="H35" s="1"/>
  <c r="I103"/>
  <c r="AH174"/>
  <c r="AH176" l="1"/>
  <c r="AH177" s="1"/>
  <c r="H82"/>
  <c r="H84" s="1"/>
  <c r="H37" s="1"/>
  <c r="I30"/>
  <c r="I106"/>
  <c r="I32" s="1"/>
  <c r="AI81"/>
  <c r="AH181" l="1"/>
  <c r="AH178"/>
  <c r="AH180"/>
  <c r="AH179"/>
  <c r="H83"/>
  <c r="H36" s="1"/>
  <c r="AI82"/>
  <c r="AH182" l="1"/>
  <c r="H38"/>
  <c r="F26" i="1" s="1"/>
  <c r="H85" i="9"/>
  <c r="H29" s="1"/>
  <c r="H92"/>
  <c r="H40" s="1"/>
  <c r="AI83"/>
  <c r="AI85" s="1"/>
  <c r="AI84"/>
  <c r="AI37" s="1"/>
  <c r="AH185" l="1"/>
  <c r="AH186"/>
  <c r="AH184"/>
  <c r="AH183"/>
  <c r="H39"/>
  <c r="H110"/>
  <c r="H94" s="1"/>
  <c r="H98" s="1"/>
  <c r="H86"/>
  <c r="H87" s="1"/>
  <c r="H88" s="1"/>
  <c r="H89" s="1"/>
  <c r="H90" s="1"/>
  <c r="H91" s="1"/>
  <c r="H104" s="1"/>
  <c r="H31" s="1"/>
  <c r="AI29"/>
  <c r="AI91"/>
  <c r="AI39"/>
  <c r="AI86"/>
  <c r="AI87" s="1"/>
  <c r="AI88" s="1"/>
  <c r="AI89" s="1"/>
  <c r="AI90" s="1"/>
  <c r="AI110"/>
  <c r="AI38"/>
  <c r="AI92"/>
  <c r="AH187" l="1"/>
  <c r="H105"/>
  <c r="H93"/>
  <c r="H95" s="1"/>
  <c r="H42" s="1"/>
  <c r="H72" s="1"/>
  <c r="T71" i="1"/>
  <c r="T55"/>
  <c r="T56" s="1"/>
  <c r="H166" i="9"/>
  <c r="AI94"/>
  <c r="AI98" s="1"/>
  <c r="AI105"/>
  <c r="AI93"/>
  <c r="AI104"/>
  <c r="H170" l="1"/>
  <c r="AH191"/>
  <c r="AH190"/>
  <c r="AH189"/>
  <c r="AH188"/>
  <c r="H67"/>
  <c r="H171"/>
  <c r="H161"/>
  <c r="H164"/>
  <c r="H169"/>
  <c r="H162"/>
  <c r="H167"/>
  <c r="H41"/>
  <c r="H168"/>
  <c r="H165"/>
  <c r="H163"/>
  <c r="H96"/>
  <c r="AI31"/>
  <c r="AI95"/>
  <c r="AI41"/>
  <c r="AI43"/>
  <c r="AI96"/>
  <c r="AI67"/>
  <c r="AI165"/>
  <c r="AI161"/>
  <c r="AI173" s="1"/>
  <c r="AI163"/>
  <c r="AI164"/>
  <c r="AI170"/>
  <c r="AI166"/>
  <c r="AI162"/>
  <c r="AI169"/>
  <c r="AI171"/>
  <c r="AI168"/>
  <c r="AI167"/>
  <c r="H174" l="1"/>
  <c r="H173"/>
  <c r="AH192"/>
  <c r="AH196" s="1"/>
  <c r="AI174"/>
  <c r="AI202"/>
  <c r="AI203" s="1"/>
  <c r="AI99" s="1"/>
  <c r="AI187"/>
  <c r="AI172"/>
  <c r="AI175" s="1"/>
  <c r="AI182"/>
  <c r="AI177"/>
  <c r="AI197"/>
  <c r="AI192"/>
  <c r="AI176"/>
  <c r="AI69"/>
  <c r="T53" i="1" s="1"/>
  <c r="AI44" i="9"/>
  <c r="AI34" l="1"/>
  <c r="AI35" s="1"/>
  <c r="AH193"/>
  <c r="AH194"/>
  <c r="AH195"/>
  <c r="H172"/>
  <c r="H175" s="1"/>
  <c r="H176"/>
  <c r="AI100"/>
  <c r="AI26"/>
  <c r="AI186"/>
  <c r="AI185"/>
  <c r="AI179"/>
  <c r="AI184" s="1"/>
  <c r="AI189" s="1"/>
  <c r="AI194" s="1"/>
  <c r="AI199" s="1"/>
  <c r="AI178"/>
  <c r="AI183" s="1"/>
  <c r="AI188" s="1"/>
  <c r="AI193" s="1"/>
  <c r="AI198" s="1"/>
  <c r="AI181"/>
  <c r="AI180"/>
  <c r="AI200"/>
  <c r="AI201"/>
  <c r="AI191"/>
  <c r="AI190"/>
  <c r="AI195"/>
  <c r="AI196"/>
  <c r="AH197" l="1"/>
  <c r="AH200" s="1"/>
  <c r="H177"/>
  <c r="H179" s="1"/>
  <c r="AI27"/>
  <c r="T52" i="1"/>
  <c r="AI101" i="9"/>
  <c r="AI102"/>
  <c r="AI28" l="1"/>
  <c r="AI71" s="1"/>
  <c r="AI75" s="1"/>
  <c r="AI36"/>
  <c r="AH198"/>
  <c r="AH201"/>
  <c r="AH199"/>
  <c r="H181"/>
  <c r="H180"/>
  <c r="H178"/>
  <c r="AI103"/>
  <c r="AI40" s="1"/>
  <c r="AH202" l="1"/>
  <c r="AH203" s="1"/>
  <c r="AH99" s="1"/>
  <c r="AH100"/>
  <c r="H182"/>
  <c r="H183" s="1"/>
  <c r="AI30"/>
  <c r="AI106"/>
  <c r="AH43" l="1"/>
  <c r="AH44" s="1"/>
  <c r="AH34"/>
  <c r="AH35" s="1"/>
  <c r="AI32"/>
  <c r="AI42"/>
  <c r="AI72" s="1"/>
  <c r="AH102"/>
  <c r="AH101"/>
  <c r="AH26"/>
  <c r="AH27" s="1"/>
  <c r="H185"/>
  <c r="H186"/>
  <c r="H184"/>
  <c r="AF81"/>
  <c r="AH69" l="1"/>
  <c r="AH28"/>
  <c r="AH71" s="1"/>
  <c r="AH75" s="1"/>
  <c r="AH36"/>
  <c r="AH103"/>
  <c r="AH106" s="1"/>
  <c r="H187"/>
  <c r="H190" s="1"/>
  <c r="AF82"/>
  <c r="AH30"/>
  <c r="Y30" i="1" l="1"/>
  <c r="Y29" s="1"/>
  <c r="T39" s="1"/>
  <c r="Y144"/>
  <c r="Y143" s="1"/>
  <c r="AH40" i="9"/>
  <c r="AH32"/>
  <c r="AH42"/>
  <c r="AH72" s="1"/>
  <c r="AG81"/>
  <c r="AG82" s="1"/>
  <c r="AG83" s="1"/>
  <c r="AG85" s="1"/>
  <c r="H191"/>
  <c r="H188"/>
  <c r="H189"/>
  <c r="AF84"/>
  <c r="AF37" s="1"/>
  <c r="AF83"/>
  <c r="T153" i="1" l="1"/>
  <c r="T138"/>
  <c r="T24"/>
  <c r="AG84" i="9"/>
  <c r="AG37" s="1"/>
  <c r="H192"/>
  <c r="H193" s="1"/>
  <c r="AG86"/>
  <c r="AG87" s="1"/>
  <c r="AG88" s="1"/>
  <c r="AG89" s="1"/>
  <c r="AG90" s="1"/>
  <c r="AG91"/>
  <c r="AG29"/>
  <c r="AG39"/>
  <c r="AG110"/>
  <c r="AF85"/>
  <c r="AF38"/>
  <c r="AG38"/>
  <c r="AF92"/>
  <c r="AG92"/>
  <c r="T40" i="1" l="1"/>
  <c r="T41" s="1"/>
  <c r="T119"/>
  <c r="T120" s="1"/>
  <c r="T154"/>
  <c r="T155" s="1"/>
  <c r="T25"/>
  <c r="T26" s="1"/>
  <c r="T139"/>
  <c r="T140" s="1"/>
  <c r="T104"/>
  <c r="T105" s="1"/>
  <c r="H195" i="9"/>
  <c r="H194"/>
  <c r="H196"/>
  <c r="AF86"/>
  <c r="AF87" s="1"/>
  <c r="AF88" s="1"/>
  <c r="AF89" s="1"/>
  <c r="AF90" s="1"/>
  <c r="AF110"/>
  <c r="AF29"/>
  <c r="AF91"/>
  <c r="AF39"/>
  <c r="AG93"/>
  <c r="AG104"/>
  <c r="AG105"/>
  <c r="AG94"/>
  <c r="AG98" s="1"/>
  <c r="G81"/>
  <c r="G34" s="1"/>
  <c r="G35" s="1"/>
  <c r="H197" l="1"/>
  <c r="H198" s="1"/>
  <c r="AF94"/>
  <c r="AF98" s="1"/>
  <c r="AF105"/>
  <c r="AG31"/>
  <c r="AG96"/>
  <c r="AG41"/>
  <c r="AG95"/>
  <c r="AG67"/>
  <c r="AG167"/>
  <c r="AG162"/>
  <c r="AG171"/>
  <c r="AG165"/>
  <c r="AG166"/>
  <c r="AG169"/>
  <c r="AG164"/>
  <c r="AG170"/>
  <c r="AG161"/>
  <c r="AG163"/>
  <c r="AG168"/>
  <c r="AF93"/>
  <c r="AF104"/>
  <c r="G82"/>
  <c r="G84" s="1"/>
  <c r="AF31" l="1"/>
  <c r="AG173"/>
  <c r="AG172" s="1"/>
  <c r="AG175" s="1"/>
  <c r="H199"/>
  <c r="H201"/>
  <c r="H200"/>
  <c r="AG174"/>
  <c r="AF41"/>
  <c r="AF67"/>
  <c r="AF95"/>
  <c r="AF96"/>
  <c r="AF168"/>
  <c r="AF170"/>
  <c r="AF167"/>
  <c r="AF162"/>
  <c r="AF165"/>
  <c r="AF166"/>
  <c r="AF169"/>
  <c r="AF163"/>
  <c r="AF171"/>
  <c r="AF161"/>
  <c r="AF164"/>
  <c r="G83"/>
  <c r="G92" s="1"/>
  <c r="G40" s="1"/>
  <c r="AG176" l="1"/>
  <c r="AG177" s="1"/>
  <c r="H202"/>
  <c r="H203" s="1"/>
  <c r="H99" s="1"/>
  <c r="H26" s="1"/>
  <c r="AF174"/>
  <c r="AF173"/>
  <c r="AF176" s="1"/>
  <c r="G36"/>
  <c r="G85"/>
  <c r="G39" s="1"/>
  <c r="G38"/>
  <c r="H18" i="1" s="1"/>
  <c r="H19" s="1"/>
  <c r="H27" i="9" l="1"/>
  <c r="F22" i="1"/>
  <c r="I6" i="3"/>
  <c r="H43" i="9"/>
  <c r="H44" s="1"/>
  <c r="H100"/>
  <c r="H102" s="1"/>
  <c r="AF172"/>
  <c r="AF175" s="1"/>
  <c r="AG181"/>
  <c r="AG179"/>
  <c r="AG178"/>
  <c r="AG180"/>
  <c r="G29"/>
  <c r="G86"/>
  <c r="G87" s="1"/>
  <c r="G88" s="1"/>
  <c r="G89" s="1"/>
  <c r="G90" s="1"/>
  <c r="G91" s="1"/>
  <c r="G104" s="1"/>
  <c r="G31" s="1"/>
  <c r="G110"/>
  <c r="G94" s="1"/>
  <c r="G98" s="1"/>
  <c r="H69" l="1"/>
  <c r="F23" i="1" s="1"/>
  <c r="H101" i="9"/>
  <c r="H28" s="1"/>
  <c r="H71" s="1"/>
  <c r="H75" s="1"/>
  <c r="AF177"/>
  <c r="AG182"/>
  <c r="G93"/>
  <c r="G166" s="1"/>
  <c r="G105"/>
  <c r="H103" l="1"/>
  <c r="AF179"/>
  <c r="AF181"/>
  <c r="AF178"/>
  <c r="AF180"/>
  <c r="AG184"/>
  <c r="AG186"/>
  <c r="AG185"/>
  <c r="AG183"/>
  <c r="G171"/>
  <c r="G162"/>
  <c r="G95"/>
  <c r="G42" s="1"/>
  <c r="G72" s="1"/>
  <c r="G167"/>
  <c r="G168"/>
  <c r="G96"/>
  <c r="G67"/>
  <c r="G164"/>
  <c r="G170"/>
  <c r="G161"/>
  <c r="G165"/>
  <c r="G41"/>
  <c r="G163"/>
  <c r="G169"/>
  <c r="G173" l="1"/>
  <c r="G172" s="1"/>
  <c r="G175" s="1"/>
  <c r="H106"/>
  <c r="H32" s="1"/>
  <c r="H30"/>
  <c r="AG187"/>
  <c r="AG189" s="1"/>
  <c r="AF182"/>
  <c r="G174"/>
  <c r="G176" l="1"/>
  <c r="G177" s="1"/>
  <c r="G181" s="1"/>
  <c r="AG191"/>
  <c r="AG188"/>
  <c r="AG190"/>
  <c r="AF186"/>
  <c r="AF185"/>
  <c r="AF184"/>
  <c r="AF183"/>
  <c r="AG192" l="1"/>
  <c r="AG194" s="1"/>
  <c r="AF187"/>
  <c r="G180"/>
  <c r="G179"/>
  <c r="G178"/>
  <c r="AG195" l="1"/>
  <c r="AG196"/>
  <c r="AG193"/>
  <c r="AF190"/>
  <c r="AF191"/>
  <c r="AF188"/>
  <c r="AF189"/>
  <c r="G182"/>
  <c r="G184" s="1"/>
  <c r="AG197" l="1"/>
  <c r="AG201" s="1"/>
  <c r="AF192"/>
  <c r="G183"/>
  <c r="G185"/>
  <c r="G186"/>
  <c r="AG200" l="1"/>
  <c r="AG199"/>
  <c r="AG202" s="1"/>
  <c r="AG203" s="1"/>
  <c r="AG99" s="1"/>
  <c r="AG198"/>
  <c r="AF196"/>
  <c r="AF194"/>
  <c r="AF195"/>
  <c r="AF193"/>
  <c r="G187"/>
  <c r="G191" s="1"/>
  <c r="AG43" l="1"/>
  <c r="AG44" s="1"/>
  <c r="AG34"/>
  <c r="AG35" s="1"/>
  <c r="AG26"/>
  <c r="AG100"/>
  <c r="AG101" s="1"/>
  <c r="AF197"/>
  <c r="G188"/>
  <c r="G190"/>
  <c r="G189"/>
  <c r="AG69" l="1"/>
  <c r="AG28"/>
  <c r="AG71" s="1"/>
  <c r="AG75" s="1"/>
  <c r="AG36"/>
  <c r="AG102"/>
  <c r="AG27"/>
  <c r="AF200"/>
  <c r="AF199"/>
  <c r="AF201"/>
  <c r="AF198"/>
  <c r="AG103"/>
  <c r="AG40" s="1"/>
  <c r="G192"/>
  <c r="G193" s="1"/>
  <c r="T38" i="1" l="1"/>
  <c r="T37" s="1"/>
  <c r="U38" s="1"/>
  <c r="U39" s="1"/>
  <c r="T152"/>
  <c r="T151" s="1"/>
  <c r="U152" s="1"/>
  <c r="U153" s="1"/>
  <c r="AF202" i="9"/>
  <c r="AF203" s="1"/>
  <c r="AF99" s="1"/>
  <c r="AF34" s="1"/>
  <c r="AF35" s="1"/>
  <c r="AG30"/>
  <c r="AG106"/>
  <c r="G194"/>
  <c r="G196"/>
  <c r="G195"/>
  <c r="AG32" l="1"/>
  <c r="AG42"/>
  <c r="AG72" s="1"/>
  <c r="AF100"/>
  <c r="AF26"/>
  <c r="AF43"/>
  <c r="G197"/>
  <c r="G201" s="1"/>
  <c r="AF102" l="1"/>
  <c r="AF101"/>
  <c r="AF27"/>
  <c r="AF44"/>
  <c r="AF69"/>
  <c r="G198"/>
  <c r="G199"/>
  <c r="G200"/>
  <c r="T23" i="1" l="1"/>
  <c r="T22" s="1"/>
  <c r="U23" s="1"/>
  <c r="U24" s="1"/>
  <c r="T137"/>
  <c r="T136" s="1"/>
  <c r="U137" s="1"/>
  <c r="U138" s="1"/>
  <c r="AF28" i="9"/>
  <c r="AF71" s="1"/>
  <c r="AF75" s="1"/>
  <c r="AF36"/>
  <c r="AF103"/>
  <c r="G202"/>
  <c r="G203" s="1"/>
  <c r="G99" s="1"/>
  <c r="G43" s="1"/>
  <c r="AF106" l="1"/>
  <c r="AF40"/>
  <c r="AF30"/>
  <c r="G100"/>
  <c r="G102" s="1"/>
  <c r="G37" s="1"/>
  <c r="G26"/>
  <c r="G69"/>
  <c r="H16" i="1" s="1"/>
  <c r="G44" i="9"/>
  <c r="H15" i="1" l="1"/>
  <c r="I5" i="3"/>
  <c r="AF32" i="9"/>
  <c r="AF42"/>
  <c r="AF72" s="1"/>
  <c r="G101"/>
  <c r="G28" s="1"/>
  <c r="G71" s="1"/>
  <c r="G75" s="1"/>
  <c r="F33"/>
  <c r="G27"/>
  <c r="F9" i="1" l="1"/>
  <c r="J4" i="3"/>
  <c r="G103" i="9"/>
  <c r="G30" s="1"/>
  <c r="F81"/>
  <c r="F82" s="1"/>
  <c r="F83" s="1"/>
  <c r="F84" l="1"/>
  <c r="F37" s="1"/>
  <c r="G106"/>
  <c r="G32" s="1"/>
  <c r="F34"/>
  <c r="F35" s="1"/>
  <c r="F36"/>
  <c r="F38"/>
  <c r="F92"/>
  <c r="F40" s="1"/>
  <c r="F85"/>
  <c r="F162" i="1" l="1"/>
  <c r="F163" s="1"/>
  <c r="F10"/>
  <c r="F11" s="1"/>
  <c r="F39" i="9"/>
  <c r="F29"/>
  <c r="F110"/>
  <c r="F86"/>
  <c r="F87" s="1"/>
  <c r="F88" s="1"/>
  <c r="F89" s="1"/>
  <c r="F90" s="1"/>
  <c r="F91" s="1"/>
  <c r="F94" l="1"/>
  <c r="F98" s="1"/>
  <c r="F105"/>
  <c r="F104"/>
  <c r="F31" s="1"/>
  <c r="F93"/>
  <c r="F96" l="1"/>
  <c r="F41"/>
  <c r="F67"/>
  <c r="F95"/>
  <c r="F42" s="1"/>
  <c r="F72" s="1"/>
  <c r="F171"/>
  <c r="F163"/>
  <c r="F166"/>
  <c r="F164"/>
  <c r="F161"/>
  <c r="F168"/>
  <c r="F165"/>
  <c r="F169"/>
  <c r="F170"/>
  <c r="F167"/>
  <c r="F162"/>
  <c r="F173" l="1"/>
  <c r="F176" s="1"/>
  <c r="F174"/>
  <c r="F172" l="1"/>
  <c r="F175" s="1"/>
  <c r="F177" s="1"/>
  <c r="F180" s="1"/>
  <c r="F179" l="1"/>
  <c r="F181"/>
  <c r="F178"/>
  <c r="F182" l="1"/>
  <c r="F185" s="1"/>
  <c r="F184" l="1"/>
  <c r="F183"/>
  <c r="F186"/>
  <c r="F187" l="1"/>
  <c r="F189" s="1"/>
  <c r="F188" l="1"/>
  <c r="F191"/>
  <c r="F190"/>
  <c r="F192" l="1"/>
  <c r="F194" s="1"/>
  <c r="F193" l="1"/>
  <c r="F195"/>
  <c r="F196"/>
  <c r="F197" l="1"/>
  <c r="F199" s="1"/>
  <c r="F200" l="1"/>
  <c r="F201"/>
  <c r="F198"/>
  <c r="F202" l="1"/>
  <c r="F203" s="1"/>
  <c r="F99" s="1"/>
  <c r="F26" s="1"/>
  <c r="F7" i="1" l="1"/>
  <c r="I4" i="3"/>
  <c r="F43" i="9"/>
  <c r="F44" s="1"/>
  <c r="F100"/>
  <c r="F102" s="1"/>
  <c r="F27"/>
  <c r="F69" l="1"/>
  <c r="F8" i="1" s="1"/>
  <c r="F101" i="9"/>
  <c r="F28" s="1"/>
  <c r="F71" s="1"/>
  <c r="F75" s="1"/>
  <c r="F103" l="1"/>
  <c r="F30" s="1"/>
  <c r="F106" l="1"/>
  <c r="F32" s="1"/>
  <c r="R41" i="11"/>
  <c r="R104"/>
  <c r="R31"/>
  <c r="R106"/>
  <c r="R32" s="1"/>
  <c r="R99"/>
  <c r="R26" s="1"/>
  <c r="R95"/>
  <c r="R42" s="1"/>
  <c r="R72" s="1"/>
  <c r="R93"/>
  <c r="R163" s="1"/>
  <c r="P108" i="1" l="1"/>
  <c r="P143"/>
  <c r="R166" i="11"/>
  <c r="R161"/>
  <c r="R173" s="1"/>
  <c r="R187" s="1"/>
  <c r="R27"/>
  <c r="P29" i="1"/>
  <c r="R100" i="11"/>
  <c r="R102" s="1"/>
  <c r="R168"/>
  <c r="R96"/>
  <c r="R43"/>
  <c r="R165"/>
  <c r="R170"/>
  <c r="R67"/>
  <c r="R169"/>
  <c r="R164"/>
  <c r="R167"/>
  <c r="R171"/>
  <c r="R162"/>
  <c r="R174" l="1"/>
  <c r="R172"/>
  <c r="R175" s="1"/>
  <c r="R177"/>
  <c r="R202"/>
  <c r="R203" s="1"/>
  <c r="R197"/>
  <c r="R176"/>
  <c r="R192"/>
  <c r="R196" s="1"/>
  <c r="R182"/>
  <c r="R185" s="1"/>
  <c r="R201"/>
  <c r="R200"/>
  <c r="R195"/>
  <c r="R44"/>
  <c r="R69"/>
  <c r="P144" i="1" s="1"/>
  <c r="Q144" s="1"/>
  <c r="R190" i="11"/>
  <c r="R191"/>
  <c r="R101"/>
  <c r="R28" s="1"/>
  <c r="R71" s="1"/>
  <c r="R75" s="1"/>
  <c r="R180"/>
  <c r="R181"/>
  <c r="R178"/>
  <c r="R179" l="1"/>
  <c r="R184" s="1"/>
  <c r="R189" s="1"/>
  <c r="R194" s="1"/>
  <c r="R199" s="1"/>
  <c r="R186"/>
  <c r="R183"/>
  <c r="R188" s="1"/>
  <c r="R193" s="1"/>
  <c r="R198" s="1"/>
  <c r="P30" i="1"/>
  <c r="Q30" s="1"/>
  <c r="P109"/>
  <c r="Q109" s="1"/>
  <c r="R103" i="11"/>
  <c r="R30" s="1"/>
  <c r="F34" l="1"/>
  <c r="F35" s="1"/>
  <c r="F78"/>
  <c r="F82" s="1"/>
  <c r="F15" l="1"/>
  <c r="F83"/>
  <c r="F84"/>
  <c r="F37" s="1"/>
  <c r="F38" l="1"/>
  <c r="F36"/>
  <c r="F85"/>
  <c r="F92"/>
  <c r="F40" s="1"/>
  <c r="F86" l="1"/>
  <c r="F87" s="1"/>
  <c r="F88" s="1"/>
  <c r="F89" s="1"/>
  <c r="F90" s="1"/>
  <c r="F91" s="1"/>
  <c r="F39"/>
  <c r="F29"/>
  <c r="F110"/>
  <c r="F104" l="1"/>
  <c r="F93"/>
  <c r="F105"/>
  <c r="F94"/>
  <c r="F98" s="1"/>
  <c r="F31" l="1"/>
  <c r="F168"/>
  <c r="F162"/>
  <c r="F161"/>
  <c r="F95"/>
  <c r="F42" s="1"/>
  <c r="F72" s="1"/>
  <c r="F170"/>
  <c r="F164"/>
  <c r="F166"/>
  <c r="F163"/>
  <c r="F165"/>
  <c r="F169"/>
  <c r="F167"/>
  <c r="F171"/>
  <c r="F67"/>
  <c r="F41"/>
  <c r="F96"/>
  <c r="F173" l="1"/>
  <c r="F172" s="1"/>
  <c r="F175" s="1"/>
  <c r="F174"/>
  <c r="F176" l="1"/>
  <c r="F177" s="1"/>
  <c r="F181" s="1"/>
  <c r="F178" l="1"/>
  <c r="F180"/>
  <c r="F179"/>
  <c r="F182" l="1"/>
  <c r="F183" s="1"/>
  <c r="F185" l="1"/>
  <c r="F186"/>
  <c r="F184"/>
  <c r="F187" l="1"/>
  <c r="F191" s="1"/>
  <c r="F190"/>
  <c r="F188" l="1"/>
  <c r="F189"/>
  <c r="F192" s="1"/>
  <c r="F194" l="1"/>
  <c r="F196"/>
  <c r="F197" s="1"/>
  <c r="F195"/>
  <c r="F193"/>
  <c r="F200" l="1"/>
  <c r="F201"/>
  <c r="F199"/>
  <c r="F198"/>
  <c r="F202" l="1"/>
  <c r="F203" s="1"/>
  <c r="F99" s="1"/>
  <c r="F26" s="1"/>
  <c r="F100" l="1"/>
  <c r="F102" s="1"/>
  <c r="F43"/>
  <c r="C14" i="1" l="1"/>
  <c r="F27" i="11"/>
  <c r="F101"/>
  <c r="F28" s="1"/>
  <c r="F71" s="1"/>
  <c r="F75" s="1"/>
  <c r="F69"/>
  <c r="C15" i="1" s="1"/>
  <c r="F44" i="11"/>
  <c r="F103" l="1"/>
  <c r="D16" i="1"/>
  <c r="D15"/>
  <c r="F30" i="11"/>
  <c r="F106"/>
  <c r="F32" s="1"/>
</calcChain>
</file>

<file path=xl/comments1.xml><?xml version="1.0" encoding="utf-8"?>
<comments xmlns="http://schemas.openxmlformats.org/spreadsheetml/2006/main">
  <authors>
    <author>rslee</author>
    <author>wcjung</author>
  </authors>
  <commentList>
    <comment ref="F12" authorId="0">
      <text>
        <r>
          <rPr>
            <b/>
            <sz val="9"/>
            <color indexed="81"/>
            <rFont val="Tahoma"/>
            <family val="2"/>
          </rPr>
          <t>Vd: in order to calculate Inlet press 
      specify Outlet Press
Vu: in order to calculate Outlet press 
      specify Inlet Pressure
L  : Specify Inlet Pressure</t>
        </r>
      </text>
    </comment>
    <comment ref="G12" authorId="0">
      <text>
        <r>
          <rPr>
            <b/>
            <sz val="9"/>
            <color indexed="81"/>
            <rFont val="Tahoma"/>
            <family val="2"/>
          </rPr>
          <t>Vd: in order to calculate Inlet press 
      specify Outlet Press
Vu: in order to calculate Outlet press 
      specify Inlet Pressure
L  : Specify Inlet Pressure</t>
        </r>
      </text>
    </comment>
    <comment ref="H12" authorId="0">
      <text>
        <r>
          <rPr>
            <b/>
            <sz val="9"/>
            <color indexed="81"/>
            <rFont val="Tahoma"/>
            <family val="2"/>
          </rPr>
          <t>Vd: in order to calculate Inlet press 
      specify Outlet Press
Vu: in order to calculate Outlet press 
      specify Inlet Pressure
L  : Specify Inlet Pressure</t>
        </r>
      </text>
    </comment>
    <comment ref="I12" authorId="0">
      <text>
        <r>
          <rPr>
            <b/>
            <sz val="9"/>
            <color indexed="81"/>
            <rFont val="Tahoma"/>
            <family val="2"/>
          </rPr>
          <t>Vd: in order to calculate Inlet press 
      specify Outlet Press
Vu: in order to calculate Outlet press 
      specify Inlet Pressure
L  : Specify Inlet Pressure</t>
        </r>
      </text>
    </comment>
    <comment ref="J12" authorId="0">
      <text>
        <r>
          <rPr>
            <b/>
            <sz val="9"/>
            <color indexed="81"/>
            <rFont val="Tahoma"/>
            <family val="2"/>
          </rPr>
          <t>Vd: in order to calculate Inlet press 
      specify Outlet Press
Vu: in order to calculate Outlet press 
      specify Inlet Pressure
L  : Specify Inlet Pressure</t>
        </r>
      </text>
    </comment>
    <comment ref="K12" authorId="0">
      <text>
        <r>
          <rPr>
            <b/>
            <sz val="9"/>
            <color indexed="81"/>
            <rFont val="Tahoma"/>
            <family val="2"/>
          </rPr>
          <t>Vd: in order to calculate Inlet press 
      specify Outlet Press
Vu: in order to calculate Outlet press 
      specify Inlet Pressure
L  : Specify Inlet Pressure</t>
        </r>
      </text>
    </comment>
    <comment ref="L12" authorId="0">
      <text>
        <r>
          <rPr>
            <b/>
            <sz val="9"/>
            <color indexed="81"/>
            <rFont val="Tahoma"/>
            <family val="2"/>
          </rPr>
          <t>Vd: in order to calculate Inlet press 
      specify Outlet Press
Vu: in order to calculate Outlet press 
      specify Inlet Pressure
L  : Specify Inlet Pressure</t>
        </r>
      </text>
    </comment>
    <comment ref="M12" authorId="0">
      <text>
        <r>
          <rPr>
            <b/>
            <sz val="9"/>
            <color indexed="81"/>
            <rFont val="Tahoma"/>
            <family val="2"/>
          </rPr>
          <t>Vd: in order to calculate Inlet press 
      specify Outlet Press
Vu: in order to calculate Outlet press 
      specify Inlet Pressure
L  : Specify Inlet Pressure</t>
        </r>
      </text>
    </comment>
    <comment ref="N12" authorId="0">
      <text>
        <r>
          <rPr>
            <b/>
            <sz val="9"/>
            <color indexed="81"/>
            <rFont val="Tahoma"/>
            <family val="2"/>
          </rPr>
          <t>Vd: in order to calculate Inlet press 
      specify Outlet Press
Vu: in order to calculate Outlet press 
      specify Inlet Pressure
L  : Specify Inlet Pressure</t>
        </r>
      </text>
    </comment>
    <comment ref="O12" authorId="0">
      <text>
        <r>
          <rPr>
            <b/>
            <sz val="9"/>
            <color indexed="81"/>
            <rFont val="Tahoma"/>
            <family val="2"/>
          </rPr>
          <t>Vd: in order to calculate Inlet press 
      specify Outlet Press
Vu: in order to calculate Outlet press 
      specify Inlet Pressure
L  : Specify Inlet Pressure</t>
        </r>
      </text>
    </comment>
    <comment ref="P12" authorId="0">
      <text>
        <r>
          <rPr>
            <b/>
            <sz val="9"/>
            <color indexed="81"/>
            <rFont val="Tahoma"/>
            <family val="2"/>
          </rPr>
          <t>Vd: in order to calculate Inlet press 
      specify Outlet Press
Vu: in order to calculate Outlet press 
      specify Inlet Pressure
L  : Specify Inlet Pressure</t>
        </r>
      </text>
    </comment>
    <comment ref="Q12" authorId="0">
      <text>
        <r>
          <rPr>
            <b/>
            <sz val="9"/>
            <color indexed="81"/>
            <rFont val="Tahoma"/>
            <family val="2"/>
          </rPr>
          <t>Vd: in order to calculate Inlet press 
      specify Outlet Press
Vu: in order to calculate Outlet press 
      specify Inlet Pressure
L  : Specify Inlet Pressure</t>
        </r>
      </text>
    </comment>
    <comment ref="R12" authorId="0">
      <text>
        <r>
          <rPr>
            <b/>
            <sz val="9"/>
            <color indexed="81"/>
            <rFont val="Tahoma"/>
            <family val="2"/>
          </rPr>
          <t>Vd: in order to calculate Inlet press 
      specify Outlet Press
Vu: in order to calculate Outlet press 
      specify Inlet Pressure
L  : Specify Inlet Pressure</t>
        </r>
      </text>
    </comment>
    <comment ref="S12" authorId="0">
      <text>
        <r>
          <rPr>
            <b/>
            <sz val="9"/>
            <color indexed="81"/>
            <rFont val="Tahoma"/>
            <family val="2"/>
          </rPr>
          <t>Vd: in order to calculate Inlet press 
      specify Outlet Press
Vu: in order to calculate Outlet press 
      specify Inlet Pressure
L  : Specify Inlet Pressure</t>
        </r>
      </text>
    </comment>
    <comment ref="T12" authorId="0">
      <text>
        <r>
          <rPr>
            <b/>
            <sz val="9"/>
            <color indexed="81"/>
            <rFont val="Tahoma"/>
            <family val="2"/>
          </rPr>
          <t>Vd: in order to calculate Inlet press 
      specify Outlet Press
Vu: in order to calculate Outlet press 
      specify Inlet Pressure
L  : Specify Inlet Pressure</t>
        </r>
      </text>
    </comment>
    <comment ref="U12" authorId="0">
      <text>
        <r>
          <rPr>
            <b/>
            <sz val="9"/>
            <color indexed="81"/>
            <rFont val="Tahoma"/>
            <family val="2"/>
          </rPr>
          <t>Vd: in order to calculate Inlet press 
      specify Outlet Press
Vu: in order to calculate Outlet press 
      specify Inlet Pressure
L  : Specify Inlet Pressure</t>
        </r>
      </text>
    </comment>
    <comment ref="V12" authorId="0">
      <text>
        <r>
          <rPr>
            <b/>
            <sz val="9"/>
            <color indexed="81"/>
            <rFont val="Tahoma"/>
            <family val="2"/>
          </rPr>
          <t>Vd: in order to calculate Inlet press 
      specify Outlet Press
Vu: in order to calculate Outlet press 
      specify Inlet Pressure
L  : Specify Inlet Pressure</t>
        </r>
      </text>
    </comment>
    <comment ref="W12" authorId="0">
      <text>
        <r>
          <rPr>
            <b/>
            <sz val="9"/>
            <color indexed="81"/>
            <rFont val="Tahoma"/>
            <family val="2"/>
          </rPr>
          <t>Vd: in order to calculate Inlet press 
      specify Outlet Press
Vu: in order to calculate Outlet press 
      specify Inlet Pressure
L  : Specify Inlet Pressure</t>
        </r>
      </text>
    </comment>
    <comment ref="X12" authorId="0">
      <text>
        <r>
          <rPr>
            <b/>
            <sz val="9"/>
            <color indexed="81"/>
            <rFont val="Tahoma"/>
            <family val="2"/>
          </rPr>
          <t>Vd: in order to calculate Inlet press 
      specify Outlet Press
Vu: in order to calculate Outlet press 
      specify Inlet Pressure
L  : Specify Inlet Pressure</t>
        </r>
      </text>
    </comment>
    <comment ref="Y12" authorId="0">
      <text>
        <r>
          <rPr>
            <b/>
            <sz val="9"/>
            <color indexed="81"/>
            <rFont val="Tahoma"/>
            <family val="2"/>
          </rPr>
          <t>Vd: in order to calculate Inlet press 
      specify Outlet Press
Vu: in order to calculate Outlet press 
      specify Inlet Pressure
L  : Specify Inlet Pressure</t>
        </r>
      </text>
    </comment>
    <comment ref="Z12" authorId="0">
      <text>
        <r>
          <rPr>
            <b/>
            <sz val="9"/>
            <color indexed="81"/>
            <rFont val="Tahoma"/>
            <family val="2"/>
          </rPr>
          <t>Vd: in order to calculate Inlet press 
      specify Outlet Press
Vu: in order to calculate Outlet press 
      specify Inlet Pressure
L  : Specify Inlet Pressure</t>
        </r>
      </text>
    </comment>
    <comment ref="AA12" authorId="0">
      <text>
        <r>
          <rPr>
            <b/>
            <sz val="9"/>
            <color indexed="81"/>
            <rFont val="Tahoma"/>
            <family val="2"/>
          </rPr>
          <t>Vd: in order to calculate Inlet press 
      specify Outlet Press
Vu: in order to calculate Outlet press 
      specify Inlet Pressure
L  : Specify Inlet Pressure</t>
        </r>
      </text>
    </comment>
    <comment ref="AB12" authorId="0">
      <text>
        <r>
          <rPr>
            <b/>
            <sz val="9"/>
            <color indexed="81"/>
            <rFont val="Tahoma"/>
            <family val="2"/>
          </rPr>
          <t>Vd: in order to calculate Inlet press 
      specify Outlet Press
Vu: in order to calculate Outlet press 
      specify Inlet Pressure
L  : Specify Inlet Pressure</t>
        </r>
      </text>
    </comment>
    <comment ref="AC12" authorId="0">
      <text>
        <r>
          <rPr>
            <b/>
            <sz val="9"/>
            <color indexed="81"/>
            <rFont val="Tahoma"/>
            <family val="2"/>
          </rPr>
          <t>Vd: in order to calculate Inlet press 
      specify Outlet Press
Vu: in order to calculate Outlet press 
      specify Inlet Pressure
L  : Specify Inlet Pressure</t>
        </r>
      </text>
    </comment>
    <comment ref="AD12" authorId="0">
      <text>
        <r>
          <rPr>
            <b/>
            <sz val="9"/>
            <color indexed="81"/>
            <rFont val="Tahoma"/>
            <family val="2"/>
          </rPr>
          <t>Vd: in order to calculate Inlet press 
      specify Outlet Press
Vu: in order to calculate Outlet press 
      specify Inlet Pressure
L  : Specify Inlet Pressure</t>
        </r>
      </text>
    </comment>
    <comment ref="AE12" authorId="0">
      <text>
        <r>
          <rPr>
            <b/>
            <sz val="9"/>
            <color indexed="81"/>
            <rFont val="Tahoma"/>
            <family val="2"/>
          </rPr>
          <t>Vd: in order to calculate Inlet press 
      specify Outlet Press
Vu: in order to calculate Outlet press 
      specify Inlet Pressure
L  : Specify Inlet Pressure</t>
        </r>
      </text>
    </comment>
    <comment ref="AF12" authorId="0">
      <text>
        <r>
          <rPr>
            <b/>
            <sz val="9"/>
            <color indexed="81"/>
            <rFont val="Tahoma"/>
            <family val="2"/>
          </rPr>
          <t>Vd: in order to calculate Inlet press 
      specify Outlet Press
Vu: in order to calculate Outlet press 
      specify Inlet Pressure
L  : Specify Inlet Pressure</t>
        </r>
      </text>
    </comment>
    <comment ref="AG12" authorId="0">
      <text>
        <r>
          <rPr>
            <b/>
            <sz val="9"/>
            <color indexed="81"/>
            <rFont val="Tahoma"/>
            <family val="2"/>
          </rPr>
          <t>Vd: in order to calculate Inlet press 
      specify Outlet Press
Vu: in order to calculate Outlet press 
      specify Inlet Pressure
L  : Specify Inlet Pressure</t>
        </r>
      </text>
    </comment>
    <comment ref="AH12" authorId="0">
      <text>
        <r>
          <rPr>
            <b/>
            <sz val="9"/>
            <color indexed="81"/>
            <rFont val="Tahoma"/>
            <family val="2"/>
          </rPr>
          <t>Vd: in order to calculate Inlet press 
      specify Outlet Press
Vu: in order to calculate Outlet press 
      specify Inlet Pressure
L  : Specify Inlet Pressure</t>
        </r>
      </text>
    </comment>
    <comment ref="AI12" authorId="0">
      <text>
        <r>
          <rPr>
            <b/>
            <sz val="9"/>
            <color indexed="81"/>
            <rFont val="Tahoma"/>
            <family val="2"/>
          </rPr>
          <t>Vd: in order to calculate Inlet press 
      specify Outlet Press
Vu: in order to calculate Outlet press 
      specify Inlet Pressure
L  : Specify Inlet Pressure</t>
        </r>
      </text>
    </comment>
    <comment ref="AE25" authorId="1">
      <text>
        <r>
          <rPr>
            <b/>
            <sz val="12"/>
            <color indexed="81"/>
            <rFont val="Tahoma"/>
            <family val="2"/>
          </rPr>
          <t>S-1897</t>
        </r>
        <r>
          <rPr>
            <b/>
            <sz val="12"/>
            <color indexed="81"/>
            <rFont val="돋움"/>
            <family val="3"/>
            <charset val="129"/>
          </rPr>
          <t>의</t>
        </r>
        <r>
          <rPr>
            <b/>
            <sz val="12"/>
            <color indexed="81"/>
            <rFont val="Tahoma"/>
            <family val="2"/>
          </rPr>
          <t xml:space="preserve"> OP.PRESS</t>
        </r>
        <r>
          <rPr>
            <b/>
            <sz val="9"/>
            <color indexed="81"/>
            <rFont val="Tahoma"/>
            <family val="2"/>
          </rPr>
          <t xml:space="preserve">
</t>
        </r>
      </text>
    </comment>
  </commentList>
</comments>
</file>

<file path=xl/comments2.xml><?xml version="1.0" encoding="utf-8"?>
<comments xmlns="http://schemas.openxmlformats.org/spreadsheetml/2006/main">
  <authors>
    <author>rslee</author>
    <author>wcjung</author>
  </authors>
  <commentList>
    <comment ref="F12" authorId="0">
      <text>
        <r>
          <rPr>
            <b/>
            <sz val="9"/>
            <color indexed="81"/>
            <rFont val="Tahoma"/>
            <family val="2"/>
          </rPr>
          <t>Vd: in order to calculate Inlet press 
      specify Outlet Press
Vu: in order to calculate Outlet press 
      specify Inlet Pressure
L  : Specify Inlet Pressure</t>
        </r>
      </text>
    </comment>
    <comment ref="G12" authorId="0">
      <text>
        <r>
          <rPr>
            <b/>
            <sz val="9"/>
            <color indexed="81"/>
            <rFont val="Tahoma"/>
            <family val="2"/>
          </rPr>
          <t>Vd: in order to calculate Inlet press 
      specify Outlet Press
Vu: in order to calculate Outlet press 
      specify Inlet Pressure
L  : Specify Inlet Pressure</t>
        </r>
      </text>
    </comment>
    <comment ref="H12" authorId="0">
      <text>
        <r>
          <rPr>
            <b/>
            <sz val="9"/>
            <color indexed="81"/>
            <rFont val="Tahoma"/>
            <family val="2"/>
          </rPr>
          <t>Vd: in order to calculate Inlet press 
      specify Outlet Press
Vu: in order to calculate Outlet press 
      specify Inlet Pressure
L  : Specify Inlet Pressure</t>
        </r>
      </text>
    </comment>
    <comment ref="I12" authorId="0">
      <text>
        <r>
          <rPr>
            <b/>
            <sz val="9"/>
            <color indexed="81"/>
            <rFont val="Tahoma"/>
            <family val="2"/>
          </rPr>
          <t>Vd: in order to calculate Inlet press 
      specify Outlet Press
Vu: in order to calculate Outlet press 
      specify Inlet Pressure
L  : Specify Inlet Pressure</t>
        </r>
      </text>
    </comment>
    <comment ref="J12" authorId="0">
      <text>
        <r>
          <rPr>
            <b/>
            <sz val="9"/>
            <color indexed="81"/>
            <rFont val="Tahoma"/>
            <family val="2"/>
          </rPr>
          <t>Vd: in order to calculate Inlet press 
      specify Outlet Press
Vu: in order to calculate Outlet press 
      specify Inlet Pressure
L  : Specify Inlet Pressure</t>
        </r>
      </text>
    </comment>
    <comment ref="K12" authorId="0">
      <text>
        <r>
          <rPr>
            <b/>
            <sz val="9"/>
            <color indexed="81"/>
            <rFont val="Tahoma"/>
            <family val="2"/>
          </rPr>
          <t>Vd: in order to calculate Inlet press 
      specify Outlet Press
Vu: in order to calculate Outlet press 
      specify Inlet Pressure
L  : Specify Inlet Pressure</t>
        </r>
      </text>
    </comment>
    <comment ref="L12" authorId="0">
      <text>
        <r>
          <rPr>
            <b/>
            <sz val="9"/>
            <color indexed="81"/>
            <rFont val="Tahoma"/>
            <family val="2"/>
          </rPr>
          <t>Vd: in order to calculate Inlet press 
      specify Outlet Press
Vu: in order to calculate Outlet press 
      specify Inlet Pressure
L  : Specify Inlet Pressure</t>
        </r>
      </text>
    </comment>
    <comment ref="M12" authorId="0">
      <text>
        <r>
          <rPr>
            <b/>
            <sz val="9"/>
            <color indexed="81"/>
            <rFont val="Tahoma"/>
            <family val="2"/>
          </rPr>
          <t>Vd: in order to calculate Inlet press 
      specify Outlet Press
Vu: in order to calculate Outlet press 
      specify Inlet Pressure
L  : Specify Inlet Pressure</t>
        </r>
      </text>
    </comment>
    <comment ref="N12" authorId="0">
      <text>
        <r>
          <rPr>
            <b/>
            <sz val="9"/>
            <color indexed="81"/>
            <rFont val="Tahoma"/>
            <family val="2"/>
          </rPr>
          <t>Vd: in order to calculate Inlet press 
      specify Outlet Press
Vu: in order to calculate Outlet press 
      specify Inlet Pressure
L  : Specify Inlet Pressure</t>
        </r>
      </text>
    </comment>
    <comment ref="O12" authorId="0">
      <text>
        <r>
          <rPr>
            <b/>
            <sz val="9"/>
            <color indexed="81"/>
            <rFont val="Tahoma"/>
            <family val="2"/>
          </rPr>
          <t>Vd: in order to calculate Inlet press 
      specify Outlet Press
Vu: in order to calculate Outlet press 
      specify Inlet Pressure
L  : Specify Inlet Pressure</t>
        </r>
      </text>
    </comment>
    <comment ref="P12" authorId="0">
      <text>
        <r>
          <rPr>
            <b/>
            <sz val="9"/>
            <color indexed="81"/>
            <rFont val="Tahoma"/>
            <family val="2"/>
          </rPr>
          <t>Vd: in order to calculate Inlet press 
      specify Outlet Press
Vu: in order to calculate Outlet press 
      specify Inlet Pressure
L  : Specify Inlet Pressure</t>
        </r>
      </text>
    </comment>
    <comment ref="Q12" authorId="0">
      <text>
        <r>
          <rPr>
            <b/>
            <sz val="9"/>
            <color indexed="81"/>
            <rFont val="Tahoma"/>
            <family val="2"/>
          </rPr>
          <t>Vd: in order to calculate Inlet press 
      specify Outlet Press
Vu: in order to calculate Outlet press 
      specify Inlet Pressure
L  : Specify Inlet Pressure</t>
        </r>
      </text>
    </comment>
    <comment ref="R12" authorId="0">
      <text>
        <r>
          <rPr>
            <b/>
            <sz val="9"/>
            <color indexed="81"/>
            <rFont val="Tahoma"/>
            <family val="2"/>
          </rPr>
          <t>Vd: in order to calculate Inlet press 
      specify Outlet Press
Vu: in order to calculate Outlet press 
      specify Inlet Pressure
L  : Specify Inlet Pressure</t>
        </r>
      </text>
    </comment>
    <comment ref="S12" authorId="0">
      <text>
        <r>
          <rPr>
            <b/>
            <sz val="9"/>
            <color indexed="81"/>
            <rFont val="Tahoma"/>
            <family val="2"/>
          </rPr>
          <t>Vd: in order to calculate Inlet press 
      specify Outlet Press
Vu: in order to calculate Outlet press 
      specify Inlet Pressure
L  : Specify Inlet Pressure</t>
        </r>
      </text>
    </comment>
    <comment ref="T12" authorId="0">
      <text>
        <r>
          <rPr>
            <b/>
            <sz val="9"/>
            <color indexed="81"/>
            <rFont val="Tahoma"/>
            <family val="2"/>
          </rPr>
          <t>Vd: in order to calculate Inlet press 
      specify Outlet Press
Vu: in order to calculate Outlet press 
      specify Inlet Pressure
L  : Specify Inlet Pressure</t>
        </r>
      </text>
    </comment>
    <comment ref="U12" authorId="0">
      <text>
        <r>
          <rPr>
            <b/>
            <sz val="9"/>
            <color indexed="81"/>
            <rFont val="Tahoma"/>
            <family val="2"/>
          </rPr>
          <t>Vd: in order to calculate Inlet press 
      specify Outlet Press
Vu: in order to calculate Outlet press 
      specify Inlet Pressure
L  : Specify Inlet Pressure</t>
        </r>
      </text>
    </comment>
    <comment ref="V12" authorId="0">
      <text>
        <r>
          <rPr>
            <b/>
            <sz val="9"/>
            <color indexed="81"/>
            <rFont val="Tahoma"/>
            <family val="2"/>
          </rPr>
          <t>Vd: in order to calculate Inlet press 
      specify Outlet Press
Vu: in order to calculate Outlet press 
      specify Inlet Pressure
L  : Specify Inlet Pressure</t>
        </r>
      </text>
    </comment>
    <comment ref="W12" authorId="0">
      <text>
        <r>
          <rPr>
            <b/>
            <sz val="9"/>
            <color indexed="81"/>
            <rFont val="Tahoma"/>
            <family val="2"/>
          </rPr>
          <t>Vd: in order to calculate Inlet press 
      specify Outlet Press
Vu: in order to calculate Outlet press 
      specify Inlet Pressure
L  : Specify Inlet Pressure</t>
        </r>
      </text>
    </comment>
    <comment ref="X12" authorId="0">
      <text>
        <r>
          <rPr>
            <b/>
            <sz val="9"/>
            <color indexed="81"/>
            <rFont val="Tahoma"/>
            <family val="2"/>
          </rPr>
          <t>Vd: in order to calculate Inlet press 
      specify Outlet Press
Vu: in order to calculate Outlet press 
      specify Inlet Pressure
L  : Specify Inlet Pressure</t>
        </r>
      </text>
    </comment>
    <comment ref="Y12" authorId="0">
      <text>
        <r>
          <rPr>
            <b/>
            <sz val="9"/>
            <color indexed="81"/>
            <rFont val="Tahoma"/>
            <family val="2"/>
          </rPr>
          <t>Vd: in order to calculate Inlet press 
      specify Outlet Press
Vu: in order to calculate Outlet press 
      specify Inlet Pressure
L  : Specify Inlet Pressure</t>
        </r>
      </text>
    </comment>
    <comment ref="Z12" authorId="0">
      <text>
        <r>
          <rPr>
            <b/>
            <sz val="9"/>
            <color indexed="81"/>
            <rFont val="Tahoma"/>
            <family val="2"/>
          </rPr>
          <t>Vd: in order to calculate Inlet press 
      specify Outlet Press
Vu: in order to calculate Outlet press 
      specify Inlet Pressure
L  : Specify Inlet Pressure</t>
        </r>
      </text>
    </comment>
    <comment ref="AA12" authorId="0">
      <text>
        <r>
          <rPr>
            <b/>
            <sz val="9"/>
            <color indexed="81"/>
            <rFont val="Tahoma"/>
            <family val="2"/>
          </rPr>
          <t>Vd: in order to calculate Inlet press 
      specify Outlet Press
Vu: in order to calculate Outlet press 
      specify Inlet Pressure
L  : Specify Inlet Pressure</t>
        </r>
      </text>
    </comment>
    <comment ref="AB12" authorId="0">
      <text>
        <r>
          <rPr>
            <b/>
            <sz val="9"/>
            <color indexed="81"/>
            <rFont val="Tahoma"/>
            <family val="2"/>
          </rPr>
          <t>Vd: in order to calculate Inlet press 
      specify Outlet Press
Vu: in order to calculate Outlet press 
      specify Inlet Pressure
L  : Specify Inlet Pressure</t>
        </r>
      </text>
    </comment>
    <comment ref="AC12" authorId="0">
      <text>
        <r>
          <rPr>
            <b/>
            <sz val="9"/>
            <color indexed="81"/>
            <rFont val="Tahoma"/>
            <family val="2"/>
          </rPr>
          <t>Vd: in order to calculate Inlet press 
      specify Outlet Press
Vu: in order to calculate Outlet press 
      specify Inlet Pressure
L  : Specify Inlet Pressure</t>
        </r>
      </text>
    </comment>
    <comment ref="AD12" authorId="0">
      <text>
        <r>
          <rPr>
            <b/>
            <sz val="9"/>
            <color indexed="81"/>
            <rFont val="Tahoma"/>
            <family val="2"/>
          </rPr>
          <t>Vd: in order to calculate Inlet press 
      specify Outlet Press
Vu: in order to calculate Outlet press 
      specify Inlet Pressure
L  : Specify Inlet Pressure</t>
        </r>
      </text>
    </comment>
    <comment ref="AE12" authorId="0">
      <text>
        <r>
          <rPr>
            <b/>
            <sz val="9"/>
            <color indexed="81"/>
            <rFont val="Tahoma"/>
            <family val="2"/>
          </rPr>
          <t>Vd: in order to calculate Inlet press 
      specify Outlet Press
Vu: in order to calculate Outlet press 
      specify Inlet Pressure
L  : Specify Inlet Pressure</t>
        </r>
      </text>
    </comment>
    <comment ref="AF12" authorId="0">
      <text>
        <r>
          <rPr>
            <b/>
            <sz val="9"/>
            <color indexed="81"/>
            <rFont val="Tahoma"/>
            <family val="2"/>
          </rPr>
          <t>Vd: in order to calculate Inlet press 
      specify Outlet Press
Vu: in order to calculate Outlet press 
      specify Inlet Pressure
L  : Specify Inlet Pressure</t>
        </r>
      </text>
    </comment>
    <comment ref="AG12" authorId="0">
      <text>
        <r>
          <rPr>
            <b/>
            <sz val="9"/>
            <color indexed="81"/>
            <rFont val="Tahoma"/>
            <family val="2"/>
          </rPr>
          <t>Vd: in order to calculate Inlet press 
      specify Outlet Press
Vu: in order to calculate Outlet press 
      specify Inlet Pressure
L  : Specify Inlet Pressure</t>
        </r>
      </text>
    </comment>
    <comment ref="AH12" authorId="0">
      <text>
        <r>
          <rPr>
            <b/>
            <sz val="9"/>
            <color indexed="81"/>
            <rFont val="Tahoma"/>
            <family val="2"/>
          </rPr>
          <t>Vd: in order to calculate Inlet press 
      specify Outlet Press
Vu: in order to calculate Outlet press 
      specify Inlet Pressure
L  : Specify Inlet Pressure</t>
        </r>
      </text>
    </comment>
    <comment ref="AI12" authorId="0">
      <text>
        <r>
          <rPr>
            <b/>
            <sz val="9"/>
            <color indexed="81"/>
            <rFont val="Tahoma"/>
            <family val="2"/>
          </rPr>
          <t>Vd: in order to calculate Inlet press 
      specify Outlet Press
Vu: in order to calculate Outlet press 
      specify Inlet Pressure
L  : Specify Inlet Pressure</t>
        </r>
      </text>
    </comment>
    <comment ref="AJ12" authorId="0">
      <text>
        <r>
          <rPr>
            <b/>
            <sz val="9"/>
            <color indexed="81"/>
            <rFont val="Tahoma"/>
            <family val="2"/>
          </rPr>
          <t>Vd: in order to calculate Inlet press 
      specify Outlet Press
Vu: in order to calculate Outlet press 
      specify Inlet Pressure
L  : Specify Inlet Pressure</t>
        </r>
      </text>
    </comment>
    <comment ref="AK12" authorId="0">
      <text>
        <r>
          <rPr>
            <b/>
            <sz val="9"/>
            <color indexed="81"/>
            <rFont val="Tahoma"/>
            <family val="2"/>
          </rPr>
          <t>Vd: in order to calculate Inlet press 
      specify Outlet Press
Vu: in order to calculate Outlet press 
      specify Inlet Pressure
L  : Specify Inlet Pressure</t>
        </r>
      </text>
    </comment>
    <comment ref="AL12" authorId="0">
      <text>
        <r>
          <rPr>
            <b/>
            <sz val="9"/>
            <color indexed="81"/>
            <rFont val="Tahoma"/>
            <family val="2"/>
          </rPr>
          <t>Vd: in order to calculate Inlet press 
      specify Outlet Press
Vu: in order to calculate Outlet press 
      specify Inlet Pressure
L  : Specify Inlet Pressure</t>
        </r>
      </text>
    </comment>
    <comment ref="AM12" authorId="0">
      <text>
        <r>
          <rPr>
            <b/>
            <sz val="9"/>
            <color indexed="81"/>
            <rFont val="Tahoma"/>
            <family val="2"/>
          </rPr>
          <t>Vd: in order to calculate Inlet press 
      specify Outlet Press
Vu: in order to calculate Outlet press 
      specify Inlet Pressure
L  : Specify Inlet Pressure</t>
        </r>
      </text>
    </comment>
    <comment ref="AN12" authorId="0">
      <text>
        <r>
          <rPr>
            <b/>
            <sz val="9"/>
            <color indexed="81"/>
            <rFont val="Tahoma"/>
            <family val="2"/>
          </rPr>
          <t>Vd: in order to calculate Inlet press 
      specify Outlet Press
Vu: in order to calculate Outlet press 
      specify Inlet Pressure
L  : Specify Inlet Pressure</t>
        </r>
      </text>
    </comment>
    <comment ref="AO12" authorId="0">
      <text>
        <r>
          <rPr>
            <b/>
            <sz val="9"/>
            <color indexed="81"/>
            <rFont val="Tahoma"/>
            <family val="2"/>
          </rPr>
          <t>Vd: in order to calculate Inlet press 
      specify Outlet Press
Vu: in order to calculate Outlet press 
      specify Inlet Pressure
L  : Specify Inlet Pressure</t>
        </r>
      </text>
    </comment>
    <comment ref="AE25" authorId="1">
      <text>
        <r>
          <rPr>
            <b/>
            <sz val="12"/>
            <color indexed="81"/>
            <rFont val="Tahoma"/>
            <family val="2"/>
          </rPr>
          <t>S-1897</t>
        </r>
        <r>
          <rPr>
            <b/>
            <sz val="12"/>
            <color indexed="81"/>
            <rFont val="돋움"/>
            <family val="3"/>
            <charset val="129"/>
          </rPr>
          <t>의</t>
        </r>
        <r>
          <rPr>
            <b/>
            <sz val="12"/>
            <color indexed="81"/>
            <rFont val="Tahoma"/>
            <family val="2"/>
          </rPr>
          <t xml:space="preserve"> OP.PRESS</t>
        </r>
        <r>
          <rPr>
            <b/>
            <sz val="9"/>
            <color indexed="81"/>
            <rFont val="Tahoma"/>
            <family val="2"/>
          </rPr>
          <t xml:space="preserve">
</t>
        </r>
      </text>
    </comment>
  </commentList>
</comments>
</file>

<file path=xl/sharedStrings.xml><?xml version="1.0" encoding="utf-8"?>
<sst xmlns="http://schemas.openxmlformats.org/spreadsheetml/2006/main" count="1515" uniqueCount="633">
  <si>
    <t>No.</t>
  </si>
  <si>
    <t>From</t>
  </si>
  <si>
    <t>To</t>
  </si>
  <si>
    <t>Flow
Rate</t>
  </si>
  <si>
    <t>Line
Size</t>
  </si>
  <si>
    <t>Line
Length</t>
  </si>
  <si>
    <t>kcal/hr</t>
  </si>
  <si>
    <t>CS</t>
  </si>
  <si>
    <t>Pipe Roughness;</t>
  </si>
  <si>
    <t>( mm )</t>
  </si>
  <si>
    <t xml:space="preserve"> Line No</t>
  </si>
  <si>
    <t xml:space="preserve"> Fluid</t>
  </si>
  <si>
    <t xml:space="preserve"> From</t>
  </si>
  <si>
    <t>Density</t>
  </si>
  <si>
    <t xml:space="preserve"> To</t>
  </si>
  <si>
    <t>m3/kg</t>
  </si>
  <si>
    <t>kg/m3</t>
  </si>
  <si>
    <t>kg/hr</t>
  </si>
  <si>
    <t>m3/hr</t>
  </si>
  <si>
    <t xml:space="preserve">   Calc Mode (L, Vu, Vd)</t>
  </si>
  <si>
    <t xml:space="preserve">   Temperature</t>
  </si>
  <si>
    <t>: T</t>
  </si>
  <si>
    <t>( C )</t>
  </si>
  <si>
    <t xml:space="preserve">   Pressure</t>
  </si>
  <si>
    <t>: P</t>
  </si>
  <si>
    <r>
      <t>(kg/cm</t>
    </r>
    <r>
      <rPr>
        <vertAlign val="superscript"/>
        <sz val="12"/>
        <rFont val="Arial"/>
        <family val="2"/>
      </rPr>
      <t>2</t>
    </r>
    <r>
      <rPr>
        <sz val="12"/>
        <rFont val="Arial"/>
        <family val="2"/>
      </rPr>
      <t>G)</t>
    </r>
  </si>
  <si>
    <t xml:space="preserve">   Density</t>
  </si>
  <si>
    <t>@ T,P</t>
  </si>
  <si>
    <r>
      <t>(kg/m</t>
    </r>
    <r>
      <rPr>
        <vertAlign val="superscript"/>
        <sz val="12"/>
        <rFont val="Arial"/>
        <family val="2"/>
      </rPr>
      <t>3</t>
    </r>
    <r>
      <rPr>
        <sz val="12"/>
        <rFont val="Arial"/>
        <family val="2"/>
      </rPr>
      <t>)</t>
    </r>
  </si>
  <si>
    <t xml:space="preserve">   Molecular</t>
  </si>
  <si>
    <t>( - )</t>
  </si>
  <si>
    <t xml:space="preserve">   Compress. Fact.</t>
  </si>
  <si>
    <t xml:space="preserve">   Viscosity</t>
  </si>
  <si>
    <t>( cP )</t>
  </si>
  <si>
    <r>
      <t xml:space="preserve">   C</t>
    </r>
    <r>
      <rPr>
        <vertAlign val="subscript"/>
        <sz val="12"/>
        <rFont val="Arial"/>
        <family val="2"/>
      </rPr>
      <t>P</t>
    </r>
    <r>
      <rPr>
        <sz val="12"/>
        <rFont val="Arial"/>
        <family val="2"/>
      </rPr>
      <t xml:space="preserve"> / C</t>
    </r>
    <r>
      <rPr>
        <vertAlign val="subscript"/>
        <sz val="12"/>
        <rFont val="Arial"/>
        <family val="2"/>
      </rPr>
      <t>V</t>
    </r>
  </si>
  <si>
    <t xml:space="preserve">   M/B Flow Rate</t>
  </si>
  <si>
    <t>( kg/h )</t>
  </si>
  <si>
    <t xml:space="preserve">   Excess Ratio</t>
  </si>
  <si>
    <t xml:space="preserve">   Flow Rate</t>
  </si>
  <si>
    <t xml:space="preserve">   Line Length</t>
  </si>
  <si>
    <t>( m )</t>
  </si>
  <si>
    <t xml:space="preserve">   Pipe Nominal Size</t>
  </si>
  <si>
    <t>( " )</t>
  </si>
  <si>
    <t xml:space="preserve">   Inlet Press.</t>
  </si>
  <si>
    <t>(Input)</t>
  </si>
  <si>
    <t>(Calcul'd)</t>
  </si>
  <si>
    <t>PSI G</t>
  </si>
  <si>
    <t xml:space="preserve">   Velosity</t>
  </si>
  <si>
    <t>@ Inlet</t>
  </si>
  <si>
    <t>( m/sec )</t>
  </si>
  <si>
    <t xml:space="preserve">   Reynolds No.</t>
  </si>
  <si>
    <t xml:space="preserve">   d*V*V/2g</t>
  </si>
  <si>
    <r>
      <t>(kg/cm</t>
    </r>
    <r>
      <rPr>
        <vertAlign val="superscript"/>
        <sz val="12"/>
        <rFont val="Arial"/>
        <family val="2"/>
      </rPr>
      <t>2</t>
    </r>
    <r>
      <rPr>
        <sz val="12"/>
        <rFont val="Arial"/>
        <family val="2"/>
      </rPr>
      <t>)</t>
    </r>
  </si>
  <si>
    <t xml:space="preserve">   4*F*L/D</t>
  </si>
  <si>
    <t xml:space="preserve">   dP/100m</t>
  </si>
  <si>
    <t xml:space="preserve">   Outlet Press.</t>
  </si>
  <si>
    <t>@ Outlet</t>
  </si>
  <si>
    <t xml:space="preserve">   Sonic Velocity</t>
  </si>
  <si>
    <t xml:space="preserve">   Mach No.</t>
  </si>
  <si>
    <t xml:space="preserve">   Straight Pipe dP</t>
  </si>
  <si>
    <t>(psi)</t>
  </si>
  <si>
    <t xml:space="preserve">   dP of Control Valve</t>
  </si>
  <si>
    <t xml:space="preserve">   dP of Heat Exchanger</t>
  </si>
  <si>
    <t xml:space="preserve">   dP of Column</t>
  </si>
  <si>
    <t xml:space="preserve">   dP of Strainer</t>
  </si>
  <si>
    <t xml:space="preserve">   dP of Orifice</t>
  </si>
  <si>
    <t xml:space="preserve">   Other dP</t>
  </si>
  <si>
    <t xml:space="preserve">   Static Head</t>
  </si>
  <si>
    <t xml:space="preserve">   Equip dP</t>
  </si>
  <si>
    <t xml:space="preserve">   Pipe Entrance</t>
  </si>
  <si>
    <t xml:space="preserve">   Pipe Exit</t>
  </si>
  <si>
    <t xml:space="preserve">   90 Elbow</t>
  </si>
  <si>
    <t xml:space="preserve">   Tee </t>
  </si>
  <si>
    <t xml:space="preserve">   Globe Valve</t>
  </si>
  <si>
    <t xml:space="preserve">   Gate Valve</t>
  </si>
  <si>
    <t xml:space="preserve">   Check Valve</t>
  </si>
  <si>
    <t xml:space="preserve">   Butterfly Valve</t>
  </si>
  <si>
    <t xml:space="preserve">   Ball valve</t>
  </si>
  <si>
    <t xml:space="preserve">   Contraction</t>
  </si>
  <si>
    <t xml:space="preserve">   Enlargement</t>
  </si>
  <si>
    <t xml:space="preserve">   Other's  K</t>
  </si>
  <si>
    <t xml:space="preserve">   Sum  ( Ki )  </t>
  </si>
  <si>
    <t xml:space="preserve">   Fitting dP</t>
  </si>
  <si>
    <t xml:space="preserve">   Total dP</t>
  </si>
  <si>
    <t xml:space="preserve">   Remarks</t>
  </si>
  <si>
    <t>Velocity (ft/sec)</t>
  </si>
  <si>
    <t>PSI/100ft</t>
  </si>
  <si>
    <t xml:space="preserve">   CRITERIA</t>
  </si>
  <si>
    <t xml:space="preserve"> Density</t>
  </si>
  <si>
    <r>
      <t>( kg/m</t>
    </r>
    <r>
      <rPr>
        <vertAlign val="superscript"/>
        <sz val="12"/>
        <rFont val="Arial"/>
        <family val="2"/>
      </rPr>
      <t>3</t>
    </r>
    <r>
      <rPr>
        <sz val="12"/>
        <rFont val="Arial"/>
        <family val="2"/>
      </rPr>
      <t xml:space="preserve"> )</t>
    </r>
  </si>
  <si>
    <t xml:space="preserve"> Inside Dia.</t>
  </si>
  <si>
    <t>: D</t>
  </si>
  <si>
    <t xml:space="preserve"> Pipe Roughness</t>
  </si>
  <si>
    <t xml:space="preserve"> Start Pressure</t>
  </si>
  <si>
    <r>
      <t>( kg/cm</t>
    </r>
    <r>
      <rPr>
        <vertAlign val="superscript"/>
        <sz val="12"/>
        <rFont val="Arial"/>
        <family val="2"/>
      </rPr>
      <t>2</t>
    </r>
    <r>
      <rPr>
        <sz val="12"/>
        <rFont val="Arial"/>
        <family val="2"/>
      </rPr>
      <t>A )</t>
    </r>
  </si>
  <si>
    <t xml:space="preserve"> Density           @ Inlet Press.</t>
  </si>
  <si>
    <t xml:space="preserve"> Velocity</t>
  </si>
  <si>
    <t>( m/s )</t>
  </si>
  <si>
    <t xml:space="preserve"> Sonic Velocity</t>
  </si>
  <si>
    <t xml:space="preserve"> Reynolds No.</t>
  </si>
  <si>
    <t>: Re</t>
  </si>
  <si>
    <t xml:space="preserve">        F CALC 1</t>
  </si>
  <si>
    <t xml:space="preserve">        F CALC 2</t>
  </si>
  <si>
    <t xml:space="preserve">        F CALC 3</t>
  </si>
  <si>
    <t xml:space="preserve">        F CALC 4</t>
  </si>
  <si>
    <t xml:space="preserve">        F CALC 5</t>
  </si>
  <si>
    <t xml:space="preserve"> Friction Factor.</t>
  </si>
  <si>
    <t>: F</t>
  </si>
  <si>
    <t xml:space="preserve"> d*V*V / 2g / 10000</t>
  </si>
  <si>
    <r>
      <t>( kg/cm</t>
    </r>
    <r>
      <rPr>
        <vertAlign val="superscript"/>
        <sz val="12"/>
        <rFont val="Arial"/>
        <family val="2"/>
      </rPr>
      <t>2</t>
    </r>
    <r>
      <rPr>
        <sz val="12"/>
        <rFont val="Arial"/>
        <family val="2"/>
      </rPr>
      <t xml:space="preserve"> )</t>
    </r>
  </si>
  <si>
    <t xml:space="preserve"> 4*F*(L/D)</t>
  </si>
  <si>
    <t xml:space="preserve"> Resistance Coeff.</t>
  </si>
  <si>
    <t>: K(i)</t>
  </si>
  <si>
    <t xml:space="preserve"> dP/100m</t>
  </si>
  <si>
    <t xml:space="preserve"> Straight Pipe dP</t>
  </si>
  <si>
    <t xml:space="preserve"> Equipment dP</t>
  </si>
  <si>
    <t xml:space="preserve"> Fitting   dP</t>
  </si>
  <si>
    <t xml:space="preserve"> End Pressure</t>
  </si>
  <si>
    <t xml:space="preserve"> Density @ End Press.</t>
  </si>
  <si>
    <t xml:space="preserve"> dP/100m </t>
  </si>
  <si>
    <t xml:space="preserve">   PIPE ENTRANCE</t>
  </si>
  <si>
    <t xml:space="preserve">   PIPE EXIT</t>
  </si>
  <si>
    <t xml:space="preserve">   ELBOW</t>
  </si>
  <si>
    <t>Calc</t>
  </si>
  <si>
    <t xml:space="preserve">   TEE TURN</t>
  </si>
  <si>
    <t xml:space="preserve">   GLOBE V</t>
  </si>
  <si>
    <t xml:space="preserve">   GATE V</t>
  </si>
  <si>
    <t xml:space="preserve">   CHECK V</t>
  </si>
  <si>
    <t xml:space="preserve">   BUTT V</t>
  </si>
  <si>
    <t xml:space="preserve">   BALL V</t>
  </si>
  <si>
    <t xml:space="preserve">   H/2 (red)</t>
  </si>
  <si>
    <t xml:space="preserve">   DEG(red)</t>
  </si>
  <si>
    <t xml:space="preserve">   H/2 (enl)</t>
  </si>
  <si>
    <t xml:space="preserve">   DEG(enl)</t>
  </si>
  <si>
    <t>NOMINAL SIZE(")</t>
  </si>
  <si>
    <t xml:space="preserve">  H (ff)</t>
  </si>
  <si>
    <t>ANSI CS (ff)</t>
  </si>
  <si>
    <t xml:space="preserve"> SUS ID (ff)</t>
  </si>
  <si>
    <t>for row 170 :</t>
  </si>
  <si>
    <t>ITERATION NO.1</t>
  </si>
  <si>
    <t>ITERATION NO.2</t>
  </si>
  <si>
    <t>ITERATION NO.3</t>
  </si>
  <si>
    <t>ITERATION NO.4</t>
  </si>
  <si>
    <t>ITERATION NO.5</t>
  </si>
  <si>
    <t>ITERATION NO.6</t>
  </si>
  <si>
    <t>CALCULATED PRESS.</t>
  </si>
  <si>
    <t>Line No.</t>
    <phoneticPr fontId="26" type="noConversion"/>
  </si>
  <si>
    <t>-</t>
    <phoneticPr fontId="26" type="noConversion"/>
  </si>
  <si>
    <t>T-1101</t>
    <phoneticPr fontId="26" type="noConversion"/>
  </si>
  <si>
    <t>S-1101</t>
    <phoneticPr fontId="26" type="noConversion"/>
  </si>
  <si>
    <t>PVSV-11011</t>
    <phoneticPr fontId="26" type="noConversion"/>
  </si>
  <si>
    <t>E-1891</t>
    <phoneticPr fontId="26" type="noConversion"/>
  </si>
  <si>
    <t>D-1891</t>
    <phoneticPr fontId="26" type="noConversion"/>
  </si>
  <si>
    <t>ATM</t>
    <phoneticPr fontId="26" type="noConversion"/>
  </si>
  <si>
    <t>D-1114A</t>
    <phoneticPr fontId="26" type="noConversion"/>
  </si>
  <si>
    <t>D-1114B</t>
    <phoneticPr fontId="26" type="noConversion"/>
  </si>
  <si>
    <t>D-1115</t>
    <phoneticPr fontId="26" type="noConversion"/>
  </si>
  <si>
    <t>D-1131</t>
    <phoneticPr fontId="26" type="noConversion"/>
  </si>
  <si>
    <t>D-1132</t>
    <phoneticPr fontId="26" type="noConversion"/>
  </si>
  <si>
    <t>D-1134A</t>
    <phoneticPr fontId="26" type="noConversion"/>
  </si>
  <si>
    <t>S-1891</t>
    <phoneticPr fontId="26" type="noConversion"/>
  </si>
  <si>
    <t>DH-1260A</t>
    <phoneticPr fontId="26" type="noConversion"/>
  </si>
  <si>
    <t>DH-1260B</t>
    <phoneticPr fontId="26" type="noConversion"/>
  </si>
  <si>
    <t xml:space="preserve"> SAFE LOCATION</t>
    <phoneticPr fontId="26" type="noConversion"/>
  </si>
  <si>
    <t>R-1113</t>
    <phoneticPr fontId="26" type="noConversion"/>
  </si>
  <si>
    <t>PSV-11311</t>
    <phoneticPr fontId="26" type="noConversion"/>
  </si>
  <si>
    <t>PSV-11141B</t>
    <phoneticPr fontId="26" type="noConversion"/>
  </si>
  <si>
    <t>PSV-11141A</t>
    <phoneticPr fontId="26" type="noConversion"/>
  </si>
  <si>
    <t>PSV-11151</t>
    <phoneticPr fontId="26" type="noConversion"/>
  </si>
  <si>
    <t>PSV-11321</t>
    <phoneticPr fontId="26" type="noConversion"/>
  </si>
  <si>
    <t>OUT.PRESS  (kg/cm2G)</t>
    <phoneticPr fontId="26" type="noConversion"/>
  </si>
  <si>
    <t>INLET.PRESS (kg/cm2G)</t>
    <phoneticPr fontId="26" type="noConversion"/>
  </si>
  <si>
    <t>△P (kg/cm2)</t>
    <phoneticPr fontId="26" type="noConversion"/>
  </si>
  <si>
    <t>유량 (kg/h)</t>
    <phoneticPr fontId="26" type="noConversion"/>
  </si>
  <si>
    <t>D-1134B</t>
    <phoneticPr fontId="26" type="noConversion"/>
  </si>
  <si>
    <t>89101-AA3-4"-PV</t>
    <phoneticPr fontId="26" type="noConversion"/>
  </si>
  <si>
    <r>
      <t>11112</t>
    </r>
    <r>
      <rPr>
        <sz val="11"/>
        <color theme="1"/>
        <rFont val="맑은 고딕"/>
        <family val="2"/>
        <charset val="129"/>
        <scheme val="minor"/>
      </rPr>
      <t>-AA3-2"-PV</t>
    </r>
    <phoneticPr fontId="26" type="noConversion"/>
  </si>
  <si>
    <t>11312-AA3-2"-PV</t>
    <phoneticPr fontId="26" type="noConversion"/>
  </si>
  <si>
    <t>11412-AA3-2"-PV</t>
    <phoneticPr fontId="26" type="noConversion"/>
  </si>
  <si>
    <t>11420-AA3-2"-PV</t>
    <phoneticPr fontId="26" type="noConversion"/>
  </si>
  <si>
    <t>11517-AA3-2"-PV</t>
    <phoneticPr fontId="26" type="noConversion"/>
  </si>
  <si>
    <t>13112-AA3-2"-PV</t>
    <phoneticPr fontId="26" type="noConversion"/>
  </si>
  <si>
    <t>13212-AA3-2"-PV</t>
    <phoneticPr fontId="26" type="noConversion"/>
  </si>
  <si>
    <t>13412-AA3-2"-PV</t>
    <phoneticPr fontId="26" type="noConversion"/>
  </si>
  <si>
    <t>13432-AA3-2"-PV</t>
    <phoneticPr fontId="26" type="noConversion"/>
  </si>
  <si>
    <t>89102-AA3-2"-PV</t>
    <phoneticPr fontId="26" type="noConversion"/>
  </si>
  <si>
    <t>89102-AA3-4"-PV</t>
    <phoneticPr fontId="26" type="noConversion"/>
  </si>
  <si>
    <t>7.0 kg/cm2G</t>
    <phoneticPr fontId="26" type="noConversion"/>
  </si>
  <si>
    <t>1.9 kg/cm2G</t>
    <phoneticPr fontId="26" type="noConversion"/>
  </si>
  <si>
    <t>0 kg/cm2G</t>
    <phoneticPr fontId="26" type="noConversion"/>
  </si>
  <si>
    <t>@ 1.9 kg/cm2G</t>
    <phoneticPr fontId="26" type="noConversion"/>
  </si>
  <si>
    <t>VENT</t>
    <phoneticPr fontId="26" type="noConversion"/>
  </si>
  <si>
    <t>LIQUID</t>
    <phoneticPr fontId="26" type="noConversion"/>
  </si>
  <si>
    <t>D-1891</t>
    <phoneticPr fontId="26" type="noConversion"/>
  </si>
  <si>
    <t>L</t>
  </si>
  <si>
    <t>Vd</t>
  </si>
  <si>
    <t>ΔP: 0.2kg/cm2G</t>
  </si>
  <si>
    <t>PSV-11131</t>
    <phoneticPr fontId="26" type="noConversion"/>
  </si>
  <si>
    <t>1.5"</t>
    <phoneticPr fontId="26" type="noConversion"/>
  </si>
  <si>
    <t>1.5"</t>
    <phoneticPr fontId="26" type="noConversion"/>
  </si>
  <si>
    <t>2"</t>
    <phoneticPr fontId="26" type="noConversion"/>
  </si>
  <si>
    <t>1"</t>
    <phoneticPr fontId="26" type="noConversion"/>
  </si>
  <si>
    <t>4"</t>
    <phoneticPr fontId="26" type="noConversion"/>
  </si>
  <si>
    <t>Vd</t>
    <phoneticPr fontId="26" type="noConversion"/>
  </si>
  <si>
    <t>8"</t>
    <phoneticPr fontId="26" type="noConversion"/>
  </si>
  <si>
    <t>PSV-11341B</t>
    <phoneticPr fontId="26" type="noConversion"/>
  </si>
  <si>
    <r>
      <t>11110</t>
    </r>
    <r>
      <rPr>
        <sz val="11"/>
        <color theme="1"/>
        <rFont val="맑은 고딕"/>
        <family val="2"/>
        <charset val="129"/>
        <scheme val="minor"/>
      </rPr>
      <t>-AD3-11/2"-P</t>
    </r>
    <phoneticPr fontId="26" type="noConversion"/>
  </si>
  <si>
    <t>11415-AD3-11/2"-P</t>
    <phoneticPr fontId="26" type="noConversion"/>
  </si>
  <si>
    <t>11418-AD3-11/2"-P</t>
    <phoneticPr fontId="26" type="noConversion"/>
  </si>
  <si>
    <t>11515-AD3-1"-P</t>
    <phoneticPr fontId="26" type="noConversion"/>
  </si>
  <si>
    <t>13110-AD3-1"-P</t>
    <phoneticPr fontId="26" type="noConversion"/>
  </si>
  <si>
    <t>13210-AD3-1"-P</t>
    <phoneticPr fontId="26" type="noConversion"/>
  </si>
  <si>
    <t>D-1114C</t>
    <phoneticPr fontId="26" type="noConversion"/>
  </si>
  <si>
    <t>1.5"</t>
    <phoneticPr fontId="26" type="noConversion"/>
  </si>
  <si>
    <t>PSV-11141C</t>
    <phoneticPr fontId="26" type="noConversion"/>
  </si>
  <si>
    <t>MACH.NO</t>
    <phoneticPr fontId="26" type="noConversion"/>
  </si>
  <si>
    <t>4"</t>
    <phoneticPr fontId="26" type="noConversion"/>
  </si>
  <si>
    <t>4"</t>
    <phoneticPr fontId="26" type="noConversion"/>
  </si>
  <si>
    <t>3"</t>
    <phoneticPr fontId="26" type="noConversion"/>
  </si>
  <si>
    <t>3"</t>
    <phoneticPr fontId="26" type="noConversion"/>
  </si>
  <si>
    <t>2"</t>
    <phoneticPr fontId="26" type="noConversion"/>
  </si>
  <si>
    <t>30 kg/cm2G</t>
    <phoneticPr fontId="26" type="noConversion"/>
  </si>
  <si>
    <t>PSV-12601</t>
    <phoneticPr fontId="26" type="noConversion"/>
  </si>
  <si>
    <t>PSV-12602</t>
    <phoneticPr fontId="26" type="noConversion"/>
  </si>
  <si>
    <t>13410-AD3-11/2"-P</t>
    <phoneticPr fontId="26" type="noConversion"/>
  </si>
  <si>
    <t>13430-AD3-11/2"-P</t>
    <phoneticPr fontId="26" type="noConversion"/>
  </si>
  <si>
    <t>11132-AA3-2"-PV</t>
    <phoneticPr fontId="26" type="noConversion"/>
  </si>
  <si>
    <t>PSV-11341A</t>
    <phoneticPr fontId="26" type="noConversion"/>
  </si>
  <si>
    <t>13412-AA3-2"-PV</t>
    <phoneticPr fontId="26" type="noConversion"/>
  </si>
  <si>
    <t xml:space="preserve"> 13432-AA3-2"-PV</t>
    <phoneticPr fontId="26" type="noConversion"/>
  </si>
  <si>
    <t>THE PROPERTIES OF DMAC BY PROII</t>
  </si>
  <si>
    <t>_x000C_</t>
  </si>
  <si>
    <t>$ Generated by PRO/II Keyword Generation System &lt;version 9.1&gt;</t>
  </si>
  <si>
    <t xml:space="preserve"> SIMULATION SCIENCES INC.          R                                   PAGE R-1</t>
  </si>
  <si>
    <t>$ Generated on: Thu Aug 23 10:55:01 2018</t>
  </si>
  <si>
    <t xml:space="preserve"> PROJECT                     PRO/II  VERSION 9.1 ELEC V8.2.4                   </t>
  </si>
  <si>
    <t>TITLE</t>
  </si>
  <si>
    <t xml:space="preserve"> PROBLEM                                 INPUT                                 </t>
  </si>
  <si>
    <t xml:space="preserve">  DIMENSION METRIC, STDTEMP=0, STDPRES=1.03323</t>
  </si>
  <si>
    <t xml:space="preserve">                                   THERMODYNAMIC DATA                          </t>
  </si>
  <si>
    <t xml:space="preserve">  SEQUENCE SIMSCI</t>
  </si>
  <si>
    <t xml:space="preserve"> ==============================================================================</t>
  </si>
  <si>
    <t xml:space="preserve">  CALCULATION TVPBASIS=37.7778, RVPBASIS=APIN</t>
  </si>
  <si>
    <t xml:space="preserve"> </t>
  </si>
  <si>
    <t>COMPONENT DATA</t>
  </si>
  <si>
    <t xml:space="preserve">                        VLE K-VALUE DATA FOR SET 'PR01'</t>
  </si>
  <si>
    <t xml:space="preserve">  PETRO 1,,87.1,943,166</t>
  </si>
  <si>
    <t xml:space="preserve">  ASSAY FIT=ALTERNATE, CONVERSION=API94, CURVEFIT=CURRENT, &amp;</t>
  </si>
  <si>
    <t xml:space="preserve"> PR PURE COMPONENT DATA</t>
  </si>
  <si>
    <t xml:space="preserve">         KVRECONCILE=TAILS</t>
  </si>
  <si>
    <t>THERMODYNAMIC DATA</t>
  </si>
  <si>
    <t xml:space="preserve"> COMP    CRITICAL    CRITICAL ALPHA          C1          C2          C3</t>
  </si>
  <si>
    <t xml:space="preserve">  METHOD SYSTEM=PR, SET=PR01, DEFAULT</t>
  </si>
  <si>
    <t xml:space="preserve">      TEMPERATURE    PRESSURE  TYPE</t>
  </si>
  <si>
    <t>STREAM DATA</t>
  </si>
  <si>
    <t xml:space="preserve">            DEG C      KG/CM2</t>
  </si>
  <si>
    <t xml:space="preserve">  PROPERTY STREAM=S1, TEMPERATURE=169, PHASE=V, RATE(WT)=1, &amp;</t>
  </si>
  <si>
    <t xml:space="preserve"> ----  ----------  ---------- -----  ----------  ----------  ----------</t>
  </si>
  <si>
    <t xml:space="preserve">         COMPOSITION(M)=1,1, SET=PR01</t>
  </si>
  <si>
    <t xml:space="preserve">    1      394.53       39.99     1      0.8148         N/A         N/A</t>
  </si>
  <si>
    <t>UNIT OPERATIONS</t>
  </si>
  <si>
    <t xml:space="preserve">  COMPRESSOR UID=C1</t>
  </si>
  <si>
    <t xml:space="preserve">      FEED S1</t>
  </si>
  <si>
    <t xml:space="preserve"> PR INTERACTION PARAMETERS</t>
  </si>
  <si>
    <t xml:space="preserve">      PRODUCT  V=S2</t>
  </si>
  <si>
    <t xml:space="preserve">      OPERATION CALCULATION=ASME, DP=0.1</t>
  </si>
  <si>
    <t xml:space="preserve"> KIJ = A(I,J) + B(I,J)/T + C(I,J)/T**2</t>
  </si>
  <si>
    <t>END</t>
  </si>
  <si>
    <t xml:space="preserve"> ALL PAIRS HAVE BEEN DEFAULTED TO IDEAL</t>
  </si>
  <si>
    <t xml:space="preserve"> SIMULATION SCIENCES INC.          R                                   PAGE R-2</t>
  </si>
  <si>
    <t xml:space="preserve">                THERMODYNAMIC SETS USED FOR EACH UNIT OPERATION</t>
  </si>
  <si>
    <t xml:space="preserve">                    THERMODYNAMIC METHODS USED FOR EACH SET</t>
  </si>
  <si>
    <t xml:space="preserve"> DEFAULT METHOD IS PR01</t>
  </si>
  <si>
    <t xml:space="preserve"> THERMODYNAMIC SET        PR01 (DEFAULT)</t>
  </si>
  <si>
    <t xml:space="preserve"> THERMODYNAMIC SET   UNIT OPERATIONS</t>
  </si>
  <si>
    <t xml:space="preserve">   PROPERTY               METHOD</t>
  </si>
  <si>
    <t xml:space="preserve"> -----------------   ---------------</t>
  </si>
  <si>
    <t xml:space="preserve">   --------               ------</t>
  </si>
  <si>
    <t xml:space="preserve"> PR01                C1</t>
  </si>
  <si>
    <t xml:space="preserve">   KVALUE(VLE)            PENG-ROBINSON</t>
  </si>
  <si>
    <t xml:space="preserve">   KVALUE(LLE)            UNSPECIFIED</t>
  </si>
  <si>
    <t xml:space="preserve"> UNIT IDENTIFIER     UNIT OPERATION                THERMODYNAMIC SET</t>
  </si>
  <si>
    <t xml:space="preserve">   KVALUE(SLE)            UNSPECIFIED</t>
  </si>
  <si>
    <t xml:space="preserve"> ---------------     --------------                -----------------</t>
  </si>
  <si>
    <t xml:space="preserve">   LIQUID ENTHALPY        PENG-ROBINSON</t>
  </si>
  <si>
    <t xml:space="preserve"> C1                  COMPRESSOR                    PR01</t>
  </si>
  <si>
    <t xml:space="preserve">   VAPOR  ENTHALPY        PENG-ROBINSON</t>
  </si>
  <si>
    <t xml:space="preserve">   LIQUID DENSITY         API</t>
  </si>
  <si>
    <t xml:space="preserve">   VAPOR  DENSITY         PENG-ROBINSON</t>
  </si>
  <si>
    <t xml:space="preserve">   LIQUID ENTROPY         PENG-ROBINSON</t>
  </si>
  <si>
    <t xml:space="preserve">   VAPOR  ENTROPY         PENG-ROBINSON</t>
  </si>
  <si>
    <t xml:space="preserve">   LIQUID VISCOSITY       IDEAL</t>
  </si>
  <si>
    <t xml:space="preserve">   VAPOR  VISCOSITY       IDEAL</t>
  </si>
  <si>
    <t xml:space="preserve">   LIQUID CONDUCTIVITY    IDEAL</t>
  </si>
  <si>
    <t xml:space="preserve">   VAPOR  CONDUCTIVITY    IDEAL</t>
  </si>
  <si>
    <t xml:space="preserve">   SURFACE TENSION        IDEAL</t>
  </si>
  <si>
    <t xml:space="preserve">   LIQUID DIFFUSIVITY     UNSPECIFIED</t>
  </si>
  <si>
    <t xml:space="preserve"> SIMULATION SCIENCES INC.          R                                   PAGE H-1</t>
  </si>
  <si>
    <t xml:space="preserve"> SIMULATION SCIENCES INC.          R                                   PAGE I-1</t>
  </si>
  <si>
    <t xml:space="preserve"> PROBLEM                              CALCULATION                              </t>
  </si>
  <si>
    <t xml:space="preserve"> PROBLEM                                 OUTPUT                                </t>
  </si>
  <si>
    <t xml:space="preserve">                                        HISTORY                        08/23/18</t>
  </si>
  <si>
    <t xml:space="preserve">                                         INDEX                         08/23/18</t>
  </si>
  <si>
    <t xml:space="preserve"> *** PROBLEM SOLUTION BEGINS</t>
  </si>
  <si>
    <t xml:space="preserve">  PAGE    CONTENTS</t>
  </si>
  <si>
    <t xml:space="preserve">     FEED FLASH    COMPLETE</t>
  </si>
  <si>
    <t xml:space="preserve"> ------  ----------------------------------------------------------------</t>
  </si>
  <si>
    <t xml:space="preserve">     UNIT    1     SOLVED   - 'C1          '</t>
  </si>
  <si>
    <t xml:space="preserve">     1   COMPONENT DATA</t>
  </si>
  <si>
    <t xml:space="preserve"> *** PROBLEM SOLUTION REACHED</t>
  </si>
  <si>
    <t xml:space="preserve">     2   CALCULATION SEQUENCE AND RECYCLES</t>
  </si>
  <si>
    <t xml:space="preserve">  </t>
  </si>
  <si>
    <t xml:space="preserve">     2     SEQUENCE MAP</t>
  </si>
  <si>
    <t xml:space="preserve"> *** THIS RUN USED 4.50 PRO/II SIMULATION UNITS</t>
  </si>
  <si>
    <t xml:space="preserve">     3   PLANT MATERIAL BALANCE</t>
  </si>
  <si>
    <t xml:space="preserve">         COMPRESSOR SUMMARY</t>
  </si>
  <si>
    <t xml:space="preserve"> *** RUN STATISTICS</t>
  </si>
  <si>
    <t xml:space="preserve">     4     UNIT 1, 'C1'</t>
  </si>
  <si>
    <t xml:space="preserve">     STARTED    10:54:52 08/23/18          NO ERRORS</t>
  </si>
  <si>
    <t xml:space="preserve">     5   STREAM MOLAR COMPONENT RATES</t>
  </si>
  <si>
    <t xml:space="preserve">     FINISHED   10:54:52 08/23/18          NO WARNINGS</t>
  </si>
  <si>
    <t xml:space="preserve">     6   STREAM SUMMARY</t>
  </si>
  <si>
    <t xml:space="preserve">     RUN TIMES                             NO MESSAGES</t>
  </si>
  <si>
    <t xml:space="preserve">       INTERACTIVE     0 MIN,  0.00 SEC</t>
  </si>
  <si>
    <t xml:space="preserve">       CALCULATIONS    0 MIN,  0.33 SEC</t>
  </si>
  <si>
    <t xml:space="preserve">       TOTAL           0 MIN,  0.33 SEC</t>
  </si>
  <si>
    <t xml:space="preserve"> SIMULATION SCIENCES INC.          R                                   PAGE P-1</t>
  </si>
  <si>
    <t xml:space="preserve"> SIMULATION SCIENCES INC.          R                                   PAGE P-3</t>
  </si>
  <si>
    <t xml:space="preserve">                                     COMPONENT DATA                    08/23/18</t>
  </si>
  <si>
    <t xml:space="preserve">                                 PLANT MATERIAL BALANCE                08/23/18</t>
  </si>
  <si>
    <t xml:space="preserve">         COMPONENT         COMP. TYPE      PHASE     MOL. WEIGHT    DENSITY</t>
  </si>
  <si>
    <t xml:space="preserve"> FEED STREAMS:     S1</t>
  </si>
  <si>
    <t xml:space="preserve">                                                                     KG/M3</t>
  </si>
  <si>
    <t xml:space="preserve">   ---------------------   -----------  -----------  -----------  -----------</t>
  </si>
  <si>
    <t xml:space="preserve"> PRODUCT STREAMS:  S2</t>
  </si>
  <si>
    <t xml:space="preserve">     1  NBP  166             PETRO CUT      VAP/LIQ       87.100      943.000</t>
  </si>
  <si>
    <t xml:space="preserve">         COMPONENT             NBP      CRIT. TEMP.  CRIT. PRES.  CRIT. VOLM.</t>
  </si>
  <si>
    <t xml:space="preserve"> OVERALL PLANT MOLAR BALANCE</t>
  </si>
  <si>
    <t xml:space="preserve">                                C            C         KG/CM2      M3/KG-MOL</t>
  </si>
  <si>
    <t xml:space="preserve">                          ---------------- KG-MOL/HR ----------------  PERCENT</t>
  </si>
  <si>
    <t xml:space="preserve">     1  NBP  166               166.000      394.533       39.988       0.3676</t>
  </si>
  <si>
    <t xml:space="preserve">        COMPONENT            FEED     +REACTION  -PRODUCT  =DEVIATION    DEV</t>
  </si>
  <si>
    <t xml:space="preserve">   ---------------------  ---------- ---------- ---------- ----------  -------</t>
  </si>
  <si>
    <t xml:space="preserve">         COMPONENT         ACEN. FACT.  HEAT FORM.     G FORM.</t>
  </si>
  <si>
    <t xml:space="preserve">     1  NBP  166               0.011      0.000      0.011      0.000     0.00</t>
  </si>
  <si>
    <t xml:space="preserve">                                        KCAL/KG-MOL  KCAL/KG-MOL</t>
  </si>
  <si>
    <t xml:space="preserve">   ---------------------   -----------  -----------  -----------</t>
  </si>
  <si>
    <t xml:space="preserve">        TOTAL                  0.011      0.000      0.011      0.000     0.00</t>
  </si>
  <si>
    <t xml:space="preserve">     1  NBP  166               0.30126       241.50      MISSING</t>
  </si>
  <si>
    <t xml:space="preserve"> SIMULATION SCIENCES INC.          R                                   PAGE P-2</t>
  </si>
  <si>
    <t xml:space="preserve"> OVERALL PLANT MASS BALANCE</t>
  </si>
  <si>
    <t xml:space="preserve">                          ------------------ KG/HR ------------------  PERCENT</t>
  </si>
  <si>
    <t xml:space="preserve">                           CALCULATION SEQUENCE AND RECYCLES           08/23/18</t>
  </si>
  <si>
    <t xml:space="preserve">     1  NBP  166                1.00       0.00       1.00       0.00     0.00</t>
  </si>
  <si>
    <t xml:space="preserve"> CALCULATION SEQUENCE</t>
  </si>
  <si>
    <t xml:space="preserve">        TOTAL                   1.00       0.00       1.00       0.00     0.00</t>
  </si>
  <si>
    <t xml:space="preserve">  SEQ    UNIT ID     UNIT TYPE</t>
  </si>
  <si>
    <t xml:space="preserve">  ---  ------------  ----------</t>
  </si>
  <si>
    <t xml:space="preserve">    1  C1            COMPRESSOR</t>
  </si>
  <si>
    <t xml:space="preserve"> SEQUENCE MAP</t>
  </si>
  <si>
    <t xml:space="preserve">   SEQ                 DESCRIPTION</t>
  </si>
  <si>
    <t xml:space="preserve">  ----  -----------------------------------------</t>
  </si>
  <si>
    <t xml:space="preserve">     1  COMPRESSOR 'C1'</t>
  </si>
  <si>
    <t xml:space="preserve"> SIMULATION SCIENCES INC.          R                                   PAGE P-4</t>
  </si>
  <si>
    <t xml:space="preserve"> SIMULATION SCIENCES INC.          R                                   PAGE P-6</t>
  </si>
  <si>
    <t xml:space="preserve">                                   COMPRESSOR SUMMARY                  08/23/18</t>
  </si>
  <si>
    <t xml:space="preserve">                                     STREAM SUMMARY                    08/23/18</t>
  </si>
  <si>
    <t xml:space="preserve">                                  UNIT 1, 'C1'</t>
  </si>
  <si>
    <t>Feeds</t>
  </si>
  <si>
    <t>S1</t>
  </si>
  <si>
    <t>STREAM ID</t>
  </si>
  <si>
    <t>S2</t>
  </si>
  <si>
    <t>NAME</t>
  </si>
  <si>
    <t>Products Mixed</t>
  </si>
  <si>
    <t>PHASE</t>
  </si>
  <si>
    <t>VAPOR</t>
  </si>
  <si>
    <t>MIXED</t>
  </si>
  <si>
    <t>THERMO ID</t>
  </si>
  <si>
    <t>PR01</t>
  </si>
  <si>
    <t xml:space="preserve"> OPERATING CONDITIONS</t>
  </si>
  <si>
    <t xml:space="preserve"> -----  TOTAL STREAM  -----</t>
  </si>
  <si>
    <t>RATE, KG-MOL/HR</t>
  </si>
  <si>
    <t>INLET</t>
  </si>
  <si>
    <t>ISENTROPIC</t>
  </si>
  <si>
    <t>OUTLET</t>
  </si>
  <si>
    <t>K*KG/HR</t>
  </si>
  <si>
    <t>-----------</t>
  </si>
  <si>
    <t>STD LIQ RATE, M3/HR</t>
  </si>
  <si>
    <t>TEMPERATURE, C</t>
  </si>
  <si>
    <t>PRESSURE, KG/CM2</t>
  </si>
  <si>
    <t>ENTHALPY, M*KCAL/HR</t>
  </si>
  <si>
    <t>MOLECULAR WEIGHT</t>
  </si>
  <si>
    <t>ENTROPY, KCAL/KG-MOL-C</t>
  </si>
  <si>
    <t>CP, KCAL/KG-MOL-C</t>
  </si>
  <si>
    <t>KCAL/KG</t>
  </si>
  <si>
    <t>CV, KCAL/KG-MOL-C</t>
  </si>
  <si>
    <t>MOLE FRACTION LIQUID</t>
  </si>
  <si>
    <t>CP/(CP-R)</t>
  </si>
  <si>
    <t>CP/CV</t>
  </si>
  <si>
    <t>MOLE PERCENT VAPOR</t>
  </si>
  <si>
    <t>ACENTRIC FACTOR</t>
  </si>
  <si>
    <t>MOLE PERCENT LIQUID</t>
  </si>
  <si>
    <t>WATSON K (UOPK)</t>
  </si>
  <si>
    <t>ACT VAP RATE, M3/SEC</t>
  </si>
  <si>
    <t>ADIABATIC EFF, PERCENT</t>
  </si>
  <si>
    <t>POLYTROPIC EFF, PERCENT</t>
  </si>
  <si>
    <t>API GRAVITY</t>
  </si>
  <si>
    <t>ISENTROPIC COEFFICIENT, K</t>
  </si>
  <si>
    <t>POLYTROPIC COEFFICIENT, N</t>
  </si>
  <si>
    <t xml:space="preserve"> --------  VAPOR  ---------</t>
  </si>
  <si>
    <t>ASME "F" FACTOR</t>
  </si>
  <si>
    <t>HEAD, M</t>
  </si>
  <si>
    <t>ADIABATIC</t>
  </si>
  <si>
    <t>K*M3/HR</t>
  </si>
  <si>
    <t>POLYTROPIC</t>
  </si>
  <si>
    <t>NORM VAP RATE(1), K*M3/HR</t>
  </si>
  <si>
    <t>ACTUAL</t>
  </si>
  <si>
    <t>SPECIFIC GRAVITY (AIR=1.0)</t>
  </si>
  <si>
    <t>WORK, KW</t>
  </si>
  <si>
    <t>THEORETICAL</t>
  </si>
  <si>
    <t>ENTHALPY, KCAL/KG</t>
  </si>
  <si>
    <t>CP, KCAL/KG-C</t>
  </si>
  <si>
    <t>DENSITY, KG/K*M3</t>
  </si>
  <si>
    <t>Z (FROM DENSITY)</t>
  </si>
  <si>
    <t xml:space="preserve">  NOTE: POLYTROPIC AND ISENTROPIC COEFFICIENTS</t>
  </si>
  <si>
    <t>TH COND, KCAL/HR-M-C</t>
  </si>
  <si>
    <t xml:space="preserve">        CALCULATED FROM ASME EQUATIONS</t>
  </si>
  <si>
    <t>VISCOSITY, CP</t>
  </si>
  <si>
    <t>KVIS (VISC/DENS), CSTOKE</t>
  </si>
  <si>
    <t xml:space="preserve"> SIMULATION SCIENCES INC.          R                                   PAGE P-5</t>
  </si>
  <si>
    <t xml:space="preserve">                              STREAM MOLAR COMPONENT RATES             08/23/18</t>
  </si>
  <si>
    <t xml:space="preserve"> STREAM ID                            S1           S2</t>
  </si>
  <si>
    <t xml:space="preserve">        NAME</t>
  </si>
  <si>
    <t xml:space="preserve">        PHASE                      VAPOR        MIXED</t>
  </si>
  <si>
    <t xml:space="preserve">    THERMO ID                       PR01         PR01</t>
  </si>
  <si>
    <t xml:space="preserve"> FLUID RATES, KG-MOL/HR</t>
  </si>
  <si>
    <t xml:space="preserve">    1  NBP  166                   0.0115       0.0115</t>
  </si>
  <si>
    <t xml:space="preserve"> TOTAL RATE, KG-MOL/HR            0.0115       0.0115</t>
  </si>
  <si>
    <t xml:space="preserve"> TEMPERATURE, C                 169.0000     172.5248</t>
  </si>
  <si>
    <t xml:space="preserve"> PRESSURE, KG/CM2                 1.1083       1.2083</t>
  </si>
  <si>
    <t xml:space="preserve"> ENTHALPY, M*KCAL/HR          1.8212E-04   1.8296E-04</t>
  </si>
  <si>
    <t xml:space="preserve"> MOLECULAR WEIGHT                87.1000      87.1000</t>
  </si>
  <si>
    <t xml:space="preserve"> MOLE FRAC VAPOR                  1.0000       0.9960</t>
  </si>
  <si>
    <t xml:space="preserve"> MOLE FRAC LIQUID                 0.0000   3.9544E-03</t>
  </si>
  <si>
    <t xml:space="preserve"> SIMULATION SCIENCES INC.          R                                   PAGE P-7</t>
  </si>
  <si>
    <t xml:space="preserve"> --------  LIQUID  --------</t>
  </si>
  <si>
    <t xml:space="preserve"> RATE, KG-MOL/HR                     N/A    4.540E-05</t>
  </si>
  <si>
    <t xml:space="preserve">       K*KG/HR                       N/A    3.954E-06</t>
  </si>
  <si>
    <t xml:space="preserve">       M3/HR                         N/A    4.882E-06</t>
  </si>
  <si>
    <t xml:space="preserve">       GAL/MIN                       N/A    2.150E-05</t>
  </si>
  <si>
    <t xml:space="preserve"> STD LIQ RATE, M3/HR                 N/A    4.193E-06</t>
  </si>
  <si>
    <t xml:space="preserve"> SPECIFIC GRAVITY (H2O=1.0)          N/A       0.9439</t>
  </si>
  <si>
    <t xml:space="preserve"> MOLECULAR WEIGHT                    N/A       87.100</t>
  </si>
  <si>
    <t xml:space="preserve"> ENTHALPY, KCAL/KG                   N/A       78.128</t>
  </si>
  <si>
    <t xml:space="preserve"> CP, KCAL/KG-C                       N/A        0.513</t>
  </si>
  <si>
    <t xml:space="preserve"> DENSITY, KG/M3                      N/A      809.920</t>
  </si>
  <si>
    <t xml:space="preserve"> Z (FROM DENSITY)                    N/A   3.4389E-03</t>
  </si>
  <si>
    <t xml:space="preserve"> SURFACE TENSION, DYNE/CM            N/A      18.2272</t>
  </si>
  <si>
    <t xml:space="preserve"> THERMAL COND, KCAL/HR-M-C           N/A      0.12035</t>
  </si>
  <si>
    <t xml:space="preserve"> VISCOSITY, CP                       N/A      0.24033</t>
  </si>
  <si>
    <t xml:space="preserve"> KVIS (VISC/DENS), CSTOKE            N/A       0.2967</t>
  </si>
  <si>
    <t>(1) NORMAL VAPOR VOLUME IS 22.414 M3/KG-MOLE (0 C AND 1 ATM)</t>
    <phoneticPr fontId="26" type="noConversion"/>
  </si>
  <si>
    <t>REDUCED TEMP (KAYS RULE)</t>
    <phoneticPr fontId="26" type="noConversion"/>
  </si>
  <si>
    <t>PRES (KAYS RULE)</t>
  </si>
  <si>
    <t>STD LIQ DENSITY, KG/M3</t>
  </si>
  <si>
    <t>SPECIFIC GRAVITY</t>
  </si>
  <si>
    <t>S-1891</t>
    <phoneticPr fontId="26" type="noConversion"/>
  </si>
  <si>
    <t>ΔP: 0.05kg/cm2G</t>
    <phoneticPr fontId="26" type="noConversion"/>
  </si>
  <si>
    <t>PSV-11811</t>
    <phoneticPr fontId="26" type="noConversion"/>
  </si>
  <si>
    <t>F-1115A</t>
    <phoneticPr fontId="26" type="noConversion"/>
  </si>
  <si>
    <t>F-1115B</t>
    <phoneticPr fontId="26" type="noConversion"/>
  </si>
  <si>
    <t>D-1181</t>
    <phoneticPr fontId="26" type="noConversion"/>
  </si>
  <si>
    <t>PSV-11111</t>
    <phoneticPr fontId="26" type="noConversion"/>
  </si>
  <si>
    <t>11417-AA3-2"-PV</t>
    <phoneticPr fontId="26" type="noConversion"/>
  </si>
  <si>
    <t>11420-AA3-2"-PV</t>
    <phoneticPr fontId="26" type="noConversion"/>
  </si>
  <si>
    <t>11426-AA3-2"-PV</t>
    <phoneticPr fontId="26" type="noConversion"/>
  </si>
  <si>
    <t>18104-AA3-2"-PV</t>
    <phoneticPr fontId="26" type="noConversion"/>
  </si>
  <si>
    <t>D-1131</t>
    <phoneticPr fontId="26" type="noConversion"/>
  </si>
  <si>
    <t>PSV-11811</t>
    <phoneticPr fontId="26" type="noConversion"/>
  </si>
  <si>
    <t>R-1111</t>
    <phoneticPr fontId="26" type="noConversion"/>
  </si>
  <si>
    <t>PSV-11311 (1.5"xEx2")</t>
    <phoneticPr fontId="26" type="noConversion"/>
  </si>
  <si>
    <t>PSV-11321 (1.5"xEx2")</t>
    <phoneticPr fontId="26" type="noConversion"/>
  </si>
  <si>
    <t>11424-AD3-11/2"-P</t>
    <phoneticPr fontId="26" type="noConversion"/>
  </si>
  <si>
    <t>D-1181</t>
    <phoneticPr fontId="26" type="noConversion"/>
  </si>
  <si>
    <t>18103-AD3-11/2"-P</t>
    <phoneticPr fontId="26" type="noConversion"/>
  </si>
  <si>
    <t>L</t>
    <phoneticPr fontId="26" type="noConversion"/>
  </si>
  <si>
    <t>L</t>
    <phoneticPr fontId="26" type="noConversion"/>
  </si>
  <si>
    <t>E-1891</t>
    <phoneticPr fontId="26" type="noConversion"/>
  </si>
  <si>
    <t>D-1114A</t>
    <phoneticPr fontId="26" type="noConversion"/>
  </si>
  <si>
    <t>PSV-11131 (1.5"xEx2")</t>
    <phoneticPr fontId="26" type="noConversion"/>
  </si>
  <si>
    <t>REQUIRED
FLOW RATE</t>
    <phoneticPr fontId="26" type="noConversion"/>
  </si>
  <si>
    <t>PSV-11111</t>
    <phoneticPr fontId="26" type="noConversion"/>
  </si>
  <si>
    <t>PSV-11131</t>
    <phoneticPr fontId="26" type="noConversion"/>
  </si>
  <si>
    <t>11310-AD3-11/2"-P</t>
    <phoneticPr fontId="26" type="noConversion"/>
  </si>
  <si>
    <t>이내</t>
    <phoneticPr fontId="26" type="noConversion"/>
  </si>
  <si>
    <r>
      <t>PSV-11811 (</t>
    </r>
    <r>
      <rPr>
        <sz val="11"/>
        <rFont val="맑은 고딕"/>
        <family val="3"/>
        <charset val="129"/>
        <scheme val="minor"/>
      </rPr>
      <t>1.5"</t>
    </r>
    <r>
      <rPr>
        <sz val="11"/>
        <color theme="1"/>
        <rFont val="맑은 고딕"/>
        <family val="2"/>
        <charset val="129"/>
        <scheme val="minor"/>
      </rPr>
      <t>xEx3")</t>
    </r>
    <phoneticPr fontId="26" type="noConversion"/>
  </si>
  <si>
    <t>L</t>
    <phoneticPr fontId="26" type="noConversion"/>
  </si>
  <si>
    <t>PSV-11153A (1"x2")</t>
    <phoneticPr fontId="26" type="noConversion"/>
  </si>
  <si>
    <t>PSV-11153B (1"x2")</t>
    <phoneticPr fontId="26" type="noConversion"/>
  </si>
  <si>
    <t>1.5"</t>
    <phoneticPr fontId="26" type="noConversion"/>
  </si>
  <si>
    <t>@ 0.01 kg/cm2G</t>
    <phoneticPr fontId="26" type="noConversion"/>
  </si>
  <si>
    <t>3"</t>
    <phoneticPr fontId="26" type="noConversion"/>
  </si>
  <si>
    <t>REVISE</t>
    <phoneticPr fontId="26" type="noConversion"/>
  </si>
  <si>
    <t>CASE1. HEAD LINE 변경</t>
    <phoneticPr fontId="26" type="noConversion"/>
  </si>
  <si>
    <t xml:space="preserve">RATED
FLOW RATE </t>
    <phoneticPr fontId="26" type="noConversion"/>
  </si>
  <si>
    <t>ORIFECE TYPE</t>
    <phoneticPr fontId="26" type="noConversion"/>
  </si>
  <si>
    <t>NOTE:</t>
    <phoneticPr fontId="26" type="noConversion"/>
  </si>
  <si>
    <t>아래 참고 REVISE CASE 1/2 참고</t>
    <phoneticPr fontId="26" type="noConversion"/>
  </si>
  <si>
    <t>CASE2. BELLOWS TYPE으로 변경</t>
    <phoneticPr fontId="26" type="noConversion"/>
  </si>
  <si>
    <t>CACULATED 
ORIFICE AREA (mm2)</t>
    <phoneticPr fontId="26" type="noConversion"/>
  </si>
  <si>
    <t>SELECTED 
ORIFICE AREA (mm2)</t>
    <phoneticPr fontId="26" type="noConversion"/>
  </si>
  <si>
    <t xml:space="preserve">Piping Material  (CS or SUS) ; </t>
    <phoneticPr fontId="26" type="noConversion"/>
  </si>
  <si>
    <t>Back Press.(kg/cm2)</t>
    <phoneticPr fontId="26" type="noConversion"/>
  </si>
  <si>
    <t>Up Stream</t>
    <phoneticPr fontId="26" type="noConversion"/>
  </si>
  <si>
    <t>Down Stream</t>
    <phoneticPr fontId="26" type="noConversion"/>
  </si>
  <si>
    <t>Doc. no. :</t>
    <phoneticPr fontId="53" type="noConversion"/>
  </si>
  <si>
    <t>Rev. no. :</t>
    <phoneticPr fontId="53" type="noConversion"/>
  </si>
  <si>
    <t>Page   :</t>
    <phoneticPr fontId="53" type="noConversion"/>
  </si>
  <si>
    <t>Client       :</t>
    <phoneticPr fontId="53" type="noConversion"/>
  </si>
  <si>
    <t>SK innovation</t>
    <phoneticPr fontId="53" type="noConversion"/>
  </si>
  <si>
    <t>Job. No.   :</t>
    <phoneticPr fontId="53" type="noConversion"/>
  </si>
  <si>
    <t>Location   :</t>
    <phoneticPr fontId="53" type="noConversion"/>
  </si>
  <si>
    <t xml:space="preserve">Jeung Pyeong, Chung-buk, Korea </t>
    <phoneticPr fontId="53" type="noConversion"/>
  </si>
  <si>
    <t xml:space="preserve">    </t>
  </si>
  <si>
    <t>:</t>
  </si>
  <si>
    <t>Rev.</t>
    <phoneticPr fontId="53" type="noConversion"/>
  </si>
  <si>
    <t>Date</t>
  </si>
  <si>
    <t>Description</t>
    <phoneticPr fontId="53" type="noConversion"/>
  </si>
  <si>
    <t>Prep</t>
  </si>
  <si>
    <t>Chkd</t>
  </si>
  <si>
    <t>Appd</t>
  </si>
  <si>
    <t>작</t>
    <phoneticPr fontId="53" type="noConversion"/>
  </si>
  <si>
    <t>분</t>
    <phoneticPr fontId="53" type="noConversion"/>
  </si>
  <si>
    <t>기</t>
    <phoneticPr fontId="53" type="noConversion"/>
  </si>
  <si>
    <t>성</t>
    <phoneticPr fontId="53" type="noConversion"/>
  </si>
  <si>
    <t>야</t>
    <phoneticPr fontId="53" type="noConversion"/>
  </si>
  <si>
    <t>술</t>
    <phoneticPr fontId="53" type="noConversion"/>
  </si>
  <si>
    <t>SKI</t>
    <phoneticPr fontId="53" type="noConversion"/>
  </si>
  <si>
    <t>자</t>
    <phoneticPr fontId="53" type="noConversion"/>
  </si>
  <si>
    <t>책</t>
    <phoneticPr fontId="53" type="noConversion"/>
  </si>
  <si>
    <t>임</t>
    <phoneticPr fontId="53" type="noConversion"/>
  </si>
  <si>
    <t>S1804-FC1-PR-CA-001</t>
    <phoneticPr fontId="53" type="noConversion"/>
  </si>
  <si>
    <t>S1804</t>
    <phoneticPr fontId="53" type="noConversion"/>
  </si>
  <si>
    <t>CALCULATION DIAGRAM</t>
    <phoneticPr fontId="26" type="noConversion"/>
  </si>
  <si>
    <t>PSV UPSTREAM PRESSURE DROP CALCULATION-1</t>
    <phoneticPr fontId="26" type="noConversion"/>
  </si>
  <si>
    <t>PSV UPSTREAM PRESSURE DROP CALCULATION-2</t>
    <phoneticPr fontId="26" type="noConversion"/>
  </si>
  <si>
    <t>3.</t>
    <phoneticPr fontId="53" type="noConversion"/>
  </si>
  <si>
    <t>4.</t>
    <phoneticPr fontId="53" type="noConversion"/>
  </si>
  <si>
    <t>PSV DOWNSTREAM PRESSURE DROP CALCULATION-1</t>
    <phoneticPr fontId="26" type="noConversion"/>
  </si>
  <si>
    <t>PSV DOWNSTREAM PRESSURE DROP CALCULATION-2</t>
    <phoneticPr fontId="26" type="noConversion"/>
  </si>
  <si>
    <t>5.</t>
    <phoneticPr fontId="53" type="noConversion"/>
  </si>
  <si>
    <t>CALCULATION DIAGRAM</t>
    <phoneticPr fontId="26" type="noConversion"/>
  </si>
  <si>
    <t>CONTENT</t>
    <phoneticPr fontId="53" type="noConversion"/>
  </si>
  <si>
    <t>2</t>
    <phoneticPr fontId="53" type="noConversion"/>
  </si>
  <si>
    <t xml:space="preserve">1. </t>
    <phoneticPr fontId="53" type="noConversion"/>
  </si>
  <si>
    <t>CALCULATION SUMMARY</t>
    <phoneticPr fontId="26" type="noConversion"/>
  </si>
  <si>
    <t>6.</t>
    <phoneticPr fontId="53" type="noConversion"/>
  </si>
  <si>
    <t>1.5"xEx2"</t>
    <phoneticPr fontId="26" type="noConversion"/>
  </si>
  <si>
    <t>1.5"xGx3"</t>
    <phoneticPr fontId="26" type="noConversion"/>
  </si>
  <si>
    <t>1.5"xFx2"</t>
    <phoneticPr fontId="26" type="noConversion"/>
  </si>
  <si>
    <t>1"xDx2"</t>
    <phoneticPr fontId="26" type="noConversion"/>
  </si>
  <si>
    <t>Allowable Line Length</t>
    <phoneticPr fontId="26" type="noConversion"/>
  </si>
  <si>
    <r>
      <rPr>
        <b/>
        <sz val="11"/>
        <color rgb="FFFF0000"/>
        <rFont val="맑은 고딕"/>
        <family val="3"/>
        <charset val="129"/>
        <scheme val="minor"/>
      </rPr>
      <t>2"</t>
    </r>
    <r>
      <rPr>
        <b/>
        <sz val="11"/>
        <color theme="1"/>
        <rFont val="맑은 고딕"/>
        <family val="3"/>
        <charset val="129"/>
        <scheme val="minor"/>
      </rPr>
      <t xml:space="preserve"> -&gt;  </t>
    </r>
    <r>
      <rPr>
        <b/>
        <sz val="11"/>
        <color rgb="FF0000FF"/>
        <rFont val="맑은 고딕"/>
        <family val="3"/>
        <charset val="129"/>
        <scheme val="minor"/>
      </rPr>
      <t>3"</t>
    </r>
    <phoneticPr fontId="26" type="noConversion"/>
  </si>
  <si>
    <t>CALCULATION SUMMARY</t>
    <phoneticPr fontId="26" type="noConversion"/>
  </si>
  <si>
    <t>1. 개요</t>
    <phoneticPr fontId="26" type="noConversion"/>
  </si>
  <si>
    <t xml:space="preserve">1) PSV의 UPSTREAM과 DOWNSTREAM의 Pressure drop를 계산한다. </t>
    <phoneticPr fontId="26" type="noConversion"/>
  </si>
  <si>
    <t>PSV UPSTREAM PRESSURE DROP CALCULATION - SUMMARY</t>
    <phoneticPr fontId="26" type="noConversion"/>
  </si>
  <si>
    <t>PSV UPSTREAM PRESSURE DROP - SHEET</t>
    <phoneticPr fontId="26" type="noConversion"/>
  </si>
  <si>
    <t>PSV DOWNSTREAM PRESSURE DROP CALCULATION - SUMMARY</t>
    <phoneticPr fontId="26" type="noConversion"/>
  </si>
  <si>
    <t>PSV DOWNSTREAM PRESSURE DROP CALCULATION - SHEET</t>
    <phoneticPr fontId="26" type="noConversion"/>
  </si>
  <si>
    <r>
      <t>PSV-11151 (</t>
    </r>
    <r>
      <rPr>
        <sz val="11"/>
        <rFont val="맑은 고딕"/>
        <family val="3"/>
        <charset val="129"/>
        <scheme val="minor"/>
      </rPr>
      <t>1.5"x</t>
    </r>
    <r>
      <rPr>
        <sz val="11"/>
        <color theme="1"/>
        <rFont val="맑은 고딕"/>
        <family val="3"/>
        <charset val="129"/>
        <scheme val="minor"/>
      </rPr>
      <t>Fx</t>
    </r>
    <r>
      <rPr>
        <sz val="11"/>
        <color theme="1"/>
        <rFont val="맑은 고딕"/>
        <family val="2"/>
        <charset val="129"/>
        <scheme val="minor"/>
      </rPr>
      <t>2")</t>
    </r>
    <phoneticPr fontId="26" type="noConversion"/>
  </si>
  <si>
    <t>1"-&gt;1.5"</t>
    <phoneticPr fontId="26" type="noConversion"/>
  </si>
  <si>
    <t>1."</t>
    <phoneticPr fontId="26" type="noConversion"/>
  </si>
  <si>
    <r>
      <t>PSV-11341B (</t>
    </r>
    <r>
      <rPr>
        <sz val="11"/>
        <rFont val="맑은 고딕"/>
        <family val="3"/>
        <charset val="129"/>
        <scheme val="minor"/>
      </rPr>
      <t>1."</t>
    </r>
    <r>
      <rPr>
        <sz val="11"/>
        <color theme="1"/>
        <rFont val="맑은 고딕"/>
        <family val="2"/>
        <charset val="129"/>
        <scheme val="minor"/>
      </rPr>
      <t>xDx2")</t>
    </r>
    <phoneticPr fontId="26" type="noConversion"/>
  </si>
  <si>
    <r>
      <t>PSV-11341A (</t>
    </r>
    <r>
      <rPr>
        <sz val="11"/>
        <rFont val="맑은 고딕"/>
        <family val="3"/>
        <charset val="129"/>
        <scheme val="minor"/>
      </rPr>
      <t>1"</t>
    </r>
    <r>
      <rPr>
        <sz val="11"/>
        <color theme="1"/>
        <rFont val="맑은 고딕"/>
        <family val="2"/>
        <charset val="129"/>
        <scheme val="minor"/>
      </rPr>
      <t>xDx2")</t>
    </r>
    <phoneticPr fontId="26" type="noConversion"/>
  </si>
  <si>
    <t>LEGEND</t>
    <phoneticPr fontId="26" type="noConversion"/>
  </si>
  <si>
    <t>FLOW RATE, KG/H</t>
    <phoneticPr fontId="26" type="noConversion"/>
  </si>
  <si>
    <t>INLET PRESSURE, KG/CM2G</t>
    <phoneticPr fontId="26" type="noConversion"/>
  </si>
  <si>
    <t>PRESSURE DROP, KG/COM2</t>
    <phoneticPr fontId="26" type="noConversion"/>
  </si>
  <si>
    <t>OUTLET PRESSURE, KG/CM2G</t>
    <phoneticPr fontId="26" type="noConversion"/>
  </si>
  <si>
    <t>PSV-11141C (1.5"xFx2")</t>
    <phoneticPr fontId="26" type="noConversion"/>
  </si>
  <si>
    <t>PSV-11141B (1.5"xFx2")</t>
    <phoneticPr fontId="26" type="noConversion"/>
  </si>
  <si>
    <t>PSV-11141A (1.5"xFx2")</t>
    <phoneticPr fontId="26" type="noConversion"/>
  </si>
  <si>
    <t>PSV-11111 (1.5"xEx2")</t>
    <phoneticPr fontId="26" type="noConversion"/>
  </si>
  <si>
    <t>SUS</t>
    <phoneticPr fontId="26" type="noConversion"/>
  </si>
  <si>
    <t>2) PSV UPSTREAM PRESSURE DROP 계산</t>
    <phoneticPr fontId="26" type="noConversion"/>
  </si>
  <si>
    <t xml:space="preserve">  · PSV UPSREAM PRESSURE DROP은 PSV SET PRESSURE의 3% 이내가 되도록 해야 한다. </t>
    <phoneticPr fontId="26" type="noConversion"/>
  </si>
  <si>
    <t xml:space="preserve">  · PRESSURE DROP 계산에는 Rated flow를 기준하여 계산함. </t>
    <phoneticPr fontId="26" type="noConversion"/>
  </si>
  <si>
    <t xml:space="preserve">   구한다.</t>
    <phoneticPr fontId="26" type="noConversion"/>
  </si>
  <si>
    <t>3) PSV DOWNSTREAM ΔP 계산</t>
    <phoneticPr fontId="26" type="noConversion"/>
  </si>
  <si>
    <t xml:space="preserve">  · PSV BACK PRESSURE 가 CONVENTIONAL TYPE의 경우 set press의 10%이내가 되야 하며 </t>
    <phoneticPr fontId="26" type="noConversion"/>
  </si>
  <si>
    <t xml:space="preserve">   BELLOWS TYPE의 경우 30%이내가 되는지 확인 한다. </t>
    <phoneticPr fontId="26" type="noConversion"/>
  </si>
  <si>
    <t xml:space="preserve">  · PSV DOWNSTREAM ΔP calculation은 required flow 를 이용한다</t>
    <phoneticPr fontId="26" type="noConversion"/>
  </si>
  <si>
    <t xml:space="preserve">  · 계산에 사용된 PIPE 길이는 현 P&amp;ID 및 PLOT PLAN 에 따라 계산한다.</t>
    <phoneticPr fontId="26" type="noConversion"/>
  </si>
  <si>
    <t xml:space="preserve">2. 변경사항 </t>
    <phoneticPr fontId="26" type="noConversion"/>
  </si>
  <si>
    <t>NO.</t>
    <phoneticPr fontId="26" type="noConversion"/>
  </si>
  <si>
    <t>ITEM.NO</t>
    <phoneticPr fontId="26" type="noConversion"/>
  </si>
  <si>
    <t>REQUIRED FLOW RATE
(kg/h)</t>
    <phoneticPr fontId="26" type="noConversion"/>
  </si>
  <si>
    <t>ORIFECE TYPE</t>
    <phoneticPr fontId="26" type="noConversion"/>
  </si>
  <si>
    <r>
      <t>PSV-11311</t>
    </r>
    <r>
      <rPr>
        <vertAlign val="superscript"/>
        <sz val="10"/>
        <color theme="1"/>
        <rFont val="맑은 고딕"/>
        <family val="3"/>
        <charset val="129"/>
        <scheme val="minor"/>
      </rPr>
      <t>1)</t>
    </r>
    <phoneticPr fontId="26" type="noConversion"/>
  </si>
  <si>
    <r>
      <rPr>
        <strike/>
        <sz val="10"/>
        <color theme="1"/>
        <rFont val="맑은 고딕"/>
        <family val="3"/>
        <charset val="129"/>
        <scheme val="minor"/>
      </rPr>
      <t>1"x2"</t>
    </r>
    <r>
      <rPr>
        <sz val="10"/>
        <color theme="1"/>
        <rFont val="맑은 고딕"/>
        <family val="3"/>
        <charset val="129"/>
        <scheme val="minor"/>
      </rPr>
      <t xml:space="preserve">   -&gt;  1.5"xEx2"</t>
    </r>
    <phoneticPr fontId="26" type="noConversion"/>
  </si>
  <si>
    <r>
      <t>PSV-11321</t>
    </r>
    <r>
      <rPr>
        <vertAlign val="superscript"/>
        <sz val="10"/>
        <color theme="1"/>
        <rFont val="맑은 고딕"/>
        <family val="3"/>
        <charset val="129"/>
        <scheme val="minor"/>
      </rPr>
      <t>1)</t>
    </r>
    <phoneticPr fontId="26" type="noConversion"/>
  </si>
  <si>
    <r>
      <rPr>
        <sz val="9"/>
        <color theme="1"/>
        <rFont val="맑은 고딕"/>
        <family val="3"/>
        <charset val="129"/>
        <scheme val="minor"/>
      </rPr>
      <t xml:space="preserve">  </t>
    </r>
    <r>
      <rPr>
        <sz val="9"/>
        <color theme="1"/>
        <rFont val="맑은 고딕"/>
        <family val="2"/>
        <charset val="129"/>
        <scheme val="minor"/>
      </rPr>
      <t xml:space="preserve">* PSV LOAD 변경에 따라 P&amp;ID LINE SIZE가 위와 같이 변경하여 </t>
    </r>
    <r>
      <rPr>
        <sz val="9"/>
        <color theme="1"/>
        <rFont val="맑은 고딕"/>
        <family val="3"/>
        <charset val="129"/>
      </rPr>
      <t>ΔP를 계산한다.</t>
    </r>
    <phoneticPr fontId="26" type="noConversion"/>
  </si>
  <si>
    <t>3. 결과</t>
    <phoneticPr fontId="26" type="noConversion"/>
  </si>
  <si>
    <r>
      <t>1) PSV UPSTREAM pressure drop</t>
    </r>
    <r>
      <rPr>
        <sz val="10"/>
        <color theme="1"/>
        <rFont val="맑은 고딕"/>
        <family val="3"/>
        <charset val="129"/>
      </rPr>
      <t xml:space="preserve"> calculation</t>
    </r>
    <phoneticPr fontId="26" type="noConversion"/>
  </si>
  <si>
    <t xml:space="preserve">  · PSV Set pressure의 3%가 되는 Allowable Line Length는 첨부 1,2과 같다. </t>
    <phoneticPr fontId="26" type="noConversion"/>
  </si>
  <si>
    <t xml:space="preserve">  · PSV 설치 시 보호될 기기로부터 PSV까지의 길이가 Allowable line Length 보다 길게</t>
    <phoneticPr fontId="26" type="noConversion"/>
  </si>
  <si>
    <t xml:space="preserve">   설치할 경우 Line Size를 키울 것.</t>
    <phoneticPr fontId="26" type="noConversion"/>
  </si>
  <si>
    <r>
      <t xml:space="preserve">2) PSV DOWNSTREAM </t>
    </r>
    <r>
      <rPr>
        <sz val="10"/>
        <color theme="1"/>
        <rFont val="맑은 고딕"/>
        <family val="3"/>
        <charset val="129"/>
      </rPr>
      <t>ΔP calculation</t>
    </r>
    <phoneticPr fontId="26" type="noConversion"/>
  </si>
  <si>
    <t xml:space="preserve">  · 예상되는 PSV Back pressure의  첨부 3,4,5와 같다. </t>
    <phoneticPr fontId="26" type="noConversion"/>
  </si>
  <si>
    <t xml:space="preserve">  · 예상한 PIPE ROUTE 또는 길이가 변경되는 경우 재계산이 필요하다. </t>
    <phoneticPr fontId="26" type="noConversion"/>
  </si>
  <si>
    <t>4. 첨부</t>
    <phoneticPr fontId="26" type="noConversion"/>
  </si>
  <si>
    <t xml:space="preserve">  · 첨부_1: PSV UPSTREAM PRESSURE DROP CALCULATION - SUMMARY</t>
    <phoneticPr fontId="26" type="noConversion"/>
  </si>
  <si>
    <t xml:space="preserve">  · 첨부_2: PSV UPSTREAM PRESSURE DROP - SHEET</t>
    <phoneticPr fontId="26" type="noConversion"/>
  </si>
  <si>
    <t xml:space="preserve">  · 첨부_3: PSV DOWNSTREAM PRESSURE DROP CALCULATION - SUMMARY</t>
    <phoneticPr fontId="26" type="noConversion"/>
  </si>
  <si>
    <t xml:space="preserve">  · 첨부_4: PSV DOWNSTREAM PRESSURE DROP CALCULATION - SHEET</t>
    <phoneticPr fontId="26" type="noConversion"/>
  </si>
  <si>
    <t xml:space="preserve">  · 첨부_5: CALCULATION DIAGRAM</t>
    <phoneticPr fontId="26" type="noConversion"/>
  </si>
  <si>
    <t>PSV  IN/OUT PRESSURE
DROP CALCULATION</t>
    <phoneticPr fontId="53" type="noConversion"/>
  </si>
  <si>
    <r>
      <rPr>
        <sz val="9"/>
        <color theme="1"/>
        <rFont val="맑은 고딕"/>
        <family val="3"/>
        <charset val="129"/>
      </rPr>
      <t xml:space="preserve">  · PRESSURE DROP이 </t>
    </r>
    <r>
      <rPr>
        <sz val="9"/>
        <color theme="1"/>
        <rFont val="맑은 고딕"/>
        <family val="3"/>
        <charset val="129"/>
        <scheme val="minor"/>
      </rPr>
      <t>PSV set press의 3% 이내가 되는  Allowable Line length를</t>
    </r>
    <phoneticPr fontId="26" type="noConversion"/>
  </si>
  <si>
    <t xml:space="preserve">          (Rated flow = Required flow x Selected Area/Reqired Area)</t>
    <phoneticPr fontId="26" type="noConversion"/>
  </si>
  <si>
    <t xml:space="preserve">   0.49kg/cm2G 이며,  PSV-11111가  가장 클 것으로 예상 된다. </t>
    <phoneticPr fontId="26" type="noConversion"/>
  </si>
  <si>
    <t xml:space="preserve">  · PSV DOWNSTREAM에서 Maximum backpressure  값은 set pressure의 30% 이내인 </t>
    <phoneticPr fontId="26" type="noConversion"/>
  </si>
  <si>
    <t>1 of 3</t>
    <phoneticPr fontId="26" type="noConversion"/>
  </si>
  <si>
    <t>2 of 3</t>
    <phoneticPr fontId="26" type="noConversion"/>
  </si>
  <si>
    <t>3 of 3</t>
    <phoneticPr fontId="26" type="noConversion"/>
  </si>
  <si>
    <t>2018. 10. 30</t>
  </si>
  <si>
    <t>W.C.J</t>
  </si>
  <si>
    <t>S.R.L</t>
  </si>
  <si>
    <t>A</t>
  </si>
  <si>
    <t>Issued  For  Approval</t>
  </si>
  <si>
    <t>2018. 09. 12</t>
    <phoneticPr fontId="26" type="noConversion"/>
  </si>
  <si>
    <t>Issued For Construction</t>
    <phoneticPr fontId="26" type="noConversion"/>
  </si>
  <si>
    <r>
      <rPr>
        <strike/>
        <sz val="10"/>
        <color theme="1"/>
        <rFont val="맑은 고딕"/>
        <family val="3"/>
        <charset val="129"/>
        <scheme val="minor"/>
      </rPr>
      <t>401</t>
    </r>
    <r>
      <rPr>
        <sz val="10"/>
        <color theme="1"/>
        <rFont val="맑은 고딕"/>
        <family val="3"/>
        <charset val="129"/>
        <scheme val="minor"/>
      </rPr>
      <t xml:space="preserve">   -&gt;   437</t>
    </r>
    <phoneticPr fontId="26" type="noConversion"/>
  </si>
</sst>
</file>

<file path=xl/styles.xml><?xml version="1.0" encoding="utf-8"?>
<styleSheet xmlns="http://schemas.openxmlformats.org/spreadsheetml/2006/main">
  <numFmts count="66">
    <numFmt numFmtId="42" formatCode="_-&quot;₩&quot;* #,##0_-;\-&quot;₩&quot;* #,##0_-;_-&quot;₩&quot;* &quot;-&quot;_-;_-@_-"/>
    <numFmt numFmtId="41" formatCode="_-* #,##0_-;\-* #,##0_-;_-* &quot;-&quot;_-;_-@_-"/>
    <numFmt numFmtId="43" formatCode="_-* #,##0.00_-;\-* #,##0.00_-;_-* &quot;-&quot;??_-;_-@_-"/>
    <numFmt numFmtId="24" formatCode="\$#,##0_);[Red]\(\$#,##0\)"/>
    <numFmt numFmtId="176" formatCode="0.000"/>
    <numFmt numFmtId="177" formatCode="0.00000"/>
    <numFmt numFmtId="178" formatCode="_-* #,##0_-;\-* #,##0_-;_-* &quot;-&quot;??_-;_-@_-"/>
    <numFmt numFmtId="179" formatCode="0.000_ "/>
    <numFmt numFmtId="180" formatCode="_-* #,##0.0_-;\-* #,##0.0_-;_-* &quot;-&quot;_-;_-@_-"/>
    <numFmt numFmtId="181" formatCode="0.0_ "/>
    <numFmt numFmtId="182" formatCode="0_ "/>
    <numFmt numFmtId="183" formatCode="0.0000"/>
    <numFmt numFmtId="184" formatCode="0.000;_怀"/>
    <numFmt numFmtId="185" formatCode="0.00_ "/>
    <numFmt numFmtId="186" formatCode="0.0%"/>
    <numFmt numFmtId="187" formatCode="0.0\ &quot;m&quot;"/>
    <numFmt numFmtId="188" formatCode="0.00\ &quot;m&quot;"/>
    <numFmt numFmtId="189" formatCode="#,##0.0"/>
    <numFmt numFmtId="190" formatCode="0.00.E+00"/>
    <numFmt numFmtId="191" formatCode="0.000.E+00"/>
    <numFmt numFmtId="192" formatCode="_-* #,##0.00\ [$€]_-;\-* #,##0.00\ [$€]_-;_-* &quot;-&quot;??\ [$€]_-;_-@_-"/>
    <numFmt numFmtId="193" formatCode="#."/>
    <numFmt numFmtId="194" formatCode="\ "/>
    <numFmt numFmtId="195" formatCode="0.00000000%"/>
    <numFmt numFmtId="196" formatCode="_ &quot;₩&quot;* #,##0_ ;_ &quot;₩&quot;* &quot;₩&quot;\-#,##0_ ;_ &quot;₩&quot;* &quot;-&quot;_ ;_ @_ "/>
    <numFmt numFmtId="197" formatCode="#,##0.0;\-#,##0.0"/>
    <numFmt numFmtId="198" formatCode="yyyy&quot;/&quot;m&quot;/&quot;d"/>
    <numFmt numFmtId="199" formatCode="&quot;₩&quot;&quot;₩&quot;\$#,##0_);&quot;₩&quot;&quot;₩&quot;\(&quot;₩&quot;&quot;₩&quot;\$#,##0&quot;₩&quot;&quot;₩&quot;\)"/>
    <numFmt numFmtId="200" formatCode="0.000E+00"/>
    <numFmt numFmtId="201" formatCode="\(#,##0.0000\)"/>
    <numFmt numFmtId="202" formatCode="0.0000000"/>
    <numFmt numFmtId="203" formatCode="&quot;₩&quot;#,##0.00;&quot;₩&quot;\-#,##0.00"/>
    <numFmt numFmtId="204" formatCode="#,##0.000;\-#,##0.000"/>
    <numFmt numFmtId="205" formatCode="_ * #,##0_ ;_ * \-#,##0_ ;_ * &quot;-&quot;_ ;_ @_ "/>
    <numFmt numFmtId="206" formatCode="#.##.;[Red]#.####;&quot;簀&quot;"/>
    <numFmt numFmtId="207" formatCode="_ * #,##0.00_ ;_ * \-#,##0.00_ ;_ * &quot;-&quot;??_ ;_ @_ "/>
    <numFmt numFmtId="208" formatCode="#,##0\ &quot;일 (월)&quot;\ \ "/>
    <numFmt numFmtId="209" formatCode="&quot;₩&quot;#,##0;&quot;₩&quot;&quot;₩&quot;&quot;₩&quot;&quot;₩&quot;&quot;₩&quot;\-#,##0"/>
    <numFmt numFmtId="210" formatCode="#,##0;[Red]&quot;-&quot;#,##0"/>
    <numFmt numFmtId="211" formatCode="#"/>
    <numFmt numFmtId="212" formatCode="_(&quot;$&quot;* #,##0_);_(&quot;$&quot;* \(#,##0\);_(&quot;$&quot;* &quot;-&quot;_);_(@_)"/>
    <numFmt numFmtId="213" formatCode="_(&quot;$&quot;* #,##0.00_);_(&quot;$&quot;* \(#,##0.00\);_(&quot;$&quot;* &quot;-&quot;??_);_(@_)"/>
    <numFmt numFmtId="214" formatCode="\$#.00"/>
    <numFmt numFmtId="215" formatCode="#.00"/>
    <numFmt numFmtId="216" formatCode="%#.00"/>
    <numFmt numFmtId="217" formatCode="m\o\n\th\ d\,\ yyyy"/>
    <numFmt numFmtId="218" formatCode="0.00000000000%"/>
    <numFmt numFmtId="219" formatCode="#,##0."/>
    <numFmt numFmtId="220" formatCode="\$#."/>
    <numFmt numFmtId="221" formatCode="_ &quot;₩&quot;* #,##0_ ;_ &quot;₩&quot;* \-#,##0_ ;_ &quot;₩&quot;* &quot;-&quot;_ ;_ @_ "/>
    <numFmt numFmtId="222" formatCode="_ &quot;₩&quot;* #,##0.00_ ;_ &quot;₩&quot;* \-#,##0.00_ ;_ &quot;₩&quot;* &quot;-&quot;??_ ;_ @_ "/>
    <numFmt numFmtId="223" formatCode="\$#,##0\ ;\(\$#,##0\)"/>
    <numFmt numFmtId="224" formatCode="dd/mm/yy\ \ \ \ hh:mm"/>
    <numFmt numFmtId="225" formatCode="#,##0\ &quot;DM&quot;;\-#,##0\ &quot;DM&quot;"/>
    <numFmt numFmtId="226" formatCode="#,##0.0?&quot;&quot;;\-#,##0.0?&quot;&quot;"/>
    <numFmt numFmtId="227" formatCode="_-* #,##0\ _D_M_-;\-* #,##0\ _D_M_-;_-* &quot;-&quot;\ _D_M_-;_-@_-"/>
    <numFmt numFmtId="228" formatCode="#,##0.0&quot;&quot;"/>
    <numFmt numFmtId="229" formatCode="_-* #,##0.00\ _D_M_-;\-* #,##0.00\ _D_M_-;_-* &quot;-&quot;??\ _D_M_-;_-@_-"/>
    <numFmt numFmtId="230" formatCode="#,##0\ &quot;F&quot;;\-#,##0\ &quot;F&quot;"/>
    <numFmt numFmtId="231" formatCode="0\ &quot;% &quot;;[Red]\-\ 0\ &quot;%&quot;\ "/>
    <numFmt numFmtId="232" formatCode="#,##0&quot;&quot;;[Red]\-#,##0&quot;&quot;"/>
    <numFmt numFmtId="233" formatCode="#,##0.00\ &quot;DM&quot;;\-#,##0.00\ &quot;DM&quot;"/>
    <numFmt numFmtId="234" formatCode="#,###&quot; RS&quot;;\-#,###&quot; RS&quot;"/>
    <numFmt numFmtId="235" formatCode="#&quot; &quot;##&quot; &quot;##&quot; &quot;##0\ \I\N\R;[Red]\-#&quot; &quot;#,#&quot; &quot;##,&quot; &quot;###,##0\ \I\N\R"/>
    <numFmt numFmtId="236" formatCode="_-* #,##0.00\ &quot;DM&quot;_-;\-* #,##0.00\ &quot;DM&quot;_-;_-* &quot;-&quot;??\ &quot;DM&quot;_-;_-@_-"/>
    <numFmt numFmtId="237" formatCode="hh:mm&quot;  &quot;"/>
  </numFmts>
  <fonts count="155">
    <font>
      <sz val="11"/>
      <color theme="1"/>
      <name val="맑은 고딕"/>
      <family val="2"/>
      <charset val="129"/>
      <scheme val="minor"/>
    </font>
    <font>
      <sz val="12"/>
      <name val="Arial"/>
      <family val="2"/>
    </font>
    <font>
      <sz val="10"/>
      <name val="Arial"/>
      <family val="2"/>
    </font>
    <font>
      <sz val="8"/>
      <name val="Times New Roman"/>
      <family val="1"/>
    </font>
    <font>
      <sz val="10"/>
      <name val="Times New Roman"/>
      <family val="1"/>
    </font>
    <font>
      <sz val="12"/>
      <name val="Times New Roman"/>
      <family val="1"/>
    </font>
    <font>
      <u/>
      <sz val="12"/>
      <name val="Arial"/>
      <family val="2"/>
    </font>
    <font>
      <b/>
      <u/>
      <sz val="16"/>
      <name val="Arial"/>
      <family val="2"/>
    </font>
    <font>
      <b/>
      <sz val="12"/>
      <name val="Times New Roman"/>
      <family val="1"/>
    </font>
    <font>
      <b/>
      <u/>
      <sz val="12"/>
      <name val="Arial"/>
      <family val="2"/>
    </font>
    <font>
      <b/>
      <sz val="12"/>
      <name val="Arial"/>
      <family val="2"/>
    </font>
    <font>
      <vertAlign val="superscript"/>
      <sz val="12"/>
      <name val="Arial"/>
      <family val="2"/>
    </font>
    <font>
      <vertAlign val="subscript"/>
      <sz val="12"/>
      <name val="Arial"/>
      <family val="2"/>
    </font>
    <font>
      <sz val="10"/>
      <color indexed="9"/>
      <name val="Arial"/>
      <family val="2"/>
    </font>
    <font>
      <b/>
      <u/>
      <sz val="18"/>
      <name val="Arial"/>
      <family val="2"/>
    </font>
    <font>
      <b/>
      <sz val="12"/>
      <color indexed="39"/>
      <name val="Arial"/>
      <family val="2"/>
    </font>
    <font>
      <sz val="12"/>
      <color indexed="39"/>
      <name val="Arial"/>
      <family val="2"/>
    </font>
    <font>
      <b/>
      <sz val="10"/>
      <name val="Arial"/>
      <family val="2"/>
    </font>
    <font>
      <b/>
      <i/>
      <sz val="12"/>
      <color indexed="30"/>
      <name val="Arial"/>
      <family val="2"/>
    </font>
    <font>
      <sz val="12"/>
      <name val="바탕체"/>
      <family val="1"/>
      <charset val="129"/>
    </font>
    <font>
      <sz val="1"/>
      <color indexed="8"/>
      <name val="Courier"/>
      <family val="3"/>
    </font>
    <font>
      <b/>
      <sz val="1"/>
      <color indexed="8"/>
      <name val="Courier"/>
      <family val="3"/>
    </font>
    <font>
      <sz val="10"/>
      <name val="바탕체"/>
      <family val="1"/>
      <charset val="129"/>
    </font>
    <font>
      <sz val="12"/>
      <color indexed="8"/>
      <name val="Helv"/>
      <family val="2"/>
    </font>
    <font>
      <sz val="14"/>
      <color theme="1"/>
      <name val="맑은 고딕"/>
      <family val="2"/>
      <charset val="129"/>
      <scheme val="minor"/>
    </font>
    <font>
      <b/>
      <i/>
      <sz val="14"/>
      <color indexed="30"/>
      <name val="Arial"/>
      <family val="2"/>
    </font>
    <font>
      <sz val="8"/>
      <name val="맑은 고딕"/>
      <family val="2"/>
      <charset val="129"/>
      <scheme val="minor"/>
    </font>
    <font>
      <b/>
      <sz val="14"/>
      <color theme="1"/>
      <name val="맑은 고딕"/>
      <family val="3"/>
      <charset val="129"/>
      <scheme val="minor"/>
    </font>
    <font>
      <sz val="12"/>
      <color theme="1"/>
      <name val="Arial"/>
      <family val="2"/>
    </font>
    <font>
      <sz val="10"/>
      <color theme="1"/>
      <name val="맑은 고딕"/>
      <family val="2"/>
      <charset val="129"/>
      <scheme val="minor"/>
    </font>
    <font>
      <sz val="12"/>
      <color theme="1"/>
      <name val="맑은 고딕"/>
      <family val="3"/>
      <charset val="129"/>
      <scheme val="minor"/>
    </font>
    <font>
      <sz val="11"/>
      <color theme="1"/>
      <name val="맑은 고딕"/>
      <family val="2"/>
      <charset val="129"/>
      <scheme val="minor"/>
    </font>
    <font>
      <sz val="14"/>
      <name val="Arial"/>
      <family val="2"/>
    </font>
    <font>
      <sz val="11"/>
      <name val="맑은 고딕"/>
      <family val="2"/>
      <charset val="129"/>
      <scheme val="minor"/>
    </font>
    <font>
      <b/>
      <sz val="11"/>
      <color theme="1"/>
      <name val="Arial"/>
      <family val="2"/>
    </font>
    <font>
      <sz val="10"/>
      <color theme="1"/>
      <name val="맑은 고딕"/>
      <family val="3"/>
      <charset val="129"/>
      <scheme val="minor"/>
    </font>
    <font>
      <sz val="12"/>
      <color theme="1"/>
      <name val="맑은 고딕"/>
      <family val="2"/>
      <charset val="129"/>
      <scheme val="minor"/>
    </font>
    <font>
      <b/>
      <sz val="12"/>
      <color theme="1"/>
      <name val="맑은 고딕"/>
      <family val="3"/>
      <charset val="129"/>
      <scheme val="minor"/>
    </font>
    <font>
      <sz val="11"/>
      <color theme="1"/>
      <name val="맑은 고딕"/>
      <family val="3"/>
      <charset val="129"/>
      <scheme val="minor"/>
    </font>
    <font>
      <sz val="11"/>
      <color theme="1"/>
      <name val="맑은 고딕"/>
      <family val="3"/>
      <charset val="129"/>
    </font>
    <font>
      <b/>
      <sz val="9"/>
      <color indexed="81"/>
      <name val="Tahoma"/>
      <family val="2"/>
    </font>
    <font>
      <b/>
      <sz val="12"/>
      <color indexed="81"/>
      <name val="Tahoma"/>
      <family val="2"/>
    </font>
    <font>
      <b/>
      <sz val="12"/>
      <color indexed="81"/>
      <name val="돋움"/>
      <family val="3"/>
      <charset val="129"/>
    </font>
    <font>
      <sz val="11"/>
      <name val="맑은 고딕"/>
      <family val="3"/>
      <charset val="129"/>
      <scheme val="minor"/>
    </font>
    <font>
      <b/>
      <sz val="11"/>
      <color theme="1"/>
      <name val="맑은 고딕"/>
      <family val="3"/>
      <charset val="129"/>
      <scheme val="minor"/>
    </font>
    <font>
      <b/>
      <i/>
      <sz val="14"/>
      <color rgb="FFFF0000"/>
      <name val="Arial"/>
      <family val="2"/>
    </font>
    <font>
      <sz val="20"/>
      <name val="Arial"/>
      <family val="2"/>
    </font>
    <font>
      <sz val="10"/>
      <color rgb="FFFF0000"/>
      <name val="Arial"/>
      <family val="2"/>
    </font>
    <font>
      <b/>
      <sz val="11"/>
      <color rgb="FF0000FF"/>
      <name val="맑은 고딕"/>
      <family val="3"/>
      <charset val="129"/>
      <scheme val="minor"/>
    </font>
    <font>
      <b/>
      <sz val="11"/>
      <color rgb="FFFF0000"/>
      <name val="맑은 고딕"/>
      <family val="3"/>
      <charset val="129"/>
      <scheme val="minor"/>
    </font>
    <font>
      <b/>
      <sz val="11"/>
      <name val="맑은 고딕"/>
      <family val="3"/>
      <charset val="129"/>
      <scheme val="minor"/>
    </font>
    <font>
      <sz val="24"/>
      <name val="Arial"/>
      <family val="2"/>
    </font>
    <font>
      <sz val="9"/>
      <name val="돋움"/>
      <family val="3"/>
      <charset val="129"/>
    </font>
    <font>
      <sz val="8"/>
      <name val="돋움"/>
      <family val="3"/>
      <charset val="129"/>
    </font>
    <font>
      <sz val="11"/>
      <name val="돋움"/>
      <family val="3"/>
      <charset val="129"/>
    </font>
    <font>
      <sz val="10"/>
      <color indexed="12"/>
      <name val="Arial"/>
      <family val="2"/>
    </font>
    <font>
      <sz val="10"/>
      <color indexed="12"/>
      <name val="Univers"/>
      <family val="2"/>
    </font>
    <font>
      <sz val="10"/>
      <name val="Univers"/>
      <family val="2"/>
    </font>
    <font>
      <sz val="12"/>
      <name val="Univers"/>
      <family val="2"/>
    </font>
    <font>
      <b/>
      <sz val="22"/>
      <name val="Arial"/>
      <family val="2"/>
    </font>
    <font>
      <sz val="24"/>
      <name val="Univers"/>
      <family val="2"/>
    </font>
    <font>
      <sz val="16"/>
      <name val="Arial Narrow"/>
      <family val="2"/>
    </font>
    <font>
      <sz val="18"/>
      <color indexed="12"/>
      <name val="Arial Narrow"/>
      <family val="2"/>
    </font>
    <font>
      <sz val="18"/>
      <name val="Arial Narrow"/>
      <family val="2"/>
    </font>
    <font>
      <sz val="20"/>
      <color indexed="12"/>
      <name val="Arial Narrow"/>
      <family val="2"/>
    </font>
    <font>
      <sz val="20"/>
      <name val="Arial Narrow"/>
      <family val="2"/>
    </font>
    <font>
      <b/>
      <sz val="16"/>
      <name val="Arial"/>
      <family val="2"/>
    </font>
    <font>
      <sz val="12"/>
      <color indexed="12"/>
      <name val="Univers"/>
      <family val="2"/>
    </font>
    <font>
      <sz val="16"/>
      <name val="Univers"/>
      <family val="2"/>
    </font>
    <font>
      <sz val="16"/>
      <color indexed="12"/>
      <name val="Univers"/>
      <family val="2"/>
    </font>
    <font>
      <sz val="14"/>
      <name val="Univers"/>
      <family val="2"/>
    </font>
    <font>
      <b/>
      <sz val="14"/>
      <name val="Arial"/>
      <family val="2"/>
    </font>
    <font>
      <b/>
      <sz val="11"/>
      <name val="돋움"/>
      <family val="3"/>
      <charset val="129"/>
    </font>
    <font>
      <sz val="9"/>
      <name val="Arial"/>
      <family val="2"/>
    </font>
    <font>
      <sz val="8"/>
      <name val="Arial"/>
      <family val="2"/>
    </font>
    <font>
      <sz val="9.5"/>
      <name val="Arial"/>
      <family val="2"/>
    </font>
    <font>
      <sz val="7.5"/>
      <name val="Arial"/>
      <family val="2"/>
    </font>
    <font>
      <sz val="12"/>
      <color indexed="12"/>
      <name val="돋움"/>
      <family val="3"/>
      <charset val="129"/>
    </font>
    <font>
      <sz val="12"/>
      <name val="돋움"/>
      <family val="3"/>
      <charset val="129"/>
    </font>
    <font>
      <sz val="12"/>
      <color indexed="12"/>
      <name val="Arial"/>
      <family val="2"/>
    </font>
    <font>
      <sz val="20"/>
      <color theme="1"/>
      <name val="맑은 고딕"/>
      <family val="2"/>
      <charset val="129"/>
      <scheme val="minor"/>
    </font>
    <font>
      <sz val="11"/>
      <name val="맑은 고딕"/>
      <family val="3"/>
      <charset val="129"/>
    </font>
    <font>
      <b/>
      <sz val="11"/>
      <name val="맑은 고딕"/>
      <family val="3"/>
      <charset val="129"/>
    </font>
    <font>
      <b/>
      <sz val="16"/>
      <name val="맑은 고딕"/>
      <family val="3"/>
      <charset val="129"/>
    </font>
    <font>
      <b/>
      <sz val="12"/>
      <name val="맑은 고딕"/>
      <family val="3"/>
      <charset val="129"/>
    </font>
    <font>
      <sz val="12"/>
      <name val="맑은 고딕"/>
      <family val="3"/>
      <charset val="129"/>
    </font>
    <font>
      <sz val="1"/>
      <color indexed="16"/>
      <name val="Courier"/>
      <family val="3"/>
    </font>
    <font>
      <sz val="10"/>
      <name val="MS Sans Serif"/>
      <family val="2"/>
    </font>
    <font>
      <sz val="12"/>
      <name val="新細明體"/>
      <family val="1"/>
      <charset val="129"/>
    </font>
    <font>
      <sz val="12"/>
      <name val="돋움체"/>
      <family val="3"/>
      <charset val="129"/>
    </font>
    <font>
      <sz val="12"/>
      <name val="μ¸¿oA¼"/>
      <family val="3"/>
      <charset val="129"/>
    </font>
    <font>
      <sz val="11"/>
      <name val="굴림"/>
      <family val="3"/>
      <charset val="129"/>
    </font>
    <font>
      <sz val="10"/>
      <name val="돋움"/>
      <family val="3"/>
      <charset val="129"/>
    </font>
    <font>
      <sz val="12"/>
      <color indexed="8"/>
      <name val="굴림체"/>
      <family val="3"/>
      <charset val="129"/>
    </font>
    <font>
      <sz val="11"/>
      <name val="Times New Roman"/>
      <family val="1"/>
    </font>
    <font>
      <sz val="12"/>
      <name val="?_x0002_"/>
      <family val="1"/>
    </font>
    <font>
      <sz val="12"/>
      <name val="A"/>
      <family val="3"/>
      <charset val="129"/>
    </font>
    <font>
      <i/>
      <sz val="12"/>
      <name val="바탕체"/>
      <family val="1"/>
      <charset val="129"/>
    </font>
    <font>
      <sz val="12"/>
      <name val="¹????¼"/>
      <family val="1"/>
      <charset val="129"/>
    </font>
    <font>
      <sz val="12"/>
      <name val="???"/>
      <family val="1"/>
    </font>
    <font>
      <sz val="6"/>
      <name val="Arial"/>
      <family val="2"/>
    </font>
    <font>
      <sz val="12"/>
      <name val="|??´¸ⓒ"/>
      <family val="1"/>
      <charset val="129"/>
    </font>
    <font>
      <sz val="10"/>
      <name val=" "/>
      <family val="1"/>
      <charset val="136"/>
    </font>
    <font>
      <b/>
      <i/>
      <sz val="12"/>
      <name val="System"/>
      <family val="2"/>
      <charset val="129"/>
    </font>
    <font>
      <u/>
      <sz val="8.25"/>
      <color indexed="36"/>
      <name val="굃굍 굊긕긘긞긏"/>
      <family val="3"/>
      <charset val="129"/>
    </font>
    <font>
      <sz val="12"/>
      <name val="COUR"/>
      <family val="3"/>
    </font>
    <font>
      <sz val="10"/>
      <name val="굴림체"/>
      <family val="3"/>
      <charset val="129"/>
    </font>
    <font>
      <sz val="10"/>
      <name val="±¼¸²Ã¼"/>
      <family val="3"/>
      <charset val="129"/>
    </font>
    <font>
      <sz val="10"/>
      <name val="Helv"/>
      <family val="2"/>
    </font>
    <font>
      <sz val="13"/>
      <name val=".vntime"/>
      <family val="2"/>
    </font>
    <font>
      <sz val="10"/>
      <color indexed="22"/>
      <name val="Modern"/>
      <family val="3"/>
      <charset val="255"/>
    </font>
    <font>
      <sz val="9"/>
      <color indexed="8"/>
      <name val="굴림"/>
      <family val="3"/>
      <charset val="129"/>
    </font>
    <font>
      <sz val="10"/>
      <name val="Geneva"/>
      <family val="2"/>
    </font>
    <font>
      <u/>
      <sz val="10"/>
      <color indexed="36"/>
      <name val="Arial"/>
      <family val="2"/>
    </font>
    <font>
      <sz val="10"/>
      <name val="‚l‚r –¾’©"/>
      <family val="1"/>
      <charset val="129"/>
    </font>
    <font>
      <sz val="12"/>
      <name val="System"/>
      <family val="2"/>
      <charset val="129"/>
    </font>
    <font>
      <sz val="12"/>
      <name val="¹UAAA¼"/>
      <family val="1"/>
      <charset val="129"/>
    </font>
    <font>
      <b/>
      <sz val="12"/>
      <color indexed="16"/>
      <name val="±¼¸²A¼"/>
      <family val="3"/>
      <charset val="129"/>
    </font>
    <font>
      <sz val="12"/>
      <name val="굴림체"/>
      <family val="3"/>
      <charset val="129"/>
    </font>
    <font>
      <sz val="11"/>
      <name val="옠??"/>
      <family val="3"/>
      <charset val="129"/>
    </font>
    <font>
      <sz val="11"/>
      <name val="굴림체"/>
      <family val="3"/>
      <charset val="129"/>
    </font>
    <font>
      <sz val="12"/>
      <name val="±¼¸²Ã¼"/>
      <family val="3"/>
      <charset val="129"/>
    </font>
    <font>
      <sz val="8"/>
      <color indexed="0"/>
      <name val="Courier"/>
      <family val="3"/>
    </font>
    <font>
      <sz val="11"/>
      <name val="±¼¸²Ã¼"/>
      <family val="3"/>
      <charset val="129"/>
    </font>
    <font>
      <b/>
      <sz val="11"/>
      <name val="Arial"/>
      <family val="2"/>
    </font>
    <font>
      <sz val="11"/>
      <color indexed="8"/>
      <name val="맑은 고딕"/>
      <family val="3"/>
      <charset val="129"/>
    </font>
    <font>
      <b/>
      <sz val="18"/>
      <color theme="1"/>
      <name val="맑은 고딕"/>
      <family val="3"/>
      <charset val="129"/>
      <scheme val="minor"/>
    </font>
    <font>
      <b/>
      <sz val="16"/>
      <color theme="1"/>
      <name val="맑은 고딕"/>
      <family val="3"/>
      <charset val="129"/>
      <scheme val="minor"/>
    </font>
    <font>
      <sz val="10"/>
      <color theme="1"/>
      <name val="맑은 고딕"/>
      <family val="3"/>
      <charset val="129"/>
    </font>
    <font>
      <sz val="9"/>
      <color theme="1"/>
      <name val="맑은 고딕"/>
      <family val="3"/>
      <charset val="129"/>
      <scheme val="minor"/>
    </font>
    <font>
      <sz val="9"/>
      <color theme="1"/>
      <name val="맑은 고딕"/>
      <family val="3"/>
      <charset val="129"/>
    </font>
    <font>
      <vertAlign val="superscript"/>
      <sz val="10"/>
      <color theme="1"/>
      <name val="맑은 고딕"/>
      <family val="3"/>
      <charset val="129"/>
      <scheme val="minor"/>
    </font>
    <font>
      <strike/>
      <sz val="10"/>
      <color theme="1"/>
      <name val="맑은 고딕"/>
      <family val="3"/>
      <charset val="129"/>
      <scheme val="minor"/>
    </font>
    <font>
      <sz val="9"/>
      <color theme="1"/>
      <name val="맑은 고딕"/>
      <family val="2"/>
      <charset val="129"/>
      <scheme val="minor"/>
    </font>
    <font>
      <sz val="12"/>
      <name val="뼻뮝"/>
      <family val="1"/>
      <charset val="129"/>
    </font>
    <font>
      <sz val="10"/>
      <name val="Gill Sans"/>
      <family val="2"/>
    </font>
    <font>
      <sz val="11"/>
      <name val="Arial"/>
      <family val="2"/>
    </font>
    <font>
      <b/>
      <sz val="10"/>
      <name val="Helv"/>
      <family val="2"/>
    </font>
    <font>
      <b/>
      <sz val="12"/>
      <name val="Helv"/>
      <family val="2"/>
    </font>
    <font>
      <b/>
      <sz val="11"/>
      <name val="Helv"/>
      <family val="2"/>
    </font>
    <font>
      <sz val="12"/>
      <name val="±???A?"/>
      <family val="1"/>
      <charset val="129"/>
    </font>
    <font>
      <sz val="12"/>
      <name val="¹UAAA¼"/>
      <family val="3"/>
      <charset val="129"/>
    </font>
    <font>
      <sz val="12"/>
      <color indexed="8"/>
      <name val="¹UAAA¼"/>
      <family val="3"/>
      <charset val="129"/>
    </font>
    <font>
      <sz val="10"/>
      <color indexed="24"/>
      <name val="Arial"/>
      <family val="2"/>
    </font>
    <font>
      <sz val="10"/>
      <color indexed="8"/>
      <name val="Arial"/>
      <family val="2"/>
    </font>
    <font>
      <sz val="9"/>
      <color indexed="8"/>
      <name val="Arial"/>
      <family val="2"/>
    </font>
    <font>
      <b/>
      <sz val="18"/>
      <color indexed="24"/>
      <name val="Arial"/>
      <family val="2"/>
    </font>
    <font>
      <b/>
      <sz val="12"/>
      <color indexed="24"/>
      <name val="Arial"/>
      <family val="2"/>
    </font>
    <font>
      <b/>
      <sz val="8"/>
      <color indexed="8"/>
      <name val="Arial"/>
      <family val="2"/>
    </font>
    <font>
      <sz val="10"/>
      <color indexed="8"/>
      <name val="MS Sans Serif"/>
      <family val="2"/>
    </font>
    <font>
      <b/>
      <sz val="9"/>
      <name val="Arial"/>
      <family val="2"/>
    </font>
    <font>
      <b/>
      <sz val="9"/>
      <color indexed="8"/>
      <name val="Arial"/>
      <family val="2"/>
    </font>
    <font>
      <u/>
      <sz val="12"/>
      <color indexed="36"/>
      <name val="바탕체"/>
      <family val="1"/>
      <charset val="129"/>
    </font>
    <font>
      <sz val="11"/>
      <name val="ＭＳ Ｐゴシック"/>
      <family val="2"/>
      <charset val="128"/>
    </font>
    <font>
      <sz val="11"/>
      <color rgb="FF9C0006"/>
      <name val="맑은 고딕"/>
      <family val="3"/>
      <charset val="129"/>
      <scheme val="minor"/>
    </font>
  </fonts>
  <fills count="30">
    <fill>
      <patternFill patternType="none"/>
    </fill>
    <fill>
      <patternFill patternType="gray125"/>
    </fill>
    <fill>
      <patternFill patternType="solid">
        <fgColor indexed="42"/>
        <bgColor indexed="64"/>
      </patternFill>
    </fill>
    <fill>
      <patternFill patternType="solid">
        <fgColor indexed="27"/>
        <bgColor indexed="64"/>
      </patternFill>
    </fill>
    <fill>
      <patternFill patternType="solid">
        <fgColor indexed="41"/>
        <bgColor indexed="64"/>
      </patternFill>
    </fill>
    <fill>
      <patternFill patternType="solid">
        <fgColor indexed="26"/>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rgb="FFCCFFCC"/>
        <bgColor indexed="64"/>
      </patternFill>
    </fill>
    <fill>
      <patternFill patternType="solid">
        <fgColor rgb="FF00FFFF"/>
        <bgColor indexed="64"/>
      </patternFill>
    </fill>
    <fill>
      <patternFill patternType="solid">
        <fgColor indexed="9"/>
      </patternFill>
    </fill>
    <fill>
      <patternFill patternType="solid">
        <fgColor indexed="9"/>
        <bgColor indexed="64"/>
      </patternFill>
    </fill>
    <fill>
      <patternFill patternType="solid">
        <fgColor indexed="31"/>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rgb="FFFFC7CE"/>
      </patternFill>
    </fill>
    <fill>
      <patternFill patternType="solid">
        <fgColor indexed="13"/>
        <bgColor indexed="8"/>
      </patternFill>
    </fill>
    <fill>
      <patternFill patternType="gray125">
        <fgColor indexed="22"/>
        <bgColor indexed="9"/>
      </patternFill>
    </fill>
    <fill>
      <patternFill patternType="lightGray">
        <fgColor indexed="15"/>
        <bgColor indexed="9"/>
      </patternFill>
    </fill>
    <fill>
      <patternFill patternType="mediumGray">
        <fgColor indexed="22"/>
        <bgColor indexed="9"/>
      </patternFill>
    </fill>
    <fill>
      <patternFill patternType="solid">
        <fgColor indexed="22"/>
        <bgColor indexed="9"/>
      </patternFill>
    </fill>
  </fills>
  <borders count="112">
    <border>
      <left/>
      <right/>
      <top/>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right/>
      <top style="double">
        <color indexed="64"/>
      </top>
      <bottom/>
      <diagonal/>
    </border>
    <border>
      <left style="double">
        <color indexed="64"/>
      </left>
      <right/>
      <top/>
      <bottom/>
      <diagonal/>
    </border>
    <border>
      <left style="double">
        <color indexed="64"/>
      </left>
      <right/>
      <top style="double">
        <color indexed="64"/>
      </top>
      <bottom/>
      <diagonal/>
    </border>
    <border>
      <left style="thin">
        <color indexed="64"/>
      </left>
      <right/>
      <top style="double">
        <color indexed="64"/>
      </top>
      <bottom/>
      <diagonal/>
    </border>
    <border>
      <left style="double">
        <color indexed="64"/>
      </left>
      <right/>
      <top style="thin">
        <color indexed="64"/>
      </top>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auto="1"/>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style="medium">
        <color auto="1"/>
      </top>
      <bottom/>
      <diagonal/>
    </border>
    <border>
      <left/>
      <right/>
      <top/>
      <bottom style="medium">
        <color auto="1"/>
      </bottom>
      <diagonal/>
    </border>
    <border>
      <left/>
      <right style="medium">
        <color indexed="64"/>
      </right>
      <top/>
      <bottom/>
      <diagonal/>
    </border>
    <border>
      <left style="medium">
        <color auto="1"/>
      </left>
      <right style="thin">
        <color auto="1"/>
      </right>
      <top/>
      <bottom/>
      <diagonal/>
    </border>
    <border>
      <left style="thin">
        <color auto="1"/>
      </left>
      <right style="medium">
        <color auto="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diagonal/>
    </border>
    <border>
      <left style="thin">
        <color indexed="64"/>
      </left>
      <right style="double">
        <color indexed="64"/>
      </right>
      <top style="thin">
        <color indexed="64"/>
      </top>
      <bottom/>
      <diagonal/>
    </border>
    <border>
      <left style="thin">
        <color indexed="64"/>
      </left>
      <right style="double">
        <color indexed="64"/>
      </right>
      <top/>
      <bottom/>
      <diagonal/>
    </border>
    <border>
      <left/>
      <right style="double">
        <color indexed="64"/>
      </right>
      <top style="double">
        <color indexed="64"/>
      </top>
      <bottom/>
      <diagonal/>
    </border>
    <border>
      <left/>
      <right style="double">
        <color indexed="64"/>
      </right>
      <top/>
      <bottom/>
      <diagonal/>
    </border>
    <border>
      <left/>
      <right style="double">
        <color indexed="64"/>
      </right>
      <top style="thin">
        <color indexed="64"/>
      </top>
      <bottom/>
      <diagonal/>
    </border>
    <border>
      <left style="thin">
        <color indexed="64"/>
      </left>
      <right style="double">
        <color indexed="64"/>
      </right>
      <top/>
      <bottom style="thin">
        <color indexed="64"/>
      </bottom>
      <diagonal/>
    </border>
    <border>
      <left style="thin">
        <color indexed="64"/>
      </left>
      <right/>
      <top/>
      <bottom style="thin">
        <color indexed="64"/>
      </bottom>
      <diagonal/>
    </border>
    <border>
      <left style="thin">
        <color auto="1"/>
      </left>
      <right style="thin">
        <color auto="1"/>
      </right>
      <top/>
      <bottom style="thin">
        <color auto="1"/>
      </bottom>
      <diagonal/>
    </border>
    <border>
      <left style="thin">
        <color indexed="64"/>
      </left>
      <right style="double">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style="medium">
        <color indexed="64"/>
      </right>
      <top style="medium">
        <color indexed="64"/>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indexed="64"/>
      </left>
      <right style="thin">
        <color indexed="64"/>
      </right>
      <top/>
      <bottom style="medium">
        <color auto="1"/>
      </bottom>
      <diagonal/>
    </border>
    <border>
      <left style="thin">
        <color auto="1"/>
      </left>
      <right style="medium">
        <color auto="1"/>
      </right>
      <top/>
      <bottom style="medium">
        <color auto="1"/>
      </bottom>
      <diagonal/>
    </border>
    <border>
      <left/>
      <right style="thin">
        <color auto="1"/>
      </right>
      <top/>
      <bottom style="thin">
        <color auto="1"/>
      </bottom>
      <diagonal/>
    </border>
    <border>
      <left style="medium">
        <color indexed="64"/>
      </left>
      <right/>
      <top/>
      <bottom style="thin">
        <color indexed="64"/>
      </bottom>
      <diagonal/>
    </border>
    <border>
      <left style="thin">
        <color indexed="64"/>
      </left>
      <right style="medium">
        <color auto="1"/>
      </right>
      <top style="double">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right/>
      <top/>
      <bottom style="thin">
        <color auto="1"/>
      </bottom>
      <diagonal/>
    </border>
    <border>
      <left style="medium">
        <color auto="1"/>
      </left>
      <right/>
      <top style="medium">
        <color auto="1"/>
      </top>
      <bottom/>
      <diagonal/>
    </border>
    <border>
      <left style="thin">
        <color indexed="64"/>
      </left>
      <right style="double">
        <color indexed="64"/>
      </right>
      <top/>
      <bottom style="double">
        <color indexed="64"/>
      </bottom>
      <diagonal/>
    </border>
    <border>
      <left/>
      <right style="double">
        <color indexed="64"/>
      </right>
      <top/>
      <bottom style="double">
        <color indexed="64"/>
      </bottom>
      <diagonal/>
    </border>
    <border>
      <left style="thin">
        <color auto="1"/>
      </left>
      <right/>
      <top style="medium">
        <color auto="1"/>
      </top>
      <bottom/>
      <diagonal/>
    </border>
    <border>
      <left/>
      <right style="thin">
        <color indexed="64"/>
      </right>
      <top style="medium">
        <color indexed="64"/>
      </top>
      <bottom/>
      <diagonal/>
    </border>
    <border>
      <left style="thin">
        <color auto="1"/>
      </left>
      <right/>
      <top style="thin">
        <color auto="1"/>
      </top>
      <bottom style="thin">
        <color auto="1"/>
      </bottom>
      <diagonal/>
    </border>
    <border>
      <left style="thin">
        <color indexed="64"/>
      </left>
      <right style="thin">
        <color indexed="64"/>
      </right>
      <top style="double">
        <color indexed="64"/>
      </top>
      <bottom style="double">
        <color indexed="64"/>
      </bottom>
      <diagonal/>
    </border>
    <border>
      <left/>
      <right/>
      <top/>
      <bottom style="double">
        <color indexed="64"/>
      </bottom>
      <diagonal/>
    </border>
    <border>
      <left/>
      <right style="double">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style="medium">
        <color auto="1"/>
      </left>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double">
        <color indexed="64"/>
      </bottom>
      <diagonal/>
    </border>
    <border>
      <left/>
      <right style="thin">
        <color auto="1"/>
      </right>
      <top/>
      <bottom style="medium">
        <color auto="1"/>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diagonal/>
    </border>
    <border>
      <left/>
      <right style="medium">
        <color auto="1"/>
      </right>
      <top style="thin">
        <color auto="1"/>
      </top>
      <bottom/>
      <diagonal/>
    </border>
    <border>
      <left style="medium">
        <color auto="1"/>
      </left>
      <right/>
      <top/>
      <bottom style="medium">
        <color auto="1"/>
      </bottom>
      <diagonal/>
    </border>
    <border>
      <left/>
      <right style="medium">
        <color auto="1"/>
      </right>
      <top/>
      <bottom style="medium">
        <color auto="1"/>
      </bottom>
      <diagonal/>
    </border>
    <border>
      <left/>
      <right/>
      <top style="double">
        <color indexed="64"/>
      </top>
      <bottom style="thin">
        <color indexed="64"/>
      </bottom>
      <diagonal/>
    </border>
    <border>
      <left style="thin">
        <color indexed="64"/>
      </left>
      <right/>
      <top/>
      <bottom style="double">
        <color indexed="64"/>
      </bottom>
      <diagonal/>
    </border>
    <border>
      <left style="double">
        <color indexed="64"/>
      </left>
      <right/>
      <top/>
      <bottom style="double">
        <color indexed="64"/>
      </bottom>
      <diagonal/>
    </border>
    <border>
      <left style="thin">
        <color indexed="64"/>
      </left>
      <right style="medium">
        <color auto="1"/>
      </right>
      <top style="medium">
        <color indexed="64"/>
      </top>
      <bottom style="medium">
        <color auto="1"/>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right style="thin">
        <color indexed="64"/>
      </right>
      <top/>
      <bottom style="double">
        <color indexed="64"/>
      </bottom>
      <diagonal/>
    </border>
    <border>
      <left style="thin">
        <color indexed="64"/>
      </left>
      <right style="medium">
        <color auto="1"/>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auto="1"/>
      </left>
      <right/>
      <top style="double">
        <color auto="1"/>
      </top>
      <bottom/>
      <diagonal/>
    </border>
    <border>
      <left/>
      <right style="medium">
        <color auto="1"/>
      </right>
      <top style="double">
        <color auto="1"/>
      </top>
      <bottom/>
      <diagonal/>
    </border>
    <border>
      <left/>
      <right style="medium">
        <color indexed="64"/>
      </right>
      <top/>
      <bottom style="double">
        <color auto="1"/>
      </bottom>
      <diagonal/>
    </border>
    <border>
      <left/>
      <right style="medium">
        <color indexed="8"/>
      </right>
      <top/>
      <bottom/>
      <diagonal/>
    </border>
    <border>
      <left style="thin">
        <color indexed="8"/>
      </left>
      <right style="thin">
        <color indexed="8"/>
      </right>
      <top style="thin">
        <color indexed="8"/>
      </top>
      <bottom style="thin">
        <color indexed="8"/>
      </bottom>
      <diagonal/>
    </border>
    <border>
      <left style="double">
        <color indexed="8"/>
      </left>
      <right style="double">
        <color indexed="8"/>
      </right>
      <top style="medium">
        <color indexed="8"/>
      </top>
      <bottom style="medium">
        <color indexed="8"/>
      </bottom>
      <diagonal/>
    </border>
    <border>
      <left style="medium">
        <color indexed="8"/>
      </left>
      <right style="medium">
        <color indexed="8"/>
      </right>
      <top style="double">
        <color indexed="8"/>
      </top>
      <bottom style="double">
        <color indexed="8"/>
      </bottom>
      <diagonal/>
    </border>
    <border>
      <left style="thin">
        <color indexed="8"/>
      </left>
      <right style="thin">
        <color indexed="8"/>
      </right>
      <top style="double">
        <color indexed="8"/>
      </top>
      <bottom/>
      <diagonal/>
    </border>
    <border>
      <left style="thin">
        <color indexed="8"/>
      </left>
      <right style="thin">
        <color indexed="8"/>
      </right>
      <top style="thin">
        <color indexed="8"/>
      </top>
      <bottom/>
      <diagonal/>
    </border>
    <border>
      <left style="thin">
        <color indexed="8"/>
      </left>
      <right style="thin">
        <color indexed="8"/>
      </right>
      <top/>
      <bottom style="double">
        <color indexed="8"/>
      </bottom>
      <diagonal/>
    </border>
    <border>
      <left/>
      <right/>
      <top style="thin">
        <color indexed="64"/>
      </top>
      <bottom style="double">
        <color indexed="64"/>
      </bottom>
      <diagonal/>
    </border>
    <border>
      <left/>
      <right/>
      <top style="thin">
        <color indexed="8"/>
      </top>
      <bottom style="thin">
        <color indexed="8"/>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5503">
    <xf numFmtId="0" fontId="0" fillId="0" borderId="0"/>
    <xf numFmtId="0" fontId="1" fillId="0" borderId="0"/>
    <xf numFmtId="0" fontId="2" fillId="0" borderId="0"/>
    <xf numFmtId="0" fontId="2" fillId="0" borderId="0" applyFont="0" applyFill="0" applyBorder="0" applyAlignment="0" applyProtection="0"/>
    <xf numFmtId="0" fontId="1" fillId="0" borderId="0"/>
    <xf numFmtId="0" fontId="2" fillId="0" borderId="0"/>
    <xf numFmtId="9" fontId="2" fillId="0" borderId="0" applyFont="0" applyFill="0" applyBorder="0" applyAlignment="0" applyProtection="0"/>
    <xf numFmtId="0" fontId="20" fillId="0" borderId="0">
      <protection locked="0"/>
    </xf>
    <xf numFmtId="0" fontId="20" fillId="0" borderId="0">
      <protection locked="0"/>
    </xf>
    <xf numFmtId="0" fontId="20" fillId="0" borderId="0">
      <protection locked="0"/>
    </xf>
    <xf numFmtId="0" fontId="20" fillId="0" borderId="0">
      <protection locked="0"/>
    </xf>
    <xf numFmtId="0" fontId="21" fillId="0" borderId="0">
      <protection locked="0"/>
    </xf>
    <xf numFmtId="0" fontId="21" fillId="0" borderId="0">
      <protection locked="0"/>
    </xf>
    <xf numFmtId="0" fontId="20" fillId="0" borderId="0">
      <protection locked="0"/>
    </xf>
    <xf numFmtId="0" fontId="20" fillId="0" borderId="4">
      <protection locked="0"/>
    </xf>
    <xf numFmtId="0" fontId="23" fillId="0" borderId="0"/>
    <xf numFmtId="0" fontId="2" fillId="0" borderId="0" applyProtection="0"/>
    <xf numFmtId="42" fontId="23" fillId="0" borderId="0" applyFont="0" applyFill="0" applyBorder="0" applyAlignment="0" applyProtection="0"/>
    <xf numFmtId="0" fontId="23" fillId="0" borderId="0" applyFont="0" applyFill="0" applyBorder="0" applyAlignment="0" applyProtection="0"/>
    <xf numFmtId="41" fontId="23" fillId="0" borderId="0" applyFont="0" applyFill="0" applyBorder="0" applyAlignment="0" applyProtection="0"/>
    <xf numFmtId="0" fontId="23" fillId="0" borderId="0" applyFont="0" applyFill="0" applyBorder="0" applyAlignment="0" applyProtection="0"/>
    <xf numFmtId="41" fontId="31" fillId="0" borderId="0" applyFont="0" applyFill="0" applyBorder="0" applyAlignment="0" applyProtection="0">
      <alignment vertical="center"/>
    </xf>
    <xf numFmtId="42" fontId="31" fillId="0" borderId="0" applyFont="0" applyFill="0" applyBorder="0" applyAlignment="0" applyProtection="0">
      <alignment vertical="center"/>
    </xf>
    <xf numFmtId="0" fontId="2" fillId="0" borderId="0"/>
    <xf numFmtId="0" fontId="2" fillId="0" borderId="0"/>
    <xf numFmtId="0" fontId="2" fillId="0" borderId="0"/>
    <xf numFmtId="9" fontId="31" fillId="0" borderId="0" applyFont="0" applyFill="0" applyBorder="0" applyAlignment="0" applyProtection="0">
      <alignment vertical="center"/>
    </xf>
    <xf numFmtId="0" fontId="52" fillId="0" borderId="0">
      <alignment vertical="center"/>
    </xf>
    <xf numFmtId="0" fontId="54" fillId="0" borderId="0"/>
    <xf numFmtId="177" fontId="54" fillId="0" borderId="0">
      <alignment vertical="center"/>
    </xf>
    <xf numFmtId="193" fontId="21" fillId="0" borderId="0">
      <protection locked="0"/>
    </xf>
    <xf numFmtId="192" fontId="19" fillId="0" borderId="0">
      <protection locked="0"/>
    </xf>
    <xf numFmtId="194" fontId="19" fillId="0" borderId="0" applyFill="0" applyBorder="0" applyProtection="0"/>
    <xf numFmtId="0" fontId="19" fillId="0" borderId="0">
      <protection locked="0"/>
    </xf>
    <xf numFmtId="0" fontId="54" fillId="0" borderId="0">
      <protection locked="0"/>
    </xf>
    <xf numFmtId="192" fontId="19" fillId="0" borderId="0">
      <protection locked="0"/>
    </xf>
    <xf numFmtId="192" fontId="54" fillId="0" borderId="0"/>
    <xf numFmtId="0" fontId="54" fillId="0" borderId="0"/>
    <xf numFmtId="192" fontId="54" fillId="0" borderId="0"/>
    <xf numFmtId="0" fontId="54" fillId="0" borderId="0"/>
    <xf numFmtId="0" fontId="86"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86" fillId="0" borderId="0">
      <protection locked="0"/>
    </xf>
    <xf numFmtId="192" fontId="19" fillId="0" borderId="0">
      <protection locked="0"/>
    </xf>
    <xf numFmtId="0" fontId="19" fillId="0" borderId="0">
      <protection locked="0"/>
    </xf>
    <xf numFmtId="192" fontId="19" fillId="0" borderId="0">
      <protection locked="0"/>
    </xf>
    <xf numFmtId="0" fontId="19" fillId="0" borderId="0">
      <protection locked="0"/>
    </xf>
    <xf numFmtId="192" fontId="19" fillId="0" borderId="0">
      <protection locked="0"/>
    </xf>
    <xf numFmtId="0" fontId="19" fillId="0" borderId="0">
      <protection locked="0"/>
    </xf>
    <xf numFmtId="192" fontId="19" fillId="0" borderId="0">
      <protection locked="0"/>
    </xf>
    <xf numFmtId="0" fontId="19"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195" fontId="54" fillId="0" borderId="0">
      <protection locked="0"/>
    </xf>
    <xf numFmtId="0" fontId="54" fillId="0" borderId="0">
      <protection locked="0"/>
    </xf>
    <xf numFmtId="195" fontId="54" fillId="0" borderId="0">
      <protection locked="0"/>
    </xf>
    <xf numFmtId="195" fontId="54" fillId="0" borderId="0">
      <protection locked="0"/>
    </xf>
    <xf numFmtId="0" fontId="54" fillId="0" borderId="0">
      <protection locked="0"/>
    </xf>
    <xf numFmtId="0" fontId="54" fillId="0" borderId="0">
      <protection locked="0"/>
    </xf>
    <xf numFmtId="0" fontId="54" fillId="0" borderId="0">
      <protection locked="0"/>
    </xf>
    <xf numFmtId="0" fontId="86" fillId="0" borderId="0">
      <protection locked="0"/>
    </xf>
    <xf numFmtId="192" fontId="19" fillId="0" borderId="0">
      <protection locked="0"/>
    </xf>
    <xf numFmtId="0" fontId="19" fillId="0" borderId="0">
      <protection locked="0"/>
    </xf>
    <xf numFmtId="192" fontId="19" fillId="0" borderId="0">
      <protection locked="0"/>
    </xf>
    <xf numFmtId="0" fontId="19" fillId="0" borderId="0">
      <protection locked="0"/>
    </xf>
    <xf numFmtId="192" fontId="19" fillId="0" borderId="0">
      <protection locked="0"/>
    </xf>
    <xf numFmtId="0" fontId="19"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86" fillId="0" borderId="0">
      <protection locked="0"/>
    </xf>
    <xf numFmtId="0" fontId="86"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196" fontId="54" fillId="0" borderId="0">
      <protection locked="0"/>
    </xf>
    <xf numFmtId="0" fontId="54" fillId="0" borderId="0">
      <protection locked="0"/>
    </xf>
    <xf numFmtId="196" fontId="54" fillId="0" borderId="0">
      <protection locked="0"/>
    </xf>
    <xf numFmtId="196" fontId="54" fillId="0" borderId="0">
      <protection locked="0"/>
    </xf>
    <xf numFmtId="0" fontId="54" fillId="0" borderId="0">
      <protection locked="0"/>
    </xf>
    <xf numFmtId="196" fontId="54" fillId="0" borderId="0">
      <protection locked="0"/>
    </xf>
    <xf numFmtId="0" fontId="54" fillId="0" borderId="0">
      <protection locked="0"/>
    </xf>
    <xf numFmtId="196" fontId="54" fillId="0" borderId="0">
      <protection locked="0"/>
    </xf>
    <xf numFmtId="196" fontId="54" fillId="0" borderId="0">
      <protection locked="0"/>
    </xf>
    <xf numFmtId="0" fontId="54" fillId="0" borderId="0">
      <protection locked="0"/>
    </xf>
    <xf numFmtId="0" fontId="86"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86" fillId="0" borderId="0">
      <protection locked="0"/>
    </xf>
    <xf numFmtId="0" fontId="86"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86"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178" fontId="54" fillId="0" borderId="0">
      <protection locked="0"/>
    </xf>
    <xf numFmtId="0" fontId="86"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0" fontId="86" fillId="0" borderId="0">
      <protection locked="0"/>
    </xf>
    <xf numFmtId="0" fontId="86" fillId="0" borderId="0">
      <protection locked="0"/>
    </xf>
    <xf numFmtId="0" fontId="86"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86" fillId="0" borderId="0">
      <protection locked="0"/>
    </xf>
    <xf numFmtId="0" fontId="86" fillId="0" borderId="0">
      <protection locked="0"/>
    </xf>
    <xf numFmtId="192" fontId="19" fillId="0" borderId="0" applyFont="0" applyFill="0" applyBorder="0" applyAlignment="0" applyProtection="0"/>
    <xf numFmtId="0" fontId="19" fillId="0" borderId="0" applyFont="0" applyFill="0" applyBorder="0" applyAlignment="0" applyProtection="0"/>
    <xf numFmtId="192" fontId="19" fillId="0" borderId="0" applyFont="0" applyFill="0" applyBorder="0" applyAlignment="0" applyProtection="0"/>
    <xf numFmtId="0" fontId="19" fillId="0" borderId="0" applyFont="0" applyFill="0" applyBorder="0" applyAlignment="0" applyProtection="0"/>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0" fontId="87" fillId="0" borderId="94">
      <alignment horizontal="center"/>
    </xf>
    <xf numFmtId="0" fontId="87" fillId="0" borderId="94">
      <alignment horizontal="center"/>
    </xf>
    <xf numFmtId="192"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0" fontId="87" fillId="0" borderId="94">
      <alignment horizontal="center"/>
    </xf>
    <xf numFmtId="0" fontId="87" fillId="0" borderId="94">
      <alignment horizontal="center"/>
    </xf>
    <xf numFmtId="192"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192"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0" fontId="87" fillId="0" borderId="94">
      <alignment horizontal="center"/>
    </xf>
    <xf numFmtId="0" fontId="87" fillId="0" borderId="94">
      <alignment horizontal="center"/>
    </xf>
    <xf numFmtId="192"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192" fontId="87" fillId="0" borderId="94">
      <alignment horizontal="center"/>
    </xf>
    <xf numFmtId="192" fontId="87" fillId="0" borderId="94">
      <alignment horizontal="center"/>
    </xf>
    <xf numFmtId="192"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192"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0" fontId="87" fillId="0" borderId="94">
      <alignment horizontal="center"/>
    </xf>
    <xf numFmtId="197" fontId="88" fillId="0" borderId="0" applyFont="0" applyFill="0" applyBorder="0" applyAlignment="0" applyProtection="0"/>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0"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0"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0"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0"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0" fontId="22" fillId="0" borderId="55">
      <alignment horizontal="centerContinuous" vertical="center"/>
    </xf>
    <xf numFmtId="192" fontId="22" fillId="0" borderId="55">
      <alignment horizontal="centerContinuous" vertical="center"/>
    </xf>
    <xf numFmtId="3" fontId="19" fillId="0" borderId="0">
      <alignment vertical="center"/>
    </xf>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90" fillId="0" borderId="16"/>
    <xf numFmtId="3" fontId="19" fillId="0" borderId="0">
      <alignment vertical="center"/>
    </xf>
    <xf numFmtId="198" fontId="54" fillId="0" borderId="0">
      <alignment vertical="center"/>
    </xf>
    <xf numFmtId="4" fontId="19" fillId="0" borderId="0">
      <alignment vertical="center"/>
    </xf>
    <xf numFmtId="185" fontId="54" fillId="0" borderId="0">
      <alignment vertical="center"/>
    </xf>
    <xf numFmtId="3" fontId="89" fillId="0" borderId="16"/>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0" fontId="91" fillId="0" borderId="55">
      <alignment horizontal="centerContinuous" vertical="center"/>
    </xf>
    <xf numFmtId="0" fontId="91" fillId="0" borderId="55">
      <alignment horizontal="centerContinuous" vertical="center"/>
    </xf>
    <xf numFmtId="0" fontId="22" fillId="0" borderId="55">
      <alignment horizontal="centerContinuous" vertical="center"/>
    </xf>
    <xf numFmtId="0" fontId="22" fillId="0" borderId="55">
      <alignment horizontal="centerContinuous" vertical="center"/>
    </xf>
    <xf numFmtId="0"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0"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0"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0"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0"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0"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0" fontId="22" fillId="0" borderId="55">
      <alignment horizontal="centerContinuous" vertical="center"/>
    </xf>
    <xf numFmtId="192" fontId="22" fillId="0" borderId="55">
      <alignment horizontal="centerContinuous" vertical="center"/>
    </xf>
    <xf numFmtId="192" fontId="22" fillId="0" borderId="55">
      <alignment horizontal="centerContinuous" vertical="center"/>
    </xf>
    <xf numFmtId="0" fontId="22" fillId="0" borderId="55">
      <alignment horizontal="centerContinuous" vertical="center"/>
    </xf>
    <xf numFmtId="0" fontId="22"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192" fontId="91" fillId="0" borderId="55">
      <alignment horizontal="centerContinuous" vertical="center"/>
    </xf>
    <xf numFmtId="192" fontId="91" fillId="0" borderId="55">
      <alignment horizontal="centerContinuous" vertical="center"/>
    </xf>
    <xf numFmtId="0" fontId="91" fillId="0" borderId="55">
      <alignment horizontal="centerContinuous" vertical="center"/>
    </xf>
    <xf numFmtId="24" fontId="87" fillId="0" borderId="0" applyFont="0" applyFill="0" applyBorder="0" applyAlignment="0" applyProtection="0"/>
    <xf numFmtId="199" fontId="92" fillId="0" borderId="0" applyNumberFormat="0" applyFont="0" applyFill="0" applyBorder="0" applyAlignment="0" applyProtection="0"/>
    <xf numFmtId="199" fontId="92" fillId="0" borderId="0" applyNumberFormat="0" applyFont="0" applyFill="0" applyBorder="0" applyAlignment="0" applyProtection="0"/>
    <xf numFmtId="200" fontId="54" fillId="0" borderId="0" applyNumberFormat="0" applyFont="0" applyFill="0" applyBorder="0" applyAlignment="0" applyProtection="0"/>
    <xf numFmtId="192" fontId="19" fillId="0" borderId="0" applyFont="0" applyFill="0" applyBorder="0" applyAlignment="0" applyProtection="0"/>
    <xf numFmtId="0" fontId="19" fillId="0" borderId="0" applyFont="0" applyFill="0" applyBorder="0" applyAlignment="0" applyProtection="0"/>
    <xf numFmtId="192" fontId="87" fillId="0" borderId="0"/>
    <xf numFmtId="0" fontId="87" fillId="0" borderId="0"/>
    <xf numFmtId="201" fontId="93" fillId="0" borderId="16" applyFill="0" applyBorder="0" applyProtection="0">
      <alignment horizontal="right" vertical="center"/>
    </xf>
    <xf numFmtId="192" fontId="19" fillId="0" borderId="0" applyFont="0" applyFill="0" applyBorder="0" applyAlignment="0" applyProtection="0"/>
    <xf numFmtId="192" fontId="54" fillId="0" borderId="0"/>
    <xf numFmtId="0" fontId="54" fillId="0" borderId="0"/>
    <xf numFmtId="0" fontId="19" fillId="0" borderId="0" applyFont="0" applyFill="0" applyBorder="0" applyAlignment="0" applyProtection="0"/>
    <xf numFmtId="192" fontId="94" fillId="0" borderId="0" applyFont="0" applyFill="0" applyBorder="0" applyAlignment="0" applyProtection="0"/>
    <xf numFmtId="0" fontId="94" fillId="0" borderId="0" applyFont="0" applyFill="0" applyBorder="0" applyAlignment="0" applyProtection="0"/>
    <xf numFmtId="192" fontId="95" fillId="0" borderId="0"/>
    <xf numFmtId="192" fontId="87" fillId="0" borderId="0"/>
    <xf numFmtId="202" fontId="2" fillId="0" borderId="0" applyFont="0" applyFill="0" applyBorder="0" applyAlignment="0" applyProtection="0"/>
    <xf numFmtId="0" fontId="95" fillId="0" borderId="0"/>
    <xf numFmtId="0" fontId="87" fillId="0" borderId="0"/>
    <xf numFmtId="0" fontId="87" fillId="0" borderId="0"/>
    <xf numFmtId="192" fontId="54" fillId="0" borderId="0"/>
    <xf numFmtId="0" fontId="54" fillId="0" borderId="0"/>
    <xf numFmtId="192" fontId="54" fillId="0" borderId="0"/>
    <xf numFmtId="0" fontId="54" fillId="0" borderId="0"/>
    <xf numFmtId="192" fontId="54" fillId="0" borderId="0"/>
    <xf numFmtId="0" fontId="54" fillId="0" borderId="0"/>
    <xf numFmtId="192" fontId="54" fillId="0" borderId="0"/>
    <xf numFmtId="0" fontId="54" fillId="0" borderId="0"/>
    <xf numFmtId="192" fontId="54" fillId="0" borderId="0"/>
    <xf numFmtId="192" fontId="54" fillId="0" borderId="0"/>
    <xf numFmtId="192" fontId="54" fillId="0" borderId="0"/>
    <xf numFmtId="0" fontId="54" fillId="0" borderId="0"/>
    <xf numFmtId="0" fontId="54" fillId="0" borderId="0"/>
    <xf numFmtId="0" fontId="54" fillId="0" borderId="0"/>
    <xf numFmtId="192" fontId="54" fillId="0" borderId="0"/>
    <xf numFmtId="192" fontId="54" fillId="0" borderId="0"/>
    <xf numFmtId="192" fontId="54" fillId="0" borderId="0"/>
    <xf numFmtId="192" fontId="19" fillId="0" borderId="0"/>
    <xf numFmtId="0" fontId="54" fillId="0" borderId="0"/>
    <xf numFmtId="0" fontId="54" fillId="0" borderId="0"/>
    <xf numFmtId="0" fontId="54" fillId="0" borderId="0"/>
    <xf numFmtId="0" fontId="19"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19" fillId="0" borderId="0"/>
    <xf numFmtId="192" fontId="54" fillId="0" borderId="0"/>
    <xf numFmtId="192" fontId="54" fillId="0" borderId="0"/>
    <xf numFmtId="192" fontId="54" fillId="0" borderId="0"/>
    <xf numFmtId="192" fontId="19" fillId="0" borderId="0"/>
    <xf numFmtId="0" fontId="19" fillId="0" borderId="0"/>
    <xf numFmtId="0" fontId="54" fillId="0" borderId="0"/>
    <xf numFmtId="0" fontId="54" fillId="0" borderId="0"/>
    <xf numFmtId="0" fontId="54" fillId="0" borderId="0"/>
    <xf numFmtId="192" fontId="54" fillId="0" borderId="0"/>
    <xf numFmtId="0" fontId="54" fillId="0" borderId="0"/>
    <xf numFmtId="0" fontId="96" fillId="0" borderId="0"/>
    <xf numFmtId="0" fontId="96" fillId="0" borderId="0"/>
    <xf numFmtId="0" fontId="96" fillId="0" borderId="0"/>
    <xf numFmtId="0" fontId="96" fillId="0" borderId="0"/>
    <xf numFmtId="0" fontId="96" fillId="0" borderId="0"/>
    <xf numFmtId="0" fontId="19"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19" fillId="0" borderId="0"/>
    <xf numFmtId="0" fontId="19" fillId="0" borderId="0"/>
    <xf numFmtId="0" fontId="96" fillId="0" borderId="0"/>
    <xf numFmtId="0" fontId="19" fillId="0" borderId="0"/>
    <xf numFmtId="0" fontId="19" fillId="0" borderId="0"/>
    <xf numFmtId="192" fontId="19" fillId="0" borderId="0"/>
    <xf numFmtId="0" fontId="97" fillId="0" borderId="0" applyNumberFormat="0" applyFill="0" applyBorder="0" applyAlignment="0" applyProtection="0"/>
    <xf numFmtId="192" fontId="54" fillId="0" borderId="0"/>
    <xf numFmtId="192" fontId="2" fillId="0" borderId="0" applyFont="0" applyFill="0" applyBorder="0" applyAlignment="0" applyProtection="0"/>
    <xf numFmtId="0" fontId="2" fillId="0" borderId="0" applyFont="0" applyFill="0" applyBorder="0" applyAlignment="0" applyProtection="0"/>
    <xf numFmtId="192" fontId="98" fillId="0" borderId="0" applyFont="0" applyFill="0" applyBorder="0" applyAlignment="0" applyProtection="0"/>
    <xf numFmtId="192" fontId="2" fillId="0" borderId="0" applyNumberFormat="0" applyFill="0" applyBorder="0" applyAlignment="0" applyProtection="0"/>
    <xf numFmtId="0" fontId="2" fillId="0" borderId="0" applyNumberFormat="0" applyFill="0" applyBorder="0" applyAlignment="0" applyProtection="0"/>
    <xf numFmtId="41" fontId="2" fillId="0" borderId="0" applyFont="0" applyFill="0" applyBorder="0" applyAlignment="0" applyProtection="0"/>
    <xf numFmtId="9" fontId="99" fillId="0" borderId="0" applyFont="0" applyFill="0" applyBorder="0" applyAlignment="0" applyProtection="0"/>
    <xf numFmtId="192" fontId="98" fillId="0" borderId="0" applyFont="0" applyFill="0" applyBorder="0" applyAlignment="0" applyProtection="0"/>
    <xf numFmtId="192" fontId="98" fillId="0" borderId="0"/>
    <xf numFmtId="203" fontId="1"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2" fontId="54" fillId="0" borderId="0"/>
    <xf numFmtId="0" fontId="54" fillId="0" borderId="0"/>
    <xf numFmtId="38" fontId="100" fillId="0" borderId="0">
      <alignment vertical="center"/>
    </xf>
    <xf numFmtId="192" fontId="2" fillId="0" borderId="0" applyNumberFormat="0" applyFill="0" applyBorder="0" applyAlignment="0" applyProtection="0"/>
    <xf numFmtId="0" fontId="2" fillId="0" borderId="0" applyNumberFormat="0" applyFill="0" applyBorder="0" applyAlignment="0" applyProtection="0"/>
    <xf numFmtId="192" fontId="2" fillId="0" borderId="0" applyNumberFormat="0" applyFill="0" applyBorder="0" applyAlignment="0" applyProtection="0"/>
    <xf numFmtId="0" fontId="2" fillId="0" borderId="0" applyNumberFormat="0" applyFill="0" applyBorder="0" applyAlignment="0" applyProtection="0"/>
    <xf numFmtId="192" fontId="54" fillId="0" borderId="0"/>
    <xf numFmtId="0" fontId="54" fillId="0" borderId="0"/>
    <xf numFmtId="192" fontId="2" fillId="0" borderId="0" applyNumberFormat="0" applyFill="0" applyBorder="0" applyAlignment="0" applyProtection="0"/>
    <xf numFmtId="0" fontId="2" fillId="0" borderId="0" applyNumberFormat="0" applyFill="0" applyBorder="0" applyAlignment="0" applyProtection="0"/>
    <xf numFmtId="192" fontId="2" fillId="0" borderId="0" applyNumberFormat="0" applyFill="0" applyBorder="0" applyAlignment="0" applyProtection="0"/>
    <xf numFmtId="0" fontId="2" fillId="0" borderId="0" applyNumberFormat="0" applyFill="0" applyBorder="0" applyAlignment="0" applyProtection="0"/>
    <xf numFmtId="192" fontId="101" fillId="0" borderId="0"/>
    <xf numFmtId="204" fontId="88" fillId="0" borderId="0" applyFont="0" applyFill="0" applyBorder="0" applyAlignment="0" applyProtection="0"/>
    <xf numFmtId="192" fontId="98" fillId="0" borderId="0" applyFont="0" applyFill="0" applyBorder="0" applyAlignment="0" applyProtection="0"/>
    <xf numFmtId="192" fontId="19" fillId="0" borderId="0" applyFont="0" applyFill="0" applyBorder="0" applyAlignment="0" applyProtection="0"/>
    <xf numFmtId="192" fontId="2" fillId="0" borderId="0"/>
    <xf numFmtId="192" fontId="102" fillId="0" borderId="0" applyFont="0" applyFill="0" applyBorder="0" applyAlignment="0" applyProtection="0"/>
    <xf numFmtId="192" fontId="102" fillId="0" borderId="0" applyFont="0" applyFill="0" applyBorder="0" applyAlignment="0" applyProtection="0"/>
    <xf numFmtId="192" fontId="103" fillId="0" borderId="0"/>
    <xf numFmtId="0" fontId="103" fillId="0" borderId="0"/>
    <xf numFmtId="192"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192" fontId="2" fillId="0" borderId="0" applyNumberFormat="0" applyFill="0" applyBorder="0" applyAlignment="0" applyProtection="0"/>
    <xf numFmtId="0" fontId="2" fillId="0" borderId="0" applyNumberFormat="0" applyFill="0" applyBorder="0" applyAlignment="0" applyProtection="0"/>
    <xf numFmtId="205" fontId="2" fillId="0" borderId="0" applyFont="0" applyFill="0" applyBorder="0" applyAlignment="0" applyProtection="0"/>
    <xf numFmtId="192" fontId="2" fillId="0" borderId="0" applyNumberFormat="0" applyFill="0" applyBorder="0" applyAlignment="0" applyProtection="0"/>
    <xf numFmtId="0" fontId="2" fillId="0" borderId="0" applyNumberFormat="0" applyFill="0" applyBorder="0" applyAlignment="0" applyProtection="0"/>
    <xf numFmtId="192" fontId="105" fillId="14" borderId="0"/>
    <xf numFmtId="192" fontId="105" fillId="14" borderId="0"/>
    <xf numFmtId="192" fontId="105" fillId="14" borderId="0"/>
    <xf numFmtId="0" fontId="105" fillId="14" borderId="0"/>
    <xf numFmtId="0" fontId="105" fillId="14" borderId="0"/>
    <xf numFmtId="0" fontId="105" fillId="14" borderId="0"/>
    <xf numFmtId="192" fontId="105" fillId="14" borderId="0"/>
    <xf numFmtId="192" fontId="105" fillId="14" borderId="0"/>
    <xf numFmtId="0" fontId="105" fillId="14" borderId="0"/>
    <xf numFmtId="0" fontId="105" fillId="14" borderId="0"/>
    <xf numFmtId="192" fontId="105" fillId="14" borderId="0"/>
    <xf numFmtId="192" fontId="105" fillId="14" borderId="0"/>
    <xf numFmtId="0" fontId="105" fillId="14" borderId="0"/>
    <xf numFmtId="0" fontId="105" fillId="14" borderId="0"/>
    <xf numFmtId="192" fontId="105" fillId="14" borderId="0"/>
    <xf numFmtId="192" fontId="105" fillId="14" borderId="0"/>
    <xf numFmtId="0" fontId="105" fillId="14" borderId="0"/>
    <xf numFmtId="0" fontId="105" fillId="14" borderId="0"/>
    <xf numFmtId="192" fontId="105" fillId="14" borderId="0"/>
    <xf numFmtId="192" fontId="105" fillId="14" borderId="0"/>
    <xf numFmtId="0" fontId="105" fillId="14" borderId="0"/>
    <xf numFmtId="0" fontId="105" fillId="14" borderId="0"/>
    <xf numFmtId="192" fontId="105" fillId="14" borderId="0"/>
    <xf numFmtId="0" fontId="105" fillId="14" borderId="0"/>
    <xf numFmtId="192" fontId="105" fillId="14" borderId="0"/>
    <xf numFmtId="192" fontId="105" fillId="14" borderId="0"/>
    <xf numFmtId="0" fontId="105" fillId="14" borderId="0"/>
    <xf numFmtId="192" fontId="105" fillId="14" borderId="0"/>
    <xf numFmtId="0" fontId="105" fillId="14" borderId="0"/>
    <xf numFmtId="0" fontId="105" fillId="14" borderId="0"/>
    <xf numFmtId="192" fontId="105" fillId="14" borderId="0"/>
    <xf numFmtId="192" fontId="105" fillId="14" borderId="0"/>
    <xf numFmtId="0" fontId="105" fillId="14" borderId="0"/>
    <xf numFmtId="192" fontId="105" fillId="14" borderId="0"/>
    <xf numFmtId="0" fontId="105" fillId="14" borderId="0"/>
    <xf numFmtId="0" fontId="105" fillId="14" borderId="0"/>
    <xf numFmtId="192" fontId="105" fillId="14" borderId="0"/>
    <xf numFmtId="192" fontId="105" fillId="14" borderId="0"/>
    <xf numFmtId="0" fontId="105" fillId="14" borderId="0"/>
    <xf numFmtId="0" fontId="105" fillId="14" borderId="0"/>
    <xf numFmtId="192" fontId="2" fillId="0" borderId="0"/>
    <xf numFmtId="0" fontId="2" fillId="0" borderId="0"/>
    <xf numFmtId="192" fontId="106" fillId="0" borderId="0"/>
    <xf numFmtId="0" fontId="106" fillId="0" borderId="0"/>
    <xf numFmtId="192" fontId="107" fillId="0" borderId="0"/>
    <xf numFmtId="0" fontId="107" fillId="0" borderId="0"/>
    <xf numFmtId="192" fontId="108" fillId="0" borderId="0"/>
    <xf numFmtId="0" fontId="108" fillId="0" borderId="0"/>
    <xf numFmtId="192" fontId="108" fillId="0" borderId="0"/>
    <xf numFmtId="0" fontId="108" fillId="0" borderId="0"/>
    <xf numFmtId="192" fontId="108" fillId="0" borderId="0"/>
    <xf numFmtId="0" fontId="108" fillId="0" borderId="0"/>
    <xf numFmtId="192" fontId="108" fillId="0" borderId="0"/>
    <xf numFmtId="0" fontId="108" fillId="0" borderId="0"/>
    <xf numFmtId="192" fontId="108" fillId="0" borderId="0"/>
    <xf numFmtId="0" fontId="108" fillId="0" borderId="0"/>
    <xf numFmtId="192" fontId="108" fillId="0" borderId="0"/>
    <xf numFmtId="0" fontId="108" fillId="0" borderId="0"/>
    <xf numFmtId="192" fontId="106" fillId="0" borderId="0" applyFont="0" applyFill="0" applyBorder="0" applyAlignment="0" applyProtection="0"/>
    <xf numFmtId="0" fontId="106" fillId="0" borderId="0" applyFont="0" applyFill="0" applyBorder="0" applyAlignment="0" applyProtection="0"/>
    <xf numFmtId="192" fontId="2" fillId="0" borderId="0"/>
    <xf numFmtId="0" fontId="2" fillId="0" borderId="0"/>
    <xf numFmtId="0" fontId="86" fillId="0" borderId="0">
      <protection locked="0"/>
    </xf>
    <xf numFmtId="192" fontId="2" fillId="0" borderId="0"/>
    <xf numFmtId="0" fontId="2" fillId="0" borderId="0"/>
    <xf numFmtId="192" fontId="2" fillId="0" borderId="0"/>
    <xf numFmtId="0" fontId="2" fillId="0" borderId="0"/>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195" fontId="54" fillId="0" borderId="0">
      <protection locked="0"/>
    </xf>
    <xf numFmtId="0" fontId="54" fillId="0" borderId="0">
      <protection locked="0"/>
    </xf>
    <xf numFmtId="195" fontId="54" fillId="0" borderId="0">
      <protection locked="0"/>
    </xf>
    <xf numFmtId="195" fontId="54" fillId="0" borderId="0">
      <protection locked="0"/>
    </xf>
    <xf numFmtId="0" fontId="54" fillId="0" borderId="0">
      <protection locked="0"/>
    </xf>
    <xf numFmtId="0" fontId="54" fillId="0" borderId="0">
      <protection locked="0"/>
    </xf>
    <xf numFmtId="0" fontId="54" fillId="0" borderId="0">
      <protection locked="0"/>
    </xf>
    <xf numFmtId="0" fontId="86" fillId="0" borderId="0">
      <protection locked="0"/>
    </xf>
    <xf numFmtId="192" fontId="87" fillId="0" borderId="0" applyFont="0" applyFill="0" applyBorder="0" applyAlignment="0" applyProtection="0"/>
    <xf numFmtId="0" fontId="87" fillId="0" borderId="0" applyFont="0" applyFill="0" applyBorder="0" applyAlignment="0" applyProtection="0"/>
    <xf numFmtId="192" fontId="54" fillId="0" borderId="0"/>
    <xf numFmtId="0" fontId="54" fillId="0" borderId="0"/>
    <xf numFmtId="192" fontId="54" fillId="0" borderId="0"/>
    <xf numFmtId="0" fontId="54" fillId="0" borderId="0"/>
    <xf numFmtId="192" fontId="87" fillId="0" borderId="0" applyFont="0" applyFill="0" applyBorder="0" applyAlignment="0" applyProtection="0"/>
    <xf numFmtId="0" fontId="87" fillId="0" borderId="0" applyFont="0" applyFill="0" applyBorder="0" applyAlignment="0" applyProtection="0"/>
    <xf numFmtId="206" fontId="109" fillId="0" borderId="0" applyFont="0" applyFill="0" applyBorder="0" applyAlignment="0" applyProtection="0"/>
    <xf numFmtId="206" fontId="109" fillId="0" borderId="0" applyFont="0" applyFill="0" applyBorder="0" applyAlignment="0" applyProtection="0"/>
    <xf numFmtId="192" fontId="106" fillId="0" borderId="0"/>
    <xf numFmtId="0" fontId="106" fillId="0" borderId="0"/>
    <xf numFmtId="192" fontId="5" fillId="0" borderId="0"/>
    <xf numFmtId="0" fontId="5" fillId="0" borderId="0"/>
    <xf numFmtId="192" fontId="106" fillId="0" borderId="0"/>
    <xf numFmtId="0" fontId="106" fillId="0" borderId="0"/>
    <xf numFmtId="192" fontId="4" fillId="0" borderId="0"/>
    <xf numFmtId="0" fontId="4" fillId="0" borderId="0"/>
    <xf numFmtId="192" fontId="108" fillId="0" borderId="0"/>
    <xf numFmtId="0" fontId="108" fillId="0" borderId="0"/>
    <xf numFmtId="192" fontId="108" fillId="0" borderId="0"/>
    <xf numFmtId="0" fontId="108" fillId="0" borderId="0"/>
    <xf numFmtId="192" fontId="108" fillId="0" borderId="0"/>
    <xf numFmtId="0" fontId="108" fillId="0" borderId="0"/>
    <xf numFmtId="192" fontId="108" fillId="0" borderId="0"/>
    <xf numFmtId="0" fontId="108" fillId="0" borderId="0"/>
    <xf numFmtId="192" fontId="106" fillId="0" borderId="0"/>
    <xf numFmtId="0" fontId="106" fillId="0" borderId="0"/>
    <xf numFmtId="192" fontId="2" fillId="0" borderId="0"/>
    <xf numFmtId="0" fontId="2" fillId="0" borderId="0"/>
    <xf numFmtId="192" fontId="108" fillId="0" borderId="0"/>
    <xf numFmtId="0" fontId="108" fillId="0" borderId="0"/>
    <xf numFmtId="192" fontId="108" fillId="0" borderId="0"/>
    <xf numFmtId="0" fontId="108" fillId="0" borderId="0"/>
    <xf numFmtId="192" fontId="2" fillId="0" borderId="0"/>
    <xf numFmtId="0" fontId="2" fillId="0" borderId="0"/>
    <xf numFmtId="192" fontId="87" fillId="0" borderId="0"/>
    <xf numFmtId="0" fontId="87" fillId="0" borderId="0"/>
    <xf numFmtId="192" fontId="4" fillId="0" borderId="0"/>
    <xf numFmtId="0" fontId="4" fillId="0" borderId="0"/>
    <xf numFmtId="192" fontId="2" fillId="0" borderId="0"/>
    <xf numFmtId="0" fontId="2" fillId="0" borderId="0"/>
    <xf numFmtId="192" fontId="106" fillId="0" borderId="0"/>
    <xf numFmtId="0" fontId="106" fillId="0" borderId="0"/>
    <xf numFmtId="192" fontId="107" fillId="0" borderId="0"/>
    <xf numFmtId="0" fontId="107" fillId="0" borderId="0"/>
    <xf numFmtId="192" fontId="2" fillId="0" borderId="0"/>
    <xf numFmtId="0" fontId="2" fillId="0" borderId="0"/>
    <xf numFmtId="192" fontId="106" fillId="0" borderId="0"/>
    <xf numFmtId="0" fontId="106" fillId="0" borderId="0"/>
    <xf numFmtId="192" fontId="106" fillId="0" borderId="0"/>
    <xf numFmtId="0" fontId="106" fillId="0" borderId="0"/>
    <xf numFmtId="192" fontId="106" fillId="0" borderId="0"/>
    <xf numFmtId="0" fontId="106" fillId="0" borderId="0"/>
    <xf numFmtId="192" fontId="106" fillId="0" borderId="0"/>
    <xf numFmtId="0" fontId="106" fillId="0" borderId="0"/>
    <xf numFmtId="192" fontId="106" fillId="0" borderId="0"/>
    <xf numFmtId="0" fontId="106" fillId="0" borderId="0"/>
    <xf numFmtId="192" fontId="106" fillId="0" borderId="0" applyFont="0" applyFill="0" applyBorder="0" applyAlignment="0" applyProtection="0"/>
    <xf numFmtId="0" fontId="106" fillId="0" borderId="0" applyFont="0" applyFill="0" applyBorder="0" applyAlignment="0" applyProtection="0"/>
    <xf numFmtId="192" fontId="108" fillId="0" borderId="0"/>
    <xf numFmtId="0" fontId="108" fillId="0" borderId="0"/>
    <xf numFmtId="192" fontId="107" fillId="0" borderId="0"/>
    <xf numFmtId="0" fontId="107" fillId="0" borderId="0"/>
    <xf numFmtId="206" fontId="109" fillId="0" borderId="0" applyFont="0" applyFill="0" applyBorder="0" applyAlignment="0" applyProtection="0"/>
    <xf numFmtId="192" fontId="106" fillId="0" borderId="0" applyFont="0" applyFill="0" applyBorder="0" applyAlignment="0" applyProtection="0"/>
    <xf numFmtId="0" fontId="106" fillId="0" borderId="0" applyFont="0" applyFill="0" applyBorder="0" applyAlignment="0" applyProtection="0"/>
    <xf numFmtId="192" fontId="54" fillId="0" borderId="0"/>
    <xf numFmtId="0" fontId="54" fillId="0" borderId="0"/>
    <xf numFmtId="192" fontId="54" fillId="0" borderId="0"/>
    <xf numFmtId="0" fontId="54" fillId="0" borderId="0"/>
    <xf numFmtId="192" fontId="54" fillId="0" borderId="0"/>
    <xf numFmtId="0" fontId="54" fillId="0" borderId="0"/>
    <xf numFmtId="192" fontId="54" fillId="0" borderId="0"/>
    <xf numFmtId="0" fontId="54" fillId="0" borderId="0"/>
    <xf numFmtId="192" fontId="2" fillId="0" borderId="0"/>
    <xf numFmtId="0" fontId="2" fillId="0" borderId="0"/>
    <xf numFmtId="192" fontId="106" fillId="0" borderId="0"/>
    <xf numFmtId="0" fontId="106" fillId="0" borderId="0"/>
    <xf numFmtId="192" fontId="54" fillId="0" borderId="0"/>
    <xf numFmtId="0" fontId="54" fillId="0" borderId="0"/>
    <xf numFmtId="192" fontId="2" fillId="0" borderId="0"/>
    <xf numFmtId="0" fontId="2" fillId="0" borderId="0"/>
    <xf numFmtId="192" fontId="5" fillId="0" borderId="0"/>
    <xf numFmtId="0" fontId="5" fillId="0" borderId="0"/>
    <xf numFmtId="0" fontId="2" fillId="0" borderId="0"/>
    <xf numFmtId="0" fontId="54" fillId="0" borderId="0">
      <protection locked="0"/>
    </xf>
    <xf numFmtId="0" fontId="54" fillId="0" borderId="0">
      <protection locked="0"/>
    </xf>
    <xf numFmtId="0" fontId="54" fillId="0" borderId="0">
      <protection locked="0"/>
    </xf>
    <xf numFmtId="0" fontId="54" fillId="0" borderId="0">
      <protection locked="0"/>
    </xf>
    <xf numFmtId="192" fontId="106" fillId="0" borderId="0"/>
    <xf numFmtId="0" fontId="106" fillId="0" borderId="0"/>
    <xf numFmtId="192" fontId="2" fillId="0" borderId="0"/>
    <xf numFmtId="0" fontId="2" fillId="0" borderId="0"/>
    <xf numFmtId="192" fontId="2" fillId="0" borderId="0"/>
    <xf numFmtId="0" fontId="2" fillId="0" borderId="0"/>
    <xf numFmtId="192" fontId="106" fillId="0" borderId="0"/>
    <xf numFmtId="0" fontId="106" fillId="0" borderId="0"/>
    <xf numFmtId="192" fontId="54" fillId="0" borderId="0"/>
    <xf numFmtId="0" fontId="54" fillId="0" borderId="0"/>
    <xf numFmtId="192" fontId="5" fillId="0" borderId="0"/>
    <xf numFmtId="0" fontId="5" fillId="0" borderId="0"/>
    <xf numFmtId="192" fontId="106" fillId="0" borderId="0" applyFont="0" applyFill="0" applyBorder="0" applyAlignment="0" applyProtection="0"/>
    <xf numFmtId="0" fontId="106" fillId="0" borderId="0" applyFont="0" applyFill="0" applyBorder="0" applyAlignment="0" applyProtection="0"/>
    <xf numFmtId="192" fontId="2" fillId="0" borderId="0"/>
    <xf numFmtId="0" fontId="2" fillId="0" borderId="0"/>
    <xf numFmtId="192" fontId="108" fillId="0" borderId="0"/>
    <xf numFmtId="0" fontId="108" fillId="0" borderId="0"/>
    <xf numFmtId="192" fontId="108" fillId="0" borderId="0"/>
    <xf numFmtId="0" fontId="108" fillId="0" borderId="0"/>
    <xf numFmtId="192" fontId="106" fillId="0" borderId="0"/>
    <xf numFmtId="0" fontId="106" fillId="0" borderId="0"/>
    <xf numFmtId="0" fontId="86" fillId="0" borderId="0">
      <protection locked="0"/>
    </xf>
    <xf numFmtId="192" fontId="106" fillId="0" borderId="0"/>
    <xf numFmtId="0" fontId="106"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2" fillId="0" borderId="0"/>
    <xf numFmtId="0" fontId="54" fillId="0" borderId="0"/>
    <xf numFmtId="0" fontId="54" fillId="0" borderId="0"/>
    <xf numFmtId="0" fontId="106" fillId="0" borderId="0" applyFont="0" applyFill="0" applyBorder="0" applyAlignment="0" applyProtection="0"/>
    <xf numFmtId="192" fontId="108" fillId="0" borderId="0"/>
    <xf numFmtId="0" fontId="108" fillId="0" borderId="0"/>
    <xf numFmtId="192" fontId="108" fillId="0" borderId="0"/>
    <xf numFmtId="0" fontId="108"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196" fontId="54" fillId="0" borderId="0">
      <protection locked="0"/>
    </xf>
    <xf numFmtId="0" fontId="54" fillId="0" borderId="0">
      <protection locked="0"/>
    </xf>
    <xf numFmtId="196" fontId="54" fillId="0" borderId="0">
      <protection locked="0"/>
    </xf>
    <xf numFmtId="196" fontId="54" fillId="0" borderId="0">
      <protection locked="0"/>
    </xf>
    <xf numFmtId="0" fontId="54" fillId="0" borderId="0">
      <protection locked="0"/>
    </xf>
    <xf numFmtId="196" fontId="54" fillId="0" borderId="0">
      <protection locked="0"/>
    </xf>
    <xf numFmtId="0" fontId="54" fillId="0" borderId="0">
      <protection locked="0"/>
    </xf>
    <xf numFmtId="196" fontId="54" fillId="0" borderId="0">
      <protection locked="0"/>
    </xf>
    <xf numFmtId="196" fontId="54" fillId="0" borderId="0">
      <protection locked="0"/>
    </xf>
    <xf numFmtId="192" fontId="2" fillId="0" borderId="0"/>
    <xf numFmtId="0" fontId="2" fillId="0" borderId="0"/>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192" fontId="54" fillId="0" borderId="0" applyFont="0" applyFill="0" applyBorder="0" applyAlignment="0" applyProtection="0"/>
    <xf numFmtId="0" fontId="54" fillId="0" borderId="0" applyFont="0" applyFill="0" applyBorder="0" applyAlignment="0" applyProtection="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2" fillId="0" borderId="0"/>
    <xf numFmtId="192" fontId="19" fillId="0" borderId="0"/>
    <xf numFmtId="0" fontId="19" fillId="0" borderId="0"/>
    <xf numFmtId="192" fontId="2" fillId="0" borderId="0"/>
    <xf numFmtId="0" fontId="2"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2" fillId="0" borderId="0"/>
    <xf numFmtId="0" fontId="110" fillId="0" borderId="0" applyProtection="0"/>
    <xf numFmtId="192" fontId="106" fillId="0" borderId="0"/>
    <xf numFmtId="0" fontId="106" fillId="0" borderId="0"/>
    <xf numFmtId="192" fontId="54" fillId="0" borderId="0"/>
    <xf numFmtId="0" fontId="54" fillId="0" borderId="0"/>
    <xf numFmtId="192" fontId="54" fillId="0" borderId="0"/>
    <xf numFmtId="0" fontId="54" fillId="0" borderId="0"/>
    <xf numFmtId="192" fontId="54" fillId="0" borderId="0"/>
    <xf numFmtId="0" fontId="54" fillId="0" borderId="0"/>
    <xf numFmtId="192" fontId="54" fillId="0" borderId="0"/>
    <xf numFmtId="0" fontId="54" fillId="0" borderId="0"/>
    <xf numFmtId="192" fontId="19" fillId="0" borderId="0"/>
    <xf numFmtId="0" fontId="19" fillId="0" borderId="0"/>
    <xf numFmtId="192" fontId="54" fillId="0" borderId="0"/>
    <xf numFmtId="0" fontId="54" fillId="0" borderId="0"/>
    <xf numFmtId="192"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192" fontId="54" fillId="0" borderId="0"/>
    <xf numFmtId="0" fontId="54" fillId="0" borderId="0"/>
    <xf numFmtId="192" fontId="54" fillId="0" borderId="0"/>
    <xf numFmtId="0" fontId="54" fillId="0" borderId="0"/>
    <xf numFmtId="192" fontId="54" fillId="0" borderId="0"/>
    <xf numFmtId="0" fontId="54" fillId="0" borderId="0"/>
    <xf numFmtId="192" fontId="54" fillId="0" borderId="0"/>
    <xf numFmtId="0" fontId="54" fillId="0" borderId="0"/>
    <xf numFmtId="207" fontId="111" fillId="0" borderId="0" applyFont="0" applyFill="0" applyBorder="0" applyAlignment="0" applyProtection="0"/>
    <xf numFmtId="192" fontId="19" fillId="0" borderId="0" applyFont="0" applyFill="0" applyBorder="0" applyAlignment="0" applyProtection="0"/>
    <xf numFmtId="0" fontId="19" fillId="0" borderId="0" applyFont="0" applyFill="0" applyBorder="0" applyAlignment="0" applyProtection="0"/>
    <xf numFmtId="192" fontId="2" fillId="0" borderId="0"/>
    <xf numFmtId="0" fontId="2" fillId="0" borderId="0"/>
    <xf numFmtId="192" fontId="106" fillId="0" borderId="0"/>
    <xf numFmtId="0" fontId="106" fillId="0" borderId="0"/>
    <xf numFmtId="0" fontId="2" fillId="0" borderId="0"/>
    <xf numFmtId="192" fontId="106" fillId="0" borderId="0"/>
    <xf numFmtId="0" fontId="106" fillId="0" borderId="0"/>
    <xf numFmtId="192" fontId="106" fillId="0" borderId="0"/>
    <xf numFmtId="0" fontId="106" fillId="0" borderId="0"/>
    <xf numFmtId="192" fontId="54" fillId="0" borderId="0"/>
    <xf numFmtId="0" fontId="54" fillId="0" borderId="0"/>
    <xf numFmtId="192" fontId="54" fillId="0" borderId="0"/>
    <xf numFmtId="0" fontId="54" fillId="0" borderId="0"/>
    <xf numFmtId="192" fontId="54" fillId="0" borderId="0"/>
    <xf numFmtId="0" fontId="54" fillId="0" borderId="0"/>
    <xf numFmtId="192" fontId="54" fillId="0" borderId="0"/>
    <xf numFmtId="0" fontId="54" fillId="0" borderId="0"/>
    <xf numFmtId="192" fontId="87" fillId="0" borderId="0"/>
    <xf numFmtId="0" fontId="87" fillId="0" borderId="0"/>
    <xf numFmtId="0" fontId="2" fillId="0" borderId="0"/>
    <xf numFmtId="192" fontId="2" fillId="0" borderId="0"/>
    <xf numFmtId="0" fontId="2" fillId="0" borderId="0"/>
    <xf numFmtId="192" fontId="106" fillId="0" borderId="0"/>
    <xf numFmtId="0" fontId="106" fillId="0" borderId="0"/>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92" fontId="2" fillId="0" borderId="0"/>
    <xf numFmtId="0" fontId="2" fillId="0" borderId="0"/>
    <xf numFmtId="192" fontId="2" fillId="0" borderId="0"/>
    <xf numFmtId="0" fontId="2" fillId="0" borderId="0"/>
    <xf numFmtId="192" fontId="106" fillId="0" borderId="0" applyFont="0" applyFill="0" applyBorder="0" applyAlignment="0" applyProtection="0"/>
    <xf numFmtId="0" fontId="106" fillId="0" borderId="0" applyFont="0" applyFill="0" applyBorder="0" applyAlignment="0" applyProtection="0"/>
    <xf numFmtId="207" fontId="19" fillId="0" borderId="0" applyFont="0" applyFill="0" applyBorder="0" applyAlignment="0" applyProtection="0"/>
    <xf numFmtId="40" fontId="112" fillId="0" borderId="0" applyFont="0" applyFill="0" applyBorder="0" applyAlignment="0" applyProtection="0"/>
    <xf numFmtId="192" fontId="19" fillId="0" borderId="0" applyFont="0" applyFill="0" applyBorder="0" applyAlignment="0" applyProtection="0"/>
    <xf numFmtId="0" fontId="19" fillId="0" borderId="0" applyFont="0" applyFill="0" applyBorder="0" applyAlignment="0" applyProtection="0"/>
    <xf numFmtId="208" fontId="19" fillId="0" borderId="0" applyFont="0" applyFill="0" applyBorder="0" applyAlignment="0" applyProtection="0"/>
    <xf numFmtId="207" fontId="19" fillId="0" borderId="0" applyFont="0" applyFill="0" applyBorder="0" applyAlignment="0" applyProtection="0"/>
    <xf numFmtId="40" fontId="87" fillId="0" borderId="0" applyFont="0" applyFill="0" applyBorder="0" applyAlignment="0" applyProtection="0"/>
    <xf numFmtId="0"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178"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195" fontId="54" fillId="0" borderId="0">
      <protection locked="0"/>
    </xf>
    <xf numFmtId="0" fontId="54" fillId="0" borderId="0">
      <protection locked="0"/>
    </xf>
    <xf numFmtId="195" fontId="54" fillId="0" borderId="0">
      <protection locked="0"/>
    </xf>
    <xf numFmtId="195" fontId="54" fillId="0" borderId="0">
      <protection locked="0"/>
    </xf>
    <xf numFmtId="0" fontId="54" fillId="0" borderId="0">
      <protection locked="0"/>
    </xf>
    <xf numFmtId="0" fontId="54" fillId="0" borderId="0">
      <protection locked="0"/>
    </xf>
    <xf numFmtId="0" fontId="54" fillId="0" borderId="0">
      <protection locked="0"/>
    </xf>
    <xf numFmtId="0" fontId="86"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196" fontId="54" fillId="0" borderId="0">
      <protection locked="0"/>
    </xf>
    <xf numFmtId="0" fontId="54" fillId="0" borderId="0">
      <protection locked="0"/>
    </xf>
    <xf numFmtId="196" fontId="54" fillId="0" borderId="0">
      <protection locked="0"/>
    </xf>
    <xf numFmtId="196" fontId="54" fillId="0" borderId="0">
      <protection locked="0"/>
    </xf>
    <xf numFmtId="0" fontId="54" fillId="0" borderId="0">
      <protection locked="0"/>
    </xf>
    <xf numFmtId="196" fontId="54" fillId="0" borderId="0">
      <protection locked="0"/>
    </xf>
    <xf numFmtId="0" fontId="54" fillId="0" borderId="0">
      <protection locked="0"/>
    </xf>
    <xf numFmtId="196" fontId="54" fillId="0" borderId="0">
      <protection locked="0"/>
    </xf>
    <xf numFmtId="196"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0" fontId="54" fillId="0" borderId="0">
      <protection locked="0"/>
    </xf>
    <xf numFmtId="192" fontId="20" fillId="0" borderId="0">
      <protection locked="0"/>
    </xf>
    <xf numFmtId="0" fontId="20" fillId="0" borderId="0">
      <protection locked="0"/>
    </xf>
    <xf numFmtId="192" fontId="113"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192" fontId="114" fillId="0" borderId="0" applyFont="0" applyFill="0" applyBorder="0" applyAlignment="0" applyProtection="0"/>
    <xf numFmtId="192" fontId="2" fillId="0" borderId="0" applyFont="0" applyFill="0" applyBorder="0" applyAlignment="0" applyProtection="0"/>
    <xf numFmtId="192" fontId="114" fillId="0" borderId="0" applyFont="0" applyFill="0" applyBorder="0" applyAlignment="0" applyProtection="0"/>
    <xf numFmtId="192" fontId="2" fillId="0" borderId="0" applyFont="0" applyFill="0" applyBorder="0" applyAlignment="0" applyProtection="0"/>
    <xf numFmtId="0" fontId="54" fillId="0" borderId="0">
      <protection locked="0"/>
    </xf>
    <xf numFmtId="0" fontId="54" fillId="0" borderId="0">
      <protection locked="0"/>
    </xf>
    <xf numFmtId="192" fontId="5" fillId="0" borderId="0"/>
    <xf numFmtId="192" fontId="106" fillId="0" borderId="0"/>
    <xf numFmtId="0" fontId="106" fillId="0" borderId="0"/>
    <xf numFmtId="192" fontId="19" fillId="0" borderId="0"/>
    <xf numFmtId="0" fontId="19" fillId="0" borderId="0"/>
    <xf numFmtId="192" fontId="115" fillId="0" borderId="0"/>
    <xf numFmtId="0" fontId="115" fillId="0" borderId="0"/>
    <xf numFmtId="0" fontId="54"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209" fontId="116" fillId="0" borderId="0">
      <protection locked="0"/>
    </xf>
    <xf numFmtId="192" fontId="21" fillId="0" borderId="0">
      <protection locked="0"/>
    </xf>
    <xf numFmtId="0" fontId="21" fillId="0" borderId="0">
      <protection locked="0"/>
    </xf>
    <xf numFmtId="192" fontId="21" fillId="0" borderId="0">
      <protection locked="0"/>
    </xf>
    <xf numFmtId="0" fontId="21" fillId="0" borderId="0">
      <protection locked="0"/>
    </xf>
    <xf numFmtId="192" fontId="5" fillId="0" borderId="0">
      <alignment vertical="center"/>
    </xf>
    <xf numFmtId="9" fontId="22" fillId="0" borderId="0">
      <alignment vertical="center"/>
    </xf>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90" fillId="0" borderId="16"/>
    <xf numFmtId="192" fontId="22" fillId="0" borderId="0">
      <alignment vertical="center"/>
    </xf>
    <xf numFmtId="0" fontId="22" fillId="0" borderId="0">
      <alignment vertical="center"/>
    </xf>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89" fillId="0" borderId="16"/>
    <xf numFmtId="3" fontId="90" fillId="0" borderId="16"/>
    <xf numFmtId="10" fontId="22" fillId="0" borderId="0">
      <alignment vertical="center"/>
    </xf>
    <xf numFmtId="3" fontId="89" fillId="0" borderId="16"/>
    <xf numFmtId="192" fontId="22" fillId="0" borderId="0">
      <alignment vertical="center"/>
    </xf>
    <xf numFmtId="0" fontId="22" fillId="0" borderId="0">
      <alignment vertical="center"/>
    </xf>
    <xf numFmtId="203" fontId="19" fillId="0" borderId="0">
      <alignment vertical="center"/>
    </xf>
    <xf numFmtId="192" fontId="54" fillId="0" borderId="0"/>
    <xf numFmtId="192" fontId="54" fillId="0" borderId="0"/>
    <xf numFmtId="0" fontId="54" fillId="0" borderId="0"/>
    <xf numFmtId="192" fontId="54" fillId="0" borderId="0"/>
    <xf numFmtId="210" fontId="117" fillId="0" borderId="0">
      <alignment vertical="center"/>
    </xf>
    <xf numFmtId="192" fontId="118" fillId="0" borderId="0"/>
    <xf numFmtId="0" fontId="118" fillId="0" borderId="0"/>
    <xf numFmtId="192" fontId="119" fillId="0" borderId="0" applyFont="0" applyFill="0" applyBorder="0" applyAlignment="0" applyProtection="0"/>
    <xf numFmtId="192" fontId="119" fillId="0" borderId="0" applyFont="0" applyFill="0" applyBorder="0" applyAlignment="0" applyProtection="0"/>
    <xf numFmtId="192" fontId="120" fillId="0" borderId="0">
      <alignment horizontal="center" vertical="center"/>
    </xf>
    <xf numFmtId="0" fontId="120" fillId="0" borderId="0">
      <alignment horizontal="center" vertical="center"/>
    </xf>
    <xf numFmtId="192" fontId="121" fillId="0" borderId="0"/>
    <xf numFmtId="0" fontId="121" fillId="0" borderId="0"/>
    <xf numFmtId="192" fontId="121" fillId="0" borderId="0"/>
    <xf numFmtId="0" fontId="121" fillId="0" borderId="0"/>
    <xf numFmtId="0" fontId="54" fillId="0" borderId="0">
      <protection locked="0"/>
    </xf>
    <xf numFmtId="0" fontId="54" fillId="0" borderId="0">
      <protection locked="0"/>
    </xf>
    <xf numFmtId="211" fontId="122" fillId="0" borderId="0">
      <alignment vertical="center"/>
      <protection locked="0"/>
    </xf>
    <xf numFmtId="9" fontId="123" fillId="15" borderId="0" applyFill="0" applyBorder="0" applyProtection="0">
      <alignment horizontal="right"/>
    </xf>
    <xf numFmtId="10" fontId="123" fillId="0" borderId="0" applyFill="0" applyBorder="0" applyProtection="0">
      <alignment horizontal="right"/>
    </xf>
    <xf numFmtId="1" fontId="124" fillId="3" borderId="95">
      <alignment vertical="center"/>
    </xf>
    <xf numFmtId="192" fontId="5" fillId="0" borderId="0"/>
    <xf numFmtId="0" fontId="5" fillId="0" borderId="0"/>
    <xf numFmtId="192" fontId="19" fillId="0" borderId="96">
      <alignment horizontal="center"/>
    </xf>
    <xf numFmtId="0" fontId="19" fillId="0" borderId="96">
      <alignment horizontal="center"/>
    </xf>
    <xf numFmtId="192" fontId="125" fillId="16"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0" fontId="125" fillId="16"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6"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0" fontId="125" fillId="16" borderId="0" applyNumberFormat="0" applyBorder="0" applyAlignment="0" applyProtection="0">
      <alignment vertical="center"/>
    </xf>
    <xf numFmtId="0" fontId="125" fillId="16"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0" fontId="125" fillId="17" borderId="0" applyNumberFormat="0" applyBorder="0" applyAlignment="0" applyProtection="0">
      <alignment vertical="center"/>
    </xf>
    <xf numFmtId="0" fontId="125" fillId="16" borderId="0" applyNumberFormat="0" applyBorder="0" applyAlignment="0" applyProtection="0">
      <alignment vertical="center"/>
    </xf>
    <xf numFmtId="0" fontId="125" fillId="16" borderId="0" applyNumberFormat="0" applyBorder="0" applyAlignment="0" applyProtection="0">
      <alignment vertical="center"/>
    </xf>
    <xf numFmtId="0" fontId="125" fillId="16" borderId="0" applyNumberFormat="0" applyBorder="0" applyAlignment="0" applyProtection="0">
      <alignment vertical="center"/>
    </xf>
    <xf numFmtId="0" fontId="125" fillId="16" borderId="0" applyNumberFormat="0" applyBorder="0" applyAlignment="0" applyProtection="0">
      <alignment vertical="center"/>
    </xf>
    <xf numFmtId="192" fontId="125" fillId="17" borderId="0" applyNumberFormat="0" applyBorder="0" applyAlignment="0" applyProtection="0">
      <alignment vertical="center"/>
    </xf>
    <xf numFmtId="0"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6"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0"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0"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0"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6"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192" fontId="125" fillId="16"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16" borderId="0" applyNumberFormat="0" applyBorder="0" applyAlignment="0" applyProtection="0">
      <alignment vertical="center"/>
    </xf>
    <xf numFmtId="192" fontId="125" fillId="18"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0" fontId="125" fillId="18"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8"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0" fontId="125" fillId="18" borderId="0" applyNumberFormat="0" applyBorder="0" applyAlignment="0" applyProtection="0">
      <alignment vertical="center"/>
    </xf>
    <xf numFmtId="0" fontId="125" fillId="18"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0" fontId="125" fillId="19" borderId="0" applyNumberFormat="0" applyBorder="0" applyAlignment="0" applyProtection="0">
      <alignment vertical="center"/>
    </xf>
    <xf numFmtId="0" fontId="125" fillId="18" borderId="0" applyNumberFormat="0" applyBorder="0" applyAlignment="0" applyProtection="0">
      <alignment vertical="center"/>
    </xf>
    <xf numFmtId="0" fontId="125" fillId="18" borderId="0" applyNumberFormat="0" applyBorder="0" applyAlignment="0" applyProtection="0">
      <alignment vertical="center"/>
    </xf>
    <xf numFmtId="0" fontId="125" fillId="18" borderId="0" applyNumberFormat="0" applyBorder="0" applyAlignment="0" applyProtection="0">
      <alignment vertical="center"/>
    </xf>
    <xf numFmtId="0" fontId="125" fillId="18" borderId="0" applyNumberFormat="0" applyBorder="0" applyAlignment="0" applyProtection="0">
      <alignment vertical="center"/>
    </xf>
    <xf numFmtId="192" fontId="125" fillId="19" borderId="0" applyNumberFormat="0" applyBorder="0" applyAlignment="0" applyProtection="0">
      <alignment vertical="center"/>
    </xf>
    <xf numFmtId="0"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8"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0" fontId="125" fillId="19" borderId="0" applyNumberFormat="0" applyBorder="0" applyAlignment="0" applyProtection="0">
      <alignment vertical="center"/>
    </xf>
    <xf numFmtId="192" fontId="125" fillId="19" borderId="0" applyNumberFormat="0" applyBorder="0" applyAlignment="0" applyProtection="0">
      <alignment vertical="center"/>
    </xf>
    <xf numFmtId="0"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0" fontId="125" fillId="19" borderId="0" applyNumberFormat="0" applyBorder="0" applyAlignment="0" applyProtection="0">
      <alignment vertical="center"/>
    </xf>
    <xf numFmtId="192" fontId="125" fillId="19" borderId="0" applyNumberFormat="0" applyBorder="0" applyAlignment="0" applyProtection="0">
      <alignment vertical="center"/>
    </xf>
    <xf numFmtId="0"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0" fontId="125" fillId="19" borderId="0" applyNumberFormat="0" applyBorder="0" applyAlignment="0" applyProtection="0">
      <alignment vertical="center"/>
    </xf>
    <xf numFmtId="192" fontId="125" fillId="19" borderId="0" applyNumberFormat="0" applyBorder="0" applyAlignment="0" applyProtection="0">
      <alignment vertical="center"/>
    </xf>
    <xf numFmtId="0"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8"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192" fontId="125" fillId="18"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192" fontId="125" fillId="19" borderId="0" applyNumberFormat="0" applyBorder="0" applyAlignment="0" applyProtection="0">
      <alignment vertical="center"/>
    </xf>
    <xf numFmtId="0" fontId="125" fillId="18" borderId="0" applyNumberFormat="0" applyBorder="0" applyAlignment="0" applyProtection="0">
      <alignment vertical="center"/>
    </xf>
    <xf numFmtId="192" fontId="125" fillId="20"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0" fontId="125" fillId="20"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0"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0" fontId="125" fillId="20" borderId="0" applyNumberFormat="0" applyBorder="0" applyAlignment="0" applyProtection="0">
      <alignment vertical="center"/>
    </xf>
    <xf numFmtId="0" fontId="125" fillId="20"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0" fontId="125" fillId="21" borderId="0" applyNumberFormat="0" applyBorder="0" applyAlignment="0" applyProtection="0">
      <alignment vertical="center"/>
    </xf>
    <xf numFmtId="0" fontId="125" fillId="20" borderId="0" applyNumberFormat="0" applyBorder="0" applyAlignment="0" applyProtection="0">
      <alignment vertical="center"/>
    </xf>
    <xf numFmtId="0" fontId="125" fillId="20" borderId="0" applyNumberFormat="0" applyBorder="0" applyAlignment="0" applyProtection="0">
      <alignment vertical="center"/>
    </xf>
    <xf numFmtId="0" fontId="125" fillId="20" borderId="0" applyNumberFormat="0" applyBorder="0" applyAlignment="0" applyProtection="0">
      <alignment vertical="center"/>
    </xf>
    <xf numFmtId="0" fontId="125" fillId="20" borderId="0" applyNumberFormat="0" applyBorder="0" applyAlignment="0" applyProtection="0">
      <alignment vertical="center"/>
    </xf>
    <xf numFmtId="192" fontId="125" fillId="21" borderId="0" applyNumberFormat="0" applyBorder="0" applyAlignment="0" applyProtection="0">
      <alignment vertical="center"/>
    </xf>
    <xf numFmtId="0"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0"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0" fontId="125" fillId="21" borderId="0" applyNumberFormat="0" applyBorder="0" applyAlignment="0" applyProtection="0">
      <alignment vertical="center"/>
    </xf>
    <xf numFmtId="192" fontId="125" fillId="21" borderId="0" applyNumberFormat="0" applyBorder="0" applyAlignment="0" applyProtection="0">
      <alignment vertical="center"/>
    </xf>
    <xf numFmtId="0"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0" fontId="125" fillId="21" borderId="0" applyNumberFormat="0" applyBorder="0" applyAlignment="0" applyProtection="0">
      <alignment vertical="center"/>
    </xf>
    <xf numFmtId="192" fontId="125" fillId="21" borderId="0" applyNumberFormat="0" applyBorder="0" applyAlignment="0" applyProtection="0">
      <alignment vertical="center"/>
    </xf>
    <xf numFmtId="0"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0" fontId="125" fillId="21" borderId="0" applyNumberFormat="0" applyBorder="0" applyAlignment="0" applyProtection="0">
      <alignment vertical="center"/>
    </xf>
    <xf numFmtId="192" fontId="125" fillId="21" borderId="0" applyNumberFormat="0" applyBorder="0" applyAlignment="0" applyProtection="0">
      <alignment vertical="center"/>
    </xf>
    <xf numFmtId="0"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0"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192" fontId="125" fillId="20"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0" fontId="125" fillId="20" borderId="0" applyNumberFormat="0" applyBorder="0" applyAlignment="0" applyProtection="0">
      <alignment vertical="center"/>
    </xf>
    <xf numFmtId="192" fontId="125" fillId="22"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0" fontId="125" fillId="22"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22"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0" fontId="125" fillId="22" borderId="0" applyNumberFormat="0" applyBorder="0" applyAlignment="0" applyProtection="0">
      <alignment vertical="center"/>
    </xf>
    <xf numFmtId="0" fontId="125" fillId="22"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0" fontId="125" fillId="17" borderId="0" applyNumberFormat="0" applyBorder="0" applyAlignment="0" applyProtection="0">
      <alignment vertical="center"/>
    </xf>
    <xf numFmtId="0" fontId="125" fillId="22" borderId="0" applyNumberFormat="0" applyBorder="0" applyAlignment="0" applyProtection="0">
      <alignment vertical="center"/>
    </xf>
    <xf numFmtId="0" fontId="125" fillId="22" borderId="0" applyNumberFormat="0" applyBorder="0" applyAlignment="0" applyProtection="0">
      <alignment vertical="center"/>
    </xf>
    <xf numFmtId="0" fontId="125" fillId="22" borderId="0" applyNumberFormat="0" applyBorder="0" applyAlignment="0" applyProtection="0">
      <alignment vertical="center"/>
    </xf>
    <xf numFmtId="0" fontId="125" fillId="22" borderId="0" applyNumberFormat="0" applyBorder="0" applyAlignment="0" applyProtection="0">
      <alignment vertical="center"/>
    </xf>
    <xf numFmtId="192" fontId="125" fillId="17" borderId="0" applyNumberFormat="0" applyBorder="0" applyAlignment="0" applyProtection="0">
      <alignment vertical="center"/>
    </xf>
    <xf numFmtId="0"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22"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0"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0"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0"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22"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192" fontId="125" fillId="22"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192" fontId="125" fillId="17" borderId="0" applyNumberFormat="0" applyBorder="0" applyAlignment="0" applyProtection="0">
      <alignment vertical="center"/>
    </xf>
    <xf numFmtId="0" fontId="125" fillId="22"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0"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0" fontId="125" fillId="23" borderId="0" applyNumberFormat="0" applyBorder="0" applyAlignment="0" applyProtection="0">
      <alignment vertical="center"/>
    </xf>
    <xf numFmtId="0" fontId="125" fillId="23" borderId="0" applyNumberFormat="0" applyBorder="0" applyAlignment="0" applyProtection="0">
      <alignment vertical="center"/>
    </xf>
    <xf numFmtId="0"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192" fontId="125" fillId="23" borderId="0" applyNumberFormat="0" applyBorder="0" applyAlignment="0" applyProtection="0">
      <alignment vertical="center"/>
    </xf>
    <xf numFmtId="0" fontId="125" fillId="23" borderId="0" applyNumberFormat="0" applyBorder="0" applyAlignment="0" applyProtection="0">
      <alignment vertical="center"/>
    </xf>
    <xf numFmtId="192" fontId="125" fillId="17" borderId="0" applyNumberFormat="0" applyBorder="0" applyAlignment="0" applyProtection="0">
      <alignment vertical="center"/>
    </xf>
    <xf numFmtId="192" fontId="125" fillId="21" borderId="0" applyNumberFormat="0" applyBorder="0" applyAlignment="0" applyProtection="0">
      <alignment vertical="center"/>
    </xf>
    <xf numFmtId="0" fontId="125" fillId="17"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0" fontId="125" fillId="17" borderId="0" applyNumberFormat="0" applyBorder="0" applyAlignment="0" applyProtection="0">
      <alignment vertical="center"/>
    </xf>
    <xf numFmtId="0" fontId="125" fillId="17"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192" fontId="125" fillId="21" borderId="0" applyNumberFormat="0" applyBorder="0" applyAlignment="0" applyProtection="0">
      <alignment vertical="center"/>
    </xf>
    <xf numFmtId="0" fontId="54" fillId="0" borderId="0"/>
    <xf numFmtId="0" fontId="125" fillId="0" borderId="0">
      <alignment vertical="center"/>
    </xf>
    <xf numFmtId="0" fontId="125" fillId="0" borderId="0">
      <alignment vertical="center"/>
    </xf>
    <xf numFmtId="0" fontId="54" fillId="0" borderId="0"/>
    <xf numFmtId="0" fontId="20" fillId="0" borderId="0">
      <protection locked="0"/>
    </xf>
    <xf numFmtId="0" fontId="19" fillId="0" borderId="0"/>
    <xf numFmtId="0" fontId="19" fillId="0" borderId="0"/>
    <xf numFmtId="205" fontId="140" fillId="0" borderId="0" applyFont="0" applyFill="0" applyBorder="0" applyAlignment="0" applyProtection="0"/>
    <xf numFmtId="207" fontId="140" fillId="0" borderId="0" applyFont="0" applyFill="0" applyBorder="0" applyAlignment="0" applyProtection="0"/>
    <xf numFmtId="221" fontId="140" fillId="0" borderId="0" applyFont="0" applyFill="0" applyBorder="0" applyAlignment="0" applyProtection="0"/>
    <xf numFmtId="222" fontId="140" fillId="0" borderId="0" applyFont="0" applyFill="0" applyBorder="0" applyAlignment="0" applyProtection="0"/>
    <xf numFmtId="0" fontId="141" fillId="0" borderId="0" applyFont="0" applyFill="0" applyBorder="0" applyAlignment="0" applyProtection="0"/>
    <xf numFmtId="0" fontId="142" fillId="0" borderId="0" applyFont="0" applyFill="0" applyBorder="0" applyAlignment="0" applyProtection="0"/>
    <xf numFmtId="0" fontId="140" fillId="0" borderId="0"/>
    <xf numFmtId="0" fontId="141" fillId="0" borderId="0"/>
    <xf numFmtId="0" fontId="137" fillId="0" borderId="0"/>
    <xf numFmtId="4" fontId="20" fillId="0" borderId="0">
      <protection locked="0"/>
    </xf>
    <xf numFmtId="205" fontId="2" fillId="0" borderId="0" applyFont="0" applyFill="0" applyBorder="0" applyAlignment="0" applyProtection="0"/>
    <xf numFmtId="207" fontId="2" fillId="0" borderId="0" applyFont="0" applyFill="0" applyBorder="0" applyAlignment="0" applyProtection="0"/>
    <xf numFmtId="219" fontId="20" fillId="0" borderId="0">
      <protection locked="0"/>
    </xf>
    <xf numFmtId="3" fontId="143" fillId="0" borderId="0" applyFont="0" applyFill="0" applyBorder="0" applyAlignment="0" applyProtection="0"/>
    <xf numFmtId="214" fontId="20" fillId="0" borderId="0">
      <protection locked="0"/>
    </xf>
    <xf numFmtId="212" fontId="2" fillId="0" borderId="0" applyFont="0" applyFill="0" applyBorder="0" applyAlignment="0" applyProtection="0"/>
    <xf numFmtId="213" fontId="2" fillId="0" borderId="0" applyFont="0" applyFill="0" applyBorder="0" applyAlignment="0" applyProtection="0"/>
    <xf numFmtId="220" fontId="20" fillId="0" borderId="0">
      <protection locked="0"/>
    </xf>
    <xf numFmtId="223" fontId="143" fillId="0" borderId="0" applyFont="0" applyFill="0" applyBorder="0" applyAlignment="0" applyProtection="0"/>
    <xf numFmtId="0" fontId="135" fillId="0" borderId="0"/>
    <xf numFmtId="217" fontId="20" fillId="0" borderId="0">
      <protection locked="0"/>
    </xf>
    <xf numFmtId="0" fontId="143" fillId="0" borderId="0" applyFont="0" applyFill="0" applyBorder="0" applyAlignment="0" applyProtection="0"/>
    <xf numFmtId="14" fontId="144" fillId="0" borderId="0" applyFont="0" applyFill="0" applyBorder="0">
      <alignment horizontal="right" vertical="top" wrapText="1"/>
    </xf>
    <xf numFmtId="224" fontId="87" fillId="0" borderId="0" applyFont="0" applyFill="0" applyBorder="0" applyProtection="0">
      <alignment vertical="center"/>
    </xf>
    <xf numFmtId="225" fontId="145" fillId="0" borderId="0">
      <alignment horizontal="right" vertical="center"/>
    </xf>
    <xf numFmtId="226" fontId="87" fillId="0" borderId="0" applyFont="0" applyFill="0" applyBorder="0">
      <alignment horizontal="right" vertical="center"/>
    </xf>
    <xf numFmtId="227" fontId="73" fillId="0" borderId="0" applyFont="0" applyFill="0" applyBorder="0" applyAlignment="0" applyProtection="0"/>
    <xf numFmtId="228" fontId="73" fillId="0" borderId="0" applyFont="0" applyFill="0" applyBorder="0" applyAlignment="0">
      <alignment horizontal="right" vertical="center"/>
    </xf>
    <xf numFmtId="229" fontId="73" fillId="0" borderId="0" applyFont="0" applyFill="0" applyBorder="0" applyAlignment="0" applyProtection="0"/>
    <xf numFmtId="0" fontId="73" fillId="25" borderId="0" applyNumberFormat="0" applyFont="0" applyBorder="0" applyAlignment="0" applyProtection="0"/>
    <xf numFmtId="0" fontId="20" fillId="0" borderId="0">
      <protection locked="0"/>
    </xf>
    <xf numFmtId="0" fontId="20" fillId="0" borderId="0">
      <protection locked="0"/>
    </xf>
    <xf numFmtId="0" fontId="20" fillId="0" borderId="0">
      <protection locked="0"/>
    </xf>
    <xf numFmtId="0" fontId="20" fillId="0" borderId="0">
      <protection locked="0"/>
    </xf>
    <xf numFmtId="0" fontId="20" fillId="0" borderId="0">
      <protection locked="0"/>
    </xf>
    <xf numFmtId="0" fontId="20" fillId="0" borderId="0">
      <protection locked="0"/>
    </xf>
    <xf numFmtId="0" fontId="20" fillId="0" borderId="0">
      <protection locked="0"/>
    </xf>
    <xf numFmtId="215" fontId="20" fillId="0" borderId="0">
      <protection locked="0"/>
    </xf>
    <xf numFmtId="2" fontId="143" fillId="0" borderId="0" applyFont="0" applyFill="0" applyBorder="0" applyAlignment="0" applyProtection="0"/>
    <xf numFmtId="38" fontId="74" fillId="15" borderId="0" applyNumberFormat="0" applyBorder="0" applyAlignment="0" applyProtection="0"/>
    <xf numFmtId="0" fontId="138" fillId="0" borderId="0">
      <alignment horizontal="left"/>
    </xf>
    <xf numFmtId="0" fontId="10" fillId="0" borderId="63" applyNumberFormat="0" applyAlignment="0" applyProtection="0">
      <alignment horizontal="left" vertical="center"/>
    </xf>
    <xf numFmtId="0" fontId="10" fillId="0" borderId="81">
      <alignment horizontal="left" vertical="center"/>
    </xf>
    <xf numFmtId="0" fontId="10" fillId="0" borderId="81">
      <alignment horizontal="left" vertical="center"/>
    </xf>
    <xf numFmtId="0" fontId="10" fillId="0" borderId="81">
      <alignment horizontal="left" vertical="center"/>
    </xf>
    <xf numFmtId="0" fontId="10" fillId="0" borderId="81">
      <alignment horizontal="left" vertical="center"/>
    </xf>
    <xf numFmtId="0" fontId="20" fillId="0" borderId="0">
      <protection locked="0"/>
    </xf>
    <xf numFmtId="0" fontId="146" fillId="0" borderId="0" applyNumberFormat="0" applyFill="0" applyBorder="0" applyAlignment="0" applyProtection="0"/>
    <xf numFmtId="0" fontId="20" fillId="0" borderId="0">
      <protection locked="0"/>
    </xf>
    <xf numFmtId="0" fontId="147" fillId="0" borderId="0" applyNumberFormat="0" applyFill="0" applyBorder="0" applyAlignment="0" applyProtection="0"/>
    <xf numFmtId="193" fontId="21" fillId="0" borderId="0">
      <protection locked="0"/>
    </xf>
    <xf numFmtId="193" fontId="21" fillId="0" borderId="0">
      <protection locked="0"/>
    </xf>
    <xf numFmtId="10" fontId="74" fillId="15" borderId="16" applyNumberFormat="0" applyBorder="0" applyAlignment="0" applyProtection="0"/>
    <xf numFmtId="10" fontId="74" fillId="15" borderId="16" applyNumberFormat="0" applyBorder="0" applyAlignment="0" applyProtection="0"/>
    <xf numFmtId="0" fontId="139" fillId="0" borderId="19"/>
    <xf numFmtId="218" fontId="54" fillId="0" borderId="0"/>
    <xf numFmtId="230" fontId="19" fillId="0" borderId="0"/>
    <xf numFmtId="0" fontId="2" fillId="0" borderId="0"/>
    <xf numFmtId="216" fontId="20" fillId="0" borderId="0">
      <protection locked="0"/>
    </xf>
    <xf numFmtId="10" fontId="2" fillId="0" borderId="0" applyFont="0" applyFill="0" applyBorder="0" applyAlignment="0" applyProtection="0"/>
    <xf numFmtId="231" fontId="73" fillId="0" borderId="0" applyFont="0" applyFill="0" applyBorder="0" applyAlignment="0" applyProtection="0"/>
    <xf numFmtId="232" fontId="87" fillId="0" borderId="0" applyFont="0" applyFill="0" applyBorder="0" applyProtection="0">
      <alignment horizontal="right" vertical="center"/>
    </xf>
    <xf numFmtId="0" fontId="73" fillId="0" borderId="100" applyNumberFormat="0" applyFont="0" applyFill="0" applyAlignment="0" applyProtection="0"/>
    <xf numFmtId="0" fontId="73" fillId="0" borderId="0"/>
    <xf numFmtId="0" fontId="139" fillId="0" borderId="0"/>
    <xf numFmtId="49" fontId="73" fillId="0" borderId="101" applyNumberFormat="0" applyFill="0" applyAlignment="0"/>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49" fontId="148" fillId="26" borderId="102">
      <alignment horizontal="center" vertical="center" wrapText="1"/>
    </xf>
    <xf numFmtId="0" fontId="148" fillId="27" borderId="103" applyFill="0">
      <alignment horizontal="center" vertical="center" wrapText="1"/>
    </xf>
    <xf numFmtId="0" fontId="145" fillId="0" borderId="104" applyNumberFormat="0" applyFont="0" applyFill="0" applyAlignment="0" applyProtection="0"/>
    <xf numFmtId="0" fontId="145" fillId="0" borderId="105" applyNumberFormat="0" applyFont="0" applyFill="0" applyAlignment="0" applyProtection="0"/>
    <xf numFmtId="0" fontId="145" fillId="0" borderId="105" applyNumberFormat="0" applyFont="0" applyFill="0" applyAlignment="0" applyProtection="0"/>
    <xf numFmtId="0" fontId="73" fillId="0" borderId="106" applyNumberFormat="0" applyFont="0" applyFill="0" applyAlignment="0" applyProtection="0"/>
    <xf numFmtId="49" fontId="149" fillId="28" borderId="0" applyFont="0" applyFill="0" applyBorder="0" applyProtection="0">
      <alignment horizontal="left" vertical="top" wrapText="1"/>
    </xf>
    <xf numFmtId="193" fontId="20" fillId="0" borderId="107">
      <protection locked="0"/>
    </xf>
    <xf numFmtId="0" fontId="143" fillId="0" borderId="4" applyNumberFormat="0" applyFont="0" applyFill="0" applyAlignment="0" applyProtection="0"/>
    <xf numFmtId="233" fontId="87" fillId="0" borderId="0" applyFont="0" applyFill="0" applyBorder="0" applyProtection="0">
      <alignment horizontal="right" vertical="center"/>
    </xf>
    <xf numFmtId="225" fontId="87" fillId="0" borderId="0" applyFont="0" applyFill="0" applyBorder="0" applyProtection="0">
      <alignment horizontal="right" vertical="center"/>
    </xf>
    <xf numFmtId="234" fontId="73" fillId="0" borderId="0" applyFont="0" applyFill="0" applyBorder="0" applyAlignment="0"/>
    <xf numFmtId="235" fontId="150" fillId="0" borderId="100" applyFont="0" applyFill="0" applyBorder="0" applyAlignment="0" applyProtection="0"/>
    <xf numFmtId="236" fontId="73" fillId="0" borderId="0" applyFont="0" applyFill="0" applyBorder="0" applyAlignment="0" applyProtection="0"/>
    <xf numFmtId="237" fontId="87" fillId="0" borderId="0" applyFont="0" applyFill="0" applyBorder="0" applyAlignment="0" applyProtection="0">
      <alignment horizontal="right" vertical="top"/>
    </xf>
    <xf numFmtId="0" fontId="151" fillId="29" borderId="108" applyNumberFormat="0" applyProtection="0">
      <alignment vertical="center"/>
    </xf>
    <xf numFmtId="0" fontId="151" fillId="29" borderId="108" applyNumberFormat="0" applyProtection="0">
      <alignment vertical="center"/>
    </xf>
    <xf numFmtId="0" fontId="154" fillId="24" borderId="0" applyNumberFormat="0" applyBorder="0" applyAlignment="0" applyProtection="0">
      <alignment vertical="center"/>
    </xf>
    <xf numFmtId="0" fontId="152" fillId="0" borderId="0" applyNumberFormat="0" applyFill="0" applyBorder="0" applyAlignment="0" applyProtection="0">
      <alignment vertical="top"/>
      <protection locked="0"/>
    </xf>
    <xf numFmtId="0" fontId="134" fillId="0" borderId="0"/>
    <xf numFmtId="0" fontId="112" fillId="0" borderId="0"/>
    <xf numFmtId="0" fontId="19" fillId="0" borderId="0"/>
    <xf numFmtId="205" fontId="106" fillId="0" borderId="0" applyFont="0" applyFill="0" applyBorder="0" applyAlignment="0" applyProtection="0"/>
    <xf numFmtId="43" fontId="54" fillId="0" borderId="0" applyFont="0" applyFill="0" applyBorder="0" applyAlignment="0" applyProtection="0"/>
    <xf numFmtId="0" fontId="38" fillId="0" borderId="0">
      <alignment vertical="center"/>
    </xf>
    <xf numFmtId="0" fontId="54" fillId="0" borderId="0"/>
    <xf numFmtId="0" fontId="89" fillId="0" borderId="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xf numFmtId="0" fontId="89" fillId="0" borderId="0"/>
    <xf numFmtId="0" fontId="136" fillId="0" borderId="0"/>
    <xf numFmtId="0" fontId="38" fillId="0" borderId="0">
      <alignment vertical="center"/>
    </xf>
    <xf numFmtId="0" fontId="38" fillId="0" borderId="0">
      <alignment vertical="center"/>
    </xf>
    <xf numFmtId="0" fontId="54" fillId="0" borderId="0"/>
    <xf numFmtId="0" fontId="38" fillId="0" borderId="0">
      <alignment vertical="center"/>
    </xf>
    <xf numFmtId="0" fontId="19" fillId="0" borderId="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89" fillId="0" borderId="0"/>
    <xf numFmtId="0" fontId="38" fillId="0" borderId="0">
      <alignment vertical="center"/>
    </xf>
    <xf numFmtId="0" fontId="89" fillId="0" borderId="0"/>
    <xf numFmtId="0" fontId="38" fillId="0" borderId="0">
      <alignment vertical="center"/>
    </xf>
    <xf numFmtId="0" fontId="89" fillId="0" borderId="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89" fillId="0" borderId="0"/>
    <xf numFmtId="0" fontId="38" fillId="0" borderId="0">
      <alignment vertical="center"/>
    </xf>
    <xf numFmtId="0" fontId="153" fillId="0" borderId="0"/>
    <xf numFmtId="0" fontId="54" fillId="0" borderId="0"/>
    <xf numFmtId="0" fontId="54" fillId="0" borderId="0"/>
    <xf numFmtId="0" fontId="38" fillId="0" borderId="0">
      <alignment vertical="center"/>
    </xf>
    <xf numFmtId="0" fontId="136" fillId="0" borderId="0"/>
    <xf numFmtId="0" fontId="38" fillId="0" borderId="0">
      <alignment vertical="center"/>
    </xf>
    <xf numFmtId="0" fontId="136" fillId="0" borderId="0"/>
    <xf numFmtId="0" fontId="38" fillId="0" borderId="0">
      <alignment vertical="center"/>
    </xf>
    <xf numFmtId="0" fontId="38" fillId="0" borderId="0">
      <alignment vertical="center"/>
    </xf>
    <xf numFmtId="0" fontId="136" fillId="0" borderId="0"/>
    <xf numFmtId="0" fontId="136" fillId="0" borderId="0"/>
    <xf numFmtId="0" fontId="38" fillId="0" borderId="0">
      <alignment vertical="center"/>
    </xf>
    <xf numFmtId="0" fontId="136" fillId="0" borderId="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0" fontId="136" fillId="0" borderId="0"/>
    <xf numFmtId="0" fontId="38" fillId="0" borderId="0">
      <alignment vertical="center"/>
    </xf>
    <xf numFmtId="0" fontId="136" fillId="0" borderId="0"/>
    <xf numFmtId="0" fontId="38" fillId="0" borderId="0">
      <alignment vertical="center"/>
    </xf>
    <xf numFmtId="0" fontId="136" fillId="0" borderId="0"/>
    <xf numFmtId="0" fontId="38" fillId="0" borderId="0">
      <alignment vertical="center"/>
    </xf>
    <xf numFmtId="0" fontId="136" fillId="0" borderId="0"/>
    <xf numFmtId="0" fontId="38" fillId="0" borderId="0">
      <alignment vertical="center"/>
    </xf>
    <xf numFmtId="0" fontId="136" fillId="0" borderId="0"/>
    <xf numFmtId="0" fontId="38" fillId="0" borderId="0">
      <alignment vertical="center"/>
    </xf>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2" fillId="0" borderId="0">
      <alignment vertical="center"/>
    </xf>
  </cellStyleXfs>
  <cellXfs count="923">
    <xf numFmtId="0" fontId="0" fillId="0" borderId="0" xfId="0"/>
    <xf numFmtId="0" fontId="1" fillId="0" borderId="0" xfId="4" applyFont="1"/>
    <xf numFmtId="0" fontId="1" fillId="0" borderId="0" xfId="4" applyAlignment="1" applyProtection="1">
      <alignment horizontal="centerContinuous"/>
      <protection locked="0"/>
    </xf>
    <xf numFmtId="0" fontId="1" fillId="0" borderId="0" xfId="4" applyAlignment="1">
      <alignment horizontal="centerContinuous"/>
    </xf>
    <xf numFmtId="0" fontId="7" fillId="0" borderId="0" xfId="4" applyFont="1" applyAlignment="1">
      <alignment horizontal="centerContinuous"/>
    </xf>
    <xf numFmtId="0" fontId="14" fillId="0" borderId="0" xfId="4" applyFont="1" applyAlignment="1">
      <alignment horizontal="centerContinuous"/>
    </xf>
    <xf numFmtId="0" fontId="1" fillId="0" borderId="0" xfId="4"/>
    <xf numFmtId="0" fontId="0" fillId="0" borderId="0" xfId="0"/>
    <xf numFmtId="0" fontId="9" fillId="0" borderId="0" xfId="4" applyFont="1" applyProtection="1">
      <protection locked="0"/>
    </xf>
    <xf numFmtId="0" fontId="6" fillId="0" borderId="0" xfId="4" applyFont="1" applyProtection="1">
      <protection locked="0"/>
    </xf>
    <xf numFmtId="0" fontId="1" fillId="0" borderId="0" xfId="4" applyProtection="1">
      <protection locked="0"/>
    </xf>
    <xf numFmtId="0" fontId="8" fillId="0" borderId="0" xfId="4" applyFont="1" applyAlignment="1" applyProtection="1">
      <alignment horizontal="right"/>
      <protection locked="0"/>
    </xf>
    <xf numFmtId="0" fontId="8" fillId="0" borderId="0" xfId="4" quotePrefix="1" applyFont="1" applyAlignment="1">
      <alignment horizontal="left"/>
    </xf>
    <xf numFmtId="0" fontId="10" fillId="0" borderId="0" xfId="4" applyFont="1" applyAlignment="1" applyProtection="1">
      <alignment horizontal="right"/>
      <protection locked="0"/>
    </xf>
    <xf numFmtId="0" fontId="5" fillId="0" borderId="0" xfId="4" applyFont="1"/>
    <xf numFmtId="0" fontId="10" fillId="0" borderId="0" xfId="4" applyFont="1"/>
    <xf numFmtId="0" fontId="2" fillId="0" borderId="0" xfId="4" applyFont="1"/>
    <xf numFmtId="0" fontId="8" fillId="2" borderId="6" xfId="4" applyFont="1" applyFill="1" applyBorder="1"/>
    <xf numFmtId="0" fontId="1" fillId="2" borderId="4" xfId="4" quotePrefix="1" applyFill="1" applyBorder="1" applyAlignment="1">
      <alignment horizontal="left"/>
    </xf>
    <xf numFmtId="0" fontId="1" fillId="2" borderId="4" xfId="4" applyFill="1" applyBorder="1"/>
    <xf numFmtId="0" fontId="1" fillId="2" borderId="4" xfId="4" quotePrefix="1" applyFill="1" applyBorder="1" applyAlignment="1">
      <alignment horizontal="right"/>
    </xf>
    <xf numFmtId="0" fontId="1" fillId="7" borderId="4" xfId="4" applyFill="1" applyBorder="1" applyAlignment="1" applyProtection="1">
      <alignment horizontal="center"/>
      <protection locked="0"/>
    </xf>
    <xf numFmtId="2" fontId="1" fillId="7" borderId="4" xfId="4" applyNumberFormat="1" applyFill="1" applyBorder="1" applyAlignment="1" applyProtection="1">
      <alignment horizontal="center"/>
      <protection locked="0"/>
    </xf>
    <xf numFmtId="0" fontId="8" fillId="2" borderId="4" xfId="4" applyFont="1" applyFill="1" applyBorder="1"/>
    <xf numFmtId="0" fontId="5" fillId="4" borderId="8" xfId="4" applyFont="1" applyFill="1" applyBorder="1"/>
    <xf numFmtId="0" fontId="5" fillId="4" borderId="3" xfId="4" applyFont="1" applyFill="1" applyBorder="1"/>
    <xf numFmtId="0" fontId="1" fillId="0" borderId="0" xfId="4" applyFont="1" applyAlignment="1">
      <alignment horizontal="center"/>
    </xf>
    <xf numFmtId="0" fontId="5" fillId="4" borderId="5" xfId="4" applyFont="1" applyFill="1" applyBorder="1"/>
    <xf numFmtId="0" fontId="5" fillId="4" borderId="0" xfId="4" applyFont="1" applyFill="1"/>
    <xf numFmtId="176" fontId="1" fillId="0" borderId="0" xfId="4" applyNumberFormat="1"/>
    <xf numFmtId="177" fontId="1" fillId="0" borderId="0" xfId="4" applyNumberFormat="1"/>
    <xf numFmtId="3" fontId="1" fillId="0" borderId="0" xfId="4" applyNumberFormat="1"/>
    <xf numFmtId="0" fontId="1" fillId="4" borderId="6" xfId="4" applyFill="1" applyBorder="1"/>
    <xf numFmtId="0" fontId="1" fillId="4" borderId="4" xfId="4" applyFill="1" applyBorder="1"/>
    <xf numFmtId="0" fontId="1" fillId="2" borderId="8" xfId="4" quotePrefix="1" applyFill="1" applyBorder="1" applyAlignment="1">
      <alignment horizontal="left"/>
    </xf>
    <xf numFmtId="0" fontId="1" fillId="2" borderId="3" xfId="4" applyFill="1" applyBorder="1"/>
    <xf numFmtId="0" fontId="1" fillId="2" borderId="5" xfId="4" quotePrefix="1" applyFill="1" applyBorder="1" applyAlignment="1">
      <alignment horizontal="left"/>
    </xf>
    <xf numFmtId="0" fontId="1" fillId="2" borderId="0" xfId="4" applyFill="1"/>
    <xf numFmtId="0" fontId="1" fillId="2" borderId="0" xfId="4" quotePrefix="1" applyFont="1" applyFill="1" applyAlignment="1">
      <alignment horizontal="left"/>
    </xf>
    <xf numFmtId="0" fontId="1" fillId="2" borderId="0" xfId="4" quotePrefix="1" applyFill="1" applyAlignment="1">
      <alignment horizontal="left"/>
    </xf>
    <xf numFmtId="0" fontId="1" fillId="7" borderId="9" xfId="4" applyFill="1" applyBorder="1"/>
    <xf numFmtId="0" fontId="1" fillId="2" borderId="8" xfId="4" applyFill="1" applyBorder="1"/>
    <xf numFmtId="0" fontId="1" fillId="2" borderId="3" xfId="4" quotePrefix="1" applyFill="1" applyBorder="1" applyAlignment="1">
      <alignment horizontal="left"/>
    </xf>
    <xf numFmtId="0" fontId="1" fillId="2" borderId="5" xfId="4" applyFill="1" applyBorder="1"/>
    <xf numFmtId="0" fontId="10" fillId="4" borderId="8" xfId="4" applyFont="1" applyFill="1" applyBorder="1"/>
    <xf numFmtId="0" fontId="1" fillId="4" borderId="3" xfId="4" applyFill="1" applyBorder="1"/>
    <xf numFmtId="0" fontId="10" fillId="4" borderId="5" xfId="4" applyFont="1" applyFill="1" applyBorder="1"/>
    <xf numFmtId="0" fontId="1" fillId="4" borderId="0" xfId="4" applyFill="1"/>
    <xf numFmtId="0" fontId="1" fillId="2" borderId="0" xfId="4" quotePrefix="1" applyFill="1" applyBorder="1" applyAlignment="1">
      <alignment horizontal="left"/>
    </xf>
    <xf numFmtId="0" fontId="1" fillId="2" borderId="0" xfId="4" applyFont="1" applyFill="1" applyBorder="1" applyAlignment="1">
      <alignment horizontal="left"/>
    </xf>
    <xf numFmtId="0" fontId="1" fillId="2" borderId="0" xfId="4" applyFill="1" applyBorder="1"/>
    <xf numFmtId="2" fontId="1" fillId="5" borderId="9" xfId="4" applyNumberFormat="1" applyFill="1" applyBorder="1"/>
    <xf numFmtId="0" fontId="1" fillId="5" borderId="9" xfId="4" applyFill="1" applyBorder="1"/>
    <xf numFmtId="2" fontId="1" fillId="0" borderId="0" xfId="4" applyNumberFormat="1"/>
    <xf numFmtId="0" fontId="10" fillId="2" borderId="8" xfId="4" applyFont="1" applyFill="1" applyBorder="1"/>
    <xf numFmtId="0" fontId="15" fillId="6" borderId="10" xfId="4" applyFont="1" applyFill="1" applyBorder="1"/>
    <xf numFmtId="0" fontId="10" fillId="2" borderId="5" xfId="4" applyFont="1" applyFill="1" applyBorder="1"/>
    <xf numFmtId="0" fontId="1" fillId="4" borderId="4" xfId="4" quotePrefix="1" applyFill="1" applyBorder="1" applyAlignment="1">
      <alignment horizontal="left"/>
    </xf>
    <xf numFmtId="0" fontId="1" fillId="4" borderId="5" xfId="4" applyFill="1" applyBorder="1"/>
    <xf numFmtId="0" fontId="1" fillId="4" borderId="0" xfId="4" quotePrefix="1" applyFill="1" applyAlignment="1">
      <alignment horizontal="left"/>
    </xf>
    <xf numFmtId="0" fontId="1" fillId="4" borderId="3" xfId="4" quotePrefix="1" applyFill="1" applyBorder="1" applyAlignment="1">
      <alignment horizontal="left"/>
    </xf>
    <xf numFmtId="0" fontId="1" fillId="2" borderId="6" xfId="4" applyFill="1" applyBorder="1"/>
    <xf numFmtId="1" fontId="1" fillId="7" borderId="7" xfId="4" applyNumberFormat="1" applyFill="1" applyBorder="1" applyProtection="1">
      <protection locked="0"/>
    </xf>
    <xf numFmtId="1" fontId="1" fillId="7" borderId="9" xfId="4" applyNumberFormat="1" applyFill="1" applyBorder="1" applyProtection="1">
      <protection locked="0"/>
    </xf>
    <xf numFmtId="1" fontId="1" fillId="7" borderId="9" xfId="4" applyNumberFormat="1" applyFont="1" applyFill="1" applyBorder="1" applyProtection="1">
      <protection locked="0"/>
    </xf>
    <xf numFmtId="0" fontId="1" fillId="2" borderId="0" xfId="4" applyFill="1" applyProtection="1">
      <protection locked="0"/>
    </xf>
    <xf numFmtId="0" fontId="1" fillId="2" borderId="3" xfId="4" applyFill="1" applyBorder="1" applyProtection="1">
      <protection locked="0"/>
    </xf>
    <xf numFmtId="0" fontId="1" fillId="5" borderId="10" xfId="4" applyFill="1" applyBorder="1"/>
    <xf numFmtId="0" fontId="10" fillId="6" borderId="10" xfId="4" applyFont="1" applyFill="1" applyBorder="1"/>
    <xf numFmtId="0" fontId="10" fillId="3" borderId="6" xfId="4" applyFont="1" applyFill="1" applyBorder="1"/>
    <xf numFmtId="0" fontId="1" fillId="3" borderId="4" xfId="4" applyFill="1" applyBorder="1"/>
    <xf numFmtId="0" fontId="10" fillId="3" borderId="7" xfId="4" applyFont="1" applyFill="1" applyBorder="1"/>
    <xf numFmtId="0" fontId="10" fillId="3" borderId="5" xfId="4" applyFont="1" applyFill="1" applyBorder="1"/>
    <xf numFmtId="0" fontId="1" fillId="3" borderId="0" xfId="4" applyFill="1"/>
    <xf numFmtId="0" fontId="1" fillId="3" borderId="0" xfId="4" quotePrefix="1" applyFill="1" applyAlignment="1">
      <alignment horizontal="left"/>
    </xf>
    <xf numFmtId="0" fontId="10" fillId="3" borderId="0" xfId="4" applyFont="1" applyFill="1"/>
    <xf numFmtId="0" fontId="8" fillId="0" borderId="6" xfId="4" quotePrefix="1" applyFont="1" applyBorder="1" applyAlignment="1" applyProtection="1">
      <alignment horizontal="left"/>
      <protection locked="0"/>
    </xf>
    <xf numFmtId="0" fontId="1" fillId="0" borderId="4" xfId="4" applyBorder="1" applyProtection="1">
      <protection locked="0"/>
    </xf>
    <xf numFmtId="0" fontId="1" fillId="0" borderId="4" xfId="4" applyBorder="1"/>
    <xf numFmtId="176" fontId="1" fillId="0" borderId="4" xfId="4" applyNumberFormat="1" applyBorder="1"/>
    <xf numFmtId="1" fontId="1" fillId="0" borderId="4" xfId="4" applyNumberFormat="1" applyBorder="1"/>
    <xf numFmtId="176" fontId="1" fillId="0" borderId="4" xfId="4" applyNumberFormat="1" applyFont="1" applyBorder="1"/>
    <xf numFmtId="0" fontId="4" fillId="0" borderId="5" xfId="4" applyFont="1" applyBorder="1" applyProtection="1">
      <protection locked="0"/>
    </xf>
    <xf numFmtId="0" fontId="13" fillId="0" borderId="0" xfId="4" applyFont="1"/>
    <xf numFmtId="0" fontId="1" fillId="0" borderId="0" xfId="4" quotePrefix="1" applyAlignment="1">
      <alignment horizontal="left"/>
    </xf>
    <xf numFmtId="0" fontId="5" fillId="0" borderId="0" xfId="4" quotePrefix="1" applyFont="1" applyAlignment="1">
      <alignment horizontal="left"/>
    </xf>
    <xf numFmtId="0" fontId="2" fillId="0" borderId="3" xfId="4" applyFont="1" applyBorder="1"/>
    <xf numFmtId="0" fontId="1" fillId="0" borderId="3" xfId="4" applyBorder="1"/>
    <xf numFmtId="0" fontId="1" fillId="0" borderId="3" xfId="4" quotePrefix="1" applyBorder="1" applyAlignment="1">
      <alignment horizontal="left"/>
    </xf>
    <xf numFmtId="0" fontId="1" fillId="0" borderId="0" xfId="4" quotePrefix="1" applyAlignment="1">
      <alignment horizontal="right"/>
    </xf>
    <xf numFmtId="11" fontId="1" fillId="0" borderId="0" xfId="4" applyNumberFormat="1"/>
    <xf numFmtId="0" fontId="5" fillId="0" borderId="0" xfId="4" applyFont="1" applyProtection="1">
      <protection locked="0"/>
    </xf>
    <xf numFmtId="0" fontId="1" fillId="0" borderId="0" xfId="4" applyNumberFormat="1" applyProtection="1">
      <protection locked="0"/>
    </xf>
    <xf numFmtId="0" fontId="1" fillId="0" borderId="0" xfId="4" applyNumberFormat="1"/>
    <xf numFmtId="0" fontId="2" fillId="0" borderId="4" xfId="4" applyFont="1" applyBorder="1"/>
    <xf numFmtId="0" fontId="5" fillId="0" borderId="4" xfId="4" applyFont="1" applyBorder="1"/>
    <xf numFmtId="2" fontId="5" fillId="0" borderId="0" xfId="4" applyNumberFormat="1" applyFont="1"/>
    <xf numFmtId="0" fontId="5" fillId="0" borderId="0" xfId="4" quotePrefix="1" applyFont="1" applyAlignment="1" applyProtection="1">
      <alignment horizontal="left"/>
      <protection locked="0"/>
    </xf>
    <xf numFmtId="0" fontId="3" fillId="0" borderId="0" xfId="4" applyFont="1"/>
    <xf numFmtId="0" fontId="3" fillId="0" borderId="0" xfId="4" quotePrefix="1" applyFont="1" applyAlignment="1">
      <alignment horizontal="right"/>
    </xf>
    <xf numFmtId="1" fontId="1" fillId="0" borderId="0" xfId="4" applyNumberFormat="1"/>
    <xf numFmtId="0" fontId="1" fillId="0" borderId="4" xfId="4" quotePrefix="1" applyBorder="1" applyAlignment="1">
      <alignment horizontal="left"/>
    </xf>
    <xf numFmtId="177" fontId="2" fillId="0" borderId="0" xfId="5" applyNumberFormat="1"/>
    <xf numFmtId="0" fontId="2" fillId="0" borderId="0" xfId="5"/>
    <xf numFmtId="9" fontId="1" fillId="0" borderId="0" xfId="6" applyFont="1"/>
    <xf numFmtId="0" fontId="0" fillId="0" borderId="0" xfId="0"/>
    <xf numFmtId="0" fontId="17" fillId="0" borderId="12" xfId="2" applyFont="1" applyBorder="1" applyAlignment="1">
      <alignment horizontal="center" vertical="center"/>
    </xf>
    <xf numFmtId="0" fontId="17" fillId="0" borderId="12" xfId="2" applyFont="1" applyBorder="1" applyAlignment="1">
      <alignment horizontal="center" vertical="center" wrapText="1"/>
    </xf>
    <xf numFmtId="0" fontId="0" fillId="0" borderId="14" xfId="0" applyBorder="1"/>
    <xf numFmtId="0" fontId="0" fillId="0" borderId="23" xfId="0" applyBorder="1"/>
    <xf numFmtId="0" fontId="0" fillId="0" borderId="20" xfId="0" applyFill="1" applyBorder="1"/>
    <xf numFmtId="0" fontId="27" fillId="0" borderId="0" xfId="0" applyFont="1" applyFill="1" applyBorder="1"/>
    <xf numFmtId="0" fontId="0" fillId="0" borderId="0" xfId="0"/>
    <xf numFmtId="0" fontId="27" fillId="0" borderId="0" xfId="0" applyFont="1" applyFill="1" applyBorder="1" applyAlignment="1">
      <alignment vertical="center"/>
    </xf>
    <xf numFmtId="0" fontId="1" fillId="0" borderId="0" xfId="4" applyBorder="1"/>
    <xf numFmtId="0" fontId="1" fillId="0" borderId="25" xfId="4" applyBorder="1"/>
    <xf numFmtId="0" fontId="2" fillId="7" borderId="28" xfId="4" applyFont="1" applyFill="1" applyBorder="1" applyAlignment="1" applyProtection="1">
      <alignment horizontal="left"/>
      <protection locked="0"/>
    </xf>
    <xf numFmtId="0" fontId="2" fillId="7" borderId="29" xfId="4" applyFont="1" applyFill="1" applyBorder="1" applyAlignment="1" applyProtection="1">
      <alignment horizontal="left"/>
      <protection locked="0"/>
    </xf>
    <xf numFmtId="0" fontId="1" fillId="7" borderId="29" xfId="4" applyFill="1" applyBorder="1"/>
    <xf numFmtId="2" fontId="1" fillId="5" borderId="29" xfId="4" applyNumberFormat="1" applyFill="1" applyBorder="1"/>
    <xf numFmtId="0" fontId="1" fillId="5" borderId="29" xfId="4" applyFill="1" applyBorder="1"/>
    <xf numFmtId="0" fontId="15" fillId="6" borderId="28" xfId="4" applyFont="1" applyFill="1" applyBorder="1"/>
    <xf numFmtId="1" fontId="1" fillId="7" borderId="27" xfId="4" applyNumberFormat="1" applyFill="1" applyBorder="1" applyProtection="1">
      <protection locked="0"/>
    </xf>
    <xf numFmtId="1" fontId="1" fillId="7" borderId="29" xfId="4" applyNumberFormat="1" applyFill="1" applyBorder="1" applyProtection="1">
      <protection locked="0"/>
    </xf>
    <xf numFmtId="1" fontId="1" fillId="7" borderId="29" xfId="4" applyNumberFormat="1" applyFont="1" applyFill="1" applyBorder="1" applyProtection="1">
      <protection locked="0"/>
    </xf>
    <xf numFmtId="0" fontId="1" fillId="5" borderId="28" xfId="4" applyFill="1" applyBorder="1"/>
    <xf numFmtId="0" fontId="10" fillId="6" borderId="28" xfId="4" applyFont="1" applyFill="1" applyBorder="1"/>
    <xf numFmtId="0" fontId="10" fillId="3" borderId="27" xfId="4" applyFont="1" applyFill="1" applyBorder="1"/>
    <xf numFmtId="0" fontId="1" fillId="0" borderId="30" xfId="4" applyBorder="1"/>
    <xf numFmtId="176" fontId="1" fillId="0" borderId="31" xfId="4" applyNumberFormat="1" applyBorder="1"/>
    <xf numFmtId="0" fontId="1" fillId="0" borderId="31" xfId="4" applyBorder="1"/>
    <xf numFmtId="0" fontId="1" fillId="0" borderId="32" xfId="4" applyBorder="1"/>
    <xf numFmtId="2" fontId="1" fillId="0" borderId="31" xfId="4" applyNumberFormat="1" applyBorder="1"/>
    <xf numFmtId="11" fontId="1" fillId="0" borderId="31" xfId="4" applyNumberFormat="1" applyBorder="1"/>
    <xf numFmtId="0" fontId="1" fillId="0" borderId="31" xfId="4" applyNumberFormat="1" applyBorder="1" applyProtection="1">
      <protection locked="0"/>
    </xf>
    <xf numFmtId="0" fontId="1" fillId="0" borderId="31" xfId="4" applyNumberFormat="1" applyBorder="1"/>
    <xf numFmtId="0" fontId="1" fillId="0" borderId="31" xfId="4" applyBorder="1" applyProtection="1">
      <protection locked="0"/>
    </xf>
    <xf numFmtId="0" fontId="1" fillId="0" borderId="26" xfId="4" applyBorder="1"/>
    <xf numFmtId="0" fontId="0" fillId="0" borderId="14" xfId="0" applyBorder="1" applyAlignment="1">
      <alignment horizontal="left" vertical="center"/>
    </xf>
    <xf numFmtId="0" fontId="0" fillId="0" borderId="0" xfId="0" applyBorder="1" applyAlignment="1">
      <alignment vertical="center"/>
    </xf>
    <xf numFmtId="0" fontId="0" fillId="0" borderId="0" xfId="0" applyFill="1" applyBorder="1" applyAlignment="1">
      <alignment horizontal="left" vertical="center"/>
    </xf>
    <xf numFmtId="0" fontId="28" fillId="0" borderId="0" xfId="0" applyFont="1" applyFill="1" applyBorder="1" applyAlignment="1">
      <alignment horizontal="center" vertical="center"/>
    </xf>
    <xf numFmtId="0" fontId="0" fillId="0" borderId="0" xfId="0"/>
    <xf numFmtId="0" fontId="0" fillId="0" borderId="0" xfId="0" applyFill="1" applyBorder="1"/>
    <xf numFmtId="0" fontId="24" fillId="0" borderId="19" xfId="0" applyFont="1" applyFill="1" applyBorder="1"/>
    <xf numFmtId="0" fontId="30" fillId="0" borderId="0" xfId="0" applyFont="1" applyFill="1" applyBorder="1" applyAlignment="1">
      <alignment horizontal="center"/>
    </xf>
    <xf numFmtId="0" fontId="30" fillId="0" borderId="0" xfId="0" applyFont="1" applyFill="1" applyAlignment="1">
      <alignment horizontal="center"/>
    </xf>
    <xf numFmtId="0" fontId="0" fillId="0" borderId="0" xfId="0" applyFill="1" applyBorder="1" applyAlignment="1">
      <alignment horizontal="right"/>
    </xf>
    <xf numFmtId="0" fontId="0" fillId="0" borderId="14" xfId="0" applyBorder="1" applyAlignment="1">
      <alignment horizontal="left" vertical="center" shrinkToFit="1"/>
    </xf>
    <xf numFmtId="0" fontId="0" fillId="0" borderId="9" xfId="0" applyBorder="1"/>
    <xf numFmtId="0" fontId="0" fillId="0" borderId="0" xfId="0" applyFill="1" applyBorder="1" applyAlignment="1">
      <alignment shrinkToFit="1"/>
    </xf>
    <xf numFmtId="0" fontId="0" fillId="0" borderId="0" xfId="0"/>
    <xf numFmtId="2" fontId="1" fillId="7" borderId="10" xfId="4" applyNumberFormat="1" applyFill="1" applyBorder="1"/>
    <xf numFmtId="0" fontId="24" fillId="0" borderId="0" xfId="0" applyFont="1" applyFill="1" applyBorder="1" applyAlignment="1">
      <alignment shrinkToFit="1"/>
    </xf>
    <xf numFmtId="178" fontId="24" fillId="0" borderId="0" xfId="0" applyNumberFormat="1" applyFont="1" applyFill="1" applyBorder="1" applyAlignment="1">
      <alignment shrinkToFit="1"/>
    </xf>
    <xf numFmtId="0" fontId="25" fillId="0" borderId="0" xfId="1" applyFont="1" applyFill="1" applyBorder="1" applyAlignment="1">
      <alignment horizontal="left" shrinkToFit="1"/>
    </xf>
    <xf numFmtId="0" fontId="1" fillId="2" borderId="30" xfId="4" quotePrefix="1" applyFill="1" applyBorder="1" applyAlignment="1">
      <alignment horizontal="left"/>
    </xf>
    <xf numFmtId="0" fontId="32" fillId="12" borderId="36" xfId="4" applyFont="1" applyFill="1" applyBorder="1" applyAlignment="1" applyProtection="1">
      <alignment horizontal="center"/>
      <protection locked="0"/>
    </xf>
    <xf numFmtId="0" fontId="0" fillId="0" borderId="0" xfId="0" applyFill="1" applyBorder="1" applyAlignment="1">
      <alignment vertical="center"/>
    </xf>
    <xf numFmtId="0" fontId="18" fillId="0" borderId="0" xfId="1" applyFont="1" applyFill="1" applyBorder="1" applyAlignment="1">
      <alignment vertical="center"/>
    </xf>
    <xf numFmtId="178" fontId="24" fillId="0" borderId="0" xfId="0" applyNumberFormat="1" applyFont="1" applyFill="1" applyBorder="1" applyAlignment="1">
      <alignment vertical="center" shrinkToFit="1"/>
    </xf>
    <xf numFmtId="0" fontId="24" fillId="0" borderId="0" xfId="0" applyFont="1" applyFill="1" applyBorder="1" applyAlignment="1">
      <alignment vertical="center"/>
    </xf>
    <xf numFmtId="0" fontId="0" fillId="0" borderId="15" xfId="0" applyBorder="1" applyAlignment="1">
      <alignment vertical="center"/>
    </xf>
    <xf numFmtId="0" fontId="0" fillId="0" borderId="14" xfId="0" applyBorder="1" applyAlignment="1">
      <alignment horizontal="right"/>
    </xf>
    <xf numFmtId="0" fontId="0" fillId="0" borderId="14" xfId="0" applyBorder="1" applyAlignment="1">
      <alignment horizontal="right"/>
    </xf>
    <xf numFmtId="0" fontId="0" fillId="0" borderId="0" xfId="0"/>
    <xf numFmtId="0" fontId="0" fillId="0" borderId="0" xfId="0" applyFill="1" applyBorder="1"/>
    <xf numFmtId="0" fontId="28" fillId="0" borderId="0" xfId="0" applyFont="1" applyFill="1" applyBorder="1"/>
    <xf numFmtId="0" fontId="27" fillId="0" borderId="0" xfId="0" applyFont="1" applyFill="1" applyBorder="1"/>
    <xf numFmtId="0" fontId="0" fillId="0" borderId="0" xfId="0" applyBorder="1"/>
    <xf numFmtId="0" fontId="24" fillId="9" borderId="0" xfId="0" applyFont="1" applyFill="1" applyBorder="1"/>
    <xf numFmtId="0" fontId="24" fillId="0" borderId="0" xfId="0" applyFont="1" applyFill="1" applyBorder="1"/>
    <xf numFmtId="0" fontId="25" fillId="0" borderId="0" xfId="1" applyFont="1" applyBorder="1" applyAlignment="1">
      <alignment horizontal="left" vertical="center"/>
    </xf>
    <xf numFmtId="0" fontId="27" fillId="0" borderId="0" xfId="0" applyFont="1" applyFill="1" applyBorder="1" applyAlignment="1">
      <alignment vertical="center"/>
    </xf>
    <xf numFmtId="0" fontId="28" fillId="0" borderId="0" xfId="0" applyFont="1" applyFill="1" applyBorder="1" applyAlignment="1">
      <alignment horizontal="right" vertical="center"/>
    </xf>
    <xf numFmtId="0" fontId="0" fillId="0" borderId="14" xfId="0" applyFill="1" applyBorder="1" applyAlignment="1">
      <alignment vertical="center"/>
    </xf>
    <xf numFmtId="2" fontId="10" fillId="7" borderId="10" xfId="4" applyNumberFormat="1" applyFont="1" applyFill="1" applyBorder="1" applyAlignment="1">
      <alignment horizontal="right"/>
    </xf>
    <xf numFmtId="179" fontId="24" fillId="0" borderId="0" xfId="0" applyNumberFormat="1" applyFont="1" applyFill="1" applyBorder="1" applyAlignment="1">
      <alignment vertical="center"/>
    </xf>
    <xf numFmtId="0" fontId="28" fillId="0" borderId="0" xfId="0" applyFont="1" applyFill="1" applyBorder="1" applyAlignment="1">
      <alignment horizontal="center"/>
    </xf>
    <xf numFmtId="0" fontId="0" fillId="0" borderId="0" xfId="0" applyBorder="1"/>
    <xf numFmtId="0" fontId="0" fillId="0" borderId="35" xfId="0" applyBorder="1" applyAlignment="1">
      <alignment vertical="center"/>
    </xf>
    <xf numFmtId="0" fontId="0" fillId="0" borderId="13" xfId="0" applyBorder="1"/>
    <xf numFmtId="0" fontId="0" fillId="0" borderId="14" xfId="0" applyBorder="1" applyAlignment="1">
      <alignment horizontal="left"/>
    </xf>
    <xf numFmtId="0" fontId="2" fillId="7" borderId="13" xfId="4" applyFont="1" applyFill="1" applyBorder="1" applyAlignment="1" applyProtection="1">
      <alignment horizontal="left"/>
      <protection locked="0"/>
    </xf>
    <xf numFmtId="0" fontId="2" fillId="7" borderId="38" xfId="4" applyFont="1" applyFill="1" applyBorder="1" applyAlignment="1" applyProtection="1">
      <alignment horizontal="left"/>
      <protection locked="0"/>
    </xf>
    <xf numFmtId="0" fontId="2" fillId="7" borderId="14" xfId="4" applyFont="1" applyFill="1" applyBorder="1" applyAlignment="1" applyProtection="1">
      <alignment horizontal="left"/>
      <protection locked="0"/>
    </xf>
    <xf numFmtId="0" fontId="0" fillId="0" borderId="14" xfId="0" applyBorder="1"/>
    <xf numFmtId="0" fontId="2" fillId="7" borderId="10" xfId="4" applyFont="1" applyFill="1" applyBorder="1" applyAlignment="1" applyProtection="1">
      <alignment horizontal="left"/>
      <protection locked="0"/>
    </xf>
    <xf numFmtId="0" fontId="2" fillId="7" borderId="9" xfId="4" applyFont="1" applyFill="1" applyBorder="1" applyAlignment="1" applyProtection="1">
      <alignment horizontal="left"/>
      <protection locked="0"/>
    </xf>
    <xf numFmtId="0" fontId="0" fillId="0" borderId="21" xfId="0" applyBorder="1"/>
    <xf numFmtId="0" fontId="32" fillId="12" borderId="37" xfId="4" applyFont="1" applyFill="1" applyBorder="1" applyAlignment="1" applyProtection="1">
      <alignment horizontal="center"/>
      <protection locked="0"/>
    </xf>
    <xf numFmtId="0" fontId="0" fillId="0" borderId="0" xfId="0" applyBorder="1" applyAlignment="1">
      <alignment horizontal="left"/>
    </xf>
    <xf numFmtId="0" fontId="0" fillId="0" borderId="14" xfId="0" applyBorder="1" applyAlignment="1">
      <alignment horizontal="right"/>
    </xf>
    <xf numFmtId="0" fontId="0" fillId="0" borderId="14" xfId="0" applyBorder="1" applyAlignment="1">
      <alignment vertical="center"/>
    </xf>
    <xf numFmtId="0" fontId="0" fillId="0" borderId="0" xfId="0"/>
    <xf numFmtId="0" fontId="25" fillId="0" borderId="0" xfId="1" applyFont="1" applyBorder="1" applyAlignment="1">
      <alignment horizontal="left"/>
    </xf>
    <xf numFmtId="0" fontId="0" fillId="0" borderId="0" xfId="0" applyFill="1" applyBorder="1"/>
    <xf numFmtId="0" fontId="0" fillId="0" borderId="17" xfId="0" applyFill="1" applyBorder="1"/>
    <xf numFmtId="0" fontId="25" fillId="0" borderId="0" xfId="1" applyFont="1" applyFill="1" applyBorder="1" applyAlignment="1">
      <alignment horizontal="left"/>
    </xf>
    <xf numFmtId="0" fontId="0" fillId="0" borderId="15" xfId="0" applyBorder="1"/>
    <xf numFmtId="0" fontId="0" fillId="0" borderId="0" xfId="0" applyBorder="1"/>
    <xf numFmtId="0" fontId="24" fillId="0" borderId="0" xfId="0" applyFont="1" applyFill="1" applyBorder="1"/>
    <xf numFmtId="0" fontId="27" fillId="0" borderId="0" xfId="0" applyFont="1" applyFill="1" applyBorder="1" applyAlignment="1">
      <alignment vertical="center"/>
    </xf>
    <xf numFmtId="0" fontId="25" fillId="0" borderId="0" xfId="1" applyFont="1" applyFill="1" applyBorder="1" applyAlignment="1">
      <alignment horizontal="left" vertical="center"/>
    </xf>
    <xf numFmtId="0" fontId="0" fillId="0" borderId="21" xfId="0" applyFill="1" applyBorder="1"/>
    <xf numFmtId="0" fontId="0" fillId="0" borderId="14" xfId="0" applyFill="1" applyBorder="1"/>
    <xf numFmtId="0" fontId="0" fillId="0" borderId="10" xfId="0" applyBorder="1"/>
    <xf numFmtId="0" fontId="0" fillId="0" borderId="9" xfId="0" applyBorder="1" applyAlignment="1">
      <alignment horizontal="right"/>
    </xf>
    <xf numFmtId="0" fontId="0" fillId="0" borderId="9" xfId="0" applyFill="1" applyBorder="1"/>
    <xf numFmtId="41" fontId="0" fillId="9" borderId="15" xfId="21" applyFont="1" applyFill="1" applyBorder="1" applyAlignment="1">
      <alignment horizontal="center"/>
    </xf>
    <xf numFmtId="41" fontId="0" fillId="9" borderId="0" xfId="21" applyFont="1" applyFill="1" applyBorder="1" applyAlignment="1"/>
    <xf numFmtId="0" fontId="34" fillId="0" borderId="39" xfId="0" applyFont="1" applyBorder="1" applyAlignment="1">
      <alignment horizontal="center" vertical="center"/>
    </xf>
    <xf numFmtId="41" fontId="0" fillId="9" borderId="13" xfId="21" applyFont="1" applyFill="1" applyBorder="1" applyAlignment="1">
      <alignment horizontal="center" vertical="center"/>
    </xf>
    <xf numFmtId="41" fontId="0" fillId="9" borderId="14" xfId="21" applyFont="1" applyFill="1" applyBorder="1" applyAlignment="1">
      <alignment horizontal="center" vertical="center"/>
    </xf>
    <xf numFmtId="41" fontId="0" fillId="12" borderId="14" xfId="21" applyFont="1" applyFill="1" applyBorder="1" applyAlignment="1">
      <alignment horizontal="center" vertical="center"/>
    </xf>
    <xf numFmtId="41" fontId="33" fillId="12" borderId="14" xfId="21" applyFont="1" applyFill="1" applyBorder="1" applyAlignment="1">
      <alignment horizontal="center" vertical="center"/>
    </xf>
    <xf numFmtId="0" fontId="0" fillId="0" borderId="2" xfId="0" applyBorder="1"/>
    <xf numFmtId="0" fontId="29" fillId="0" borderId="22" xfId="0" applyFont="1" applyBorder="1" applyAlignment="1">
      <alignment horizontal="left"/>
    </xf>
    <xf numFmtId="0" fontId="35" fillId="0" borderId="22" xfId="0" applyFont="1" applyBorder="1" applyAlignment="1">
      <alignment horizontal="left"/>
    </xf>
    <xf numFmtId="0" fontId="35" fillId="0" borderId="24" xfId="0" applyFont="1" applyBorder="1" applyAlignment="1">
      <alignment horizontal="left"/>
    </xf>
    <xf numFmtId="0" fontId="36" fillId="0" borderId="0" xfId="0" applyFont="1" applyFill="1" applyBorder="1"/>
    <xf numFmtId="0" fontId="27" fillId="0" borderId="0" xfId="0" applyFont="1" applyFill="1" applyBorder="1" applyAlignment="1">
      <alignment horizontal="left" vertical="center"/>
    </xf>
    <xf numFmtId="0" fontId="27" fillId="0" borderId="0" xfId="0" applyFont="1" applyFill="1" applyBorder="1" applyAlignment="1">
      <alignment horizontal="center"/>
    </xf>
    <xf numFmtId="41" fontId="24" fillId="0" borderId="0" xfId="0" applyNumberFormat="1" applyFont="1" applyFill="1" applyBorder="1" applyAlignment="1">
      <alignment shrinkToFit="1"/>
    </xf>
    <xf numFmtId="0" fontId="25" fillId="0" borderId="0" xfId="1" applyFont="1" applyFill="1" applyBorder="1" applyAlignment="1">
      <alignment vertical="center"/>
    </xf>
    <xf numFmtId="178" fontId="24" fillId="0" borderId="0" xfId="0" applyNumberFormat="1" applyFont="1" applyFill="1" applyBorder="1" applyAlignment="1">
      <alignment horizontal="center" vertical="center"/>
    </xf>
    <xf numFmtId="179" fontId="24" fillId="0" borderId="0" xfId="0" applyNumberFormat="1" applyFont="1" applyFill="1" applyBorder="1"/>
    <xf numFmtId="2" fontId="24" fillId="0" borderId="0" xfId="0" applyNumberFormat="1" applyFont="1" applyFill="1" applyBorder="1"/>
    <xf numFmtId="0" fontId="25" fillId="0" borderId="0" xfId="1" applyFont="1" applyFill="1" applyBorder="1" applyAlignment="1">
      <alignment horizontal="left" vertical="center" shrinkToFit="1"/>
    </xf>
    <xf numFmtId="0" fontId="24" fillId="0" borderId="20" xfId="0" applyFont="1" applyFill="1" applyBorder="1"/>
    <xf numFmtId="0" fontId="0" fillId="9" borderId="14" xfId="21" applyNumberFormat="1" applyFont="1" applyFill="1" applyBorder="1" applyAlignment="1">
      <alignment horizontal="right" vertical="center"/>
    </xf>
    <xf numFmtId="0" fontId="37" fillId="0" borderId="0" xfId="0" applyFont="1" applyFill="1" applyBorder="1" applyAlignment="1">
      <alignment horizontal="right" vertical="center"/>
    </xf>
    <xf numFmtId="0" fontId="0" fillId="0" borderId="17" xfId="0" applyFill="1" applyBorder="1" applyAlignment="1">
      <alignment vertical="center"/>
    </xf>
    <xf numFmtId="0" fontId="0" fillId="12" borderId="14" xfId="21" applyNumberFormat="1" applyFont="1" applyFill="1" applyBorder="1" applyAlignment="1">
      <alignment horizontal="right" vertical="center"/>
    </xf>
    <xf numFmtId="0" fontId="0" fillId="0" borderId="14" xfId="21" applyNumberFormat="1" applyFont="1" applyFill="1" applyBorder="1" applyAlignment="1">
      <alignment horizontal="right" vertical="center"/>
    </xf>
    <xf numFmtId="3" fontId="0" fillId="0" borderId="14" xfId="21" applyNumberFormat="1" applyFont="1" applyFill="1" applyBorder="1" applyAlignment="1">
      <alignment horizontal="right" vertical="center"/>
    </xf>
    <xf numFmtId="0" fontId="0" fillId="0" borderId="41" xfId="0" applyBorder="1"/>
    <xf numFmtId="0" fontId="0" fillId="0" borderId="42" xfId="0" applyBorder="1" applyAlignment="1">
      <alignment vertical="center"/>
    </xf>
    <xf numFmtId="0" fontId="0" fillId="0" borderId="42" xfId="0" applyBorder="1"/>
    <xf numFmtId="0" fontId="0" fillId="0" borderId="42" xfId="0" applyBorder="1" applyAlignment="1">
      <alignment horizontal="right"/>
    </xf>
    <xf numFmtId="0" fontId="35" fillId="0" borderId="43" xfId="0" applyFont="1" applyBorder="1" applyAlignment="1">
      <alignment horizontal="left"/>
    </xf>
    <xf numFmtId="0" fontId="24" fillId="0" borderId="20" xfId="0" applyFont="1" applyFill="1" applyBorder="1" applyAlignment="1">
      <alignment vertical="center"/>
    </xf>
    <xf numFmtId="0" fontId="2" fillId="0" borderId="0" xfId="4" applyFont="1" applyFill="1" applyBorder="1" applyAlignment="1" applyProtection="1">
      <alignment horizontal="left"/>
      <protection locked="0"/>
    </xf>
    <xf numFmtId="0" fontId="0" fillId="0" borderId="0" xfId="0" applyAlignment="1">
      <alignment horizontal="right"/>
    </xf>
    <xf numFmtId="11" fontId="0" fillId="0" borderId="0" xfId="0" applyNumberFormat="1"/>
    <xf numFmtId="0" fontId="0" fillId="0" borderId="40" xfId="0" applyBorder="1" applyAlignment="1">
      <alignment horizontal="right"/>
    </xf>
    <xf numFmtId="0" fontId="27" fillId="0" borderId="0" xfId="0" applyFont="1" applyFill="1" applyBorder="1" applyAlignment="1">
      <alignment horizontal="center"/>
    </xf>
    <xf numFmtId="0" fontId="27" fillId="0" borderId="0" xfId="0" applyFont="1" applyFill="1" applyBorder="1" applyAlignment="1">
      <alignment horizontal="center" vertical="center"/>
    </xf>
    <xf numFmtId="180" fontId="24" fillId="0" borderId="0" xfId="0" applyNumberFormat="1" applyFont="1" applyFill="1" applyBorder="1" applyAlignment="1">
      <alignment shrinkToFit="1"/>
    </xf>
    <xf numFmtId="0" fontId="25" fillId="0" borderId="20" xfId="1" applyFont="1" applyFill="1" applyBorder="1" applyAlignment="1">
      <alignment horizontal="left"/>
    </xf>
    <xf numFmtId="0" fontId="0" fillId="0" borderId="15" xfId="0" applyFill="1" applyBorder="1" applyAlignment="1">
      <alignment vertical="center"/>
    </xf>
    <xf numFmtId="0" fontId="0" fillId="0" borderId="20" xfId="0" applyFill="1" applyBorder="1" applyAlignment="1">
      <alignment vertical="center"/>
    </xf>
    <xf numFmtId="178" fontId="24" fillId="0" borderId="15" xfId="0" applyNumberFormat="1" applyFont="1" applyFill="1" applyBorder="1" applyAlignment="1">
      <alignment horizontal="center" vertical="center"/>
    </xf>
    <xf numFmtId="178" fontId="24" fillId="0" borderId="18" xfId="0" applyNumberFormat="1" applyFont="1" applyFill="1" applyBorder="1" applyAlignment="1">
      <alignment horizontal="center" vertical="center"/>
    </xf>
    <xf numFmtId="0" fontId="24" fillId="9" borderId="0" xfId="0" applyFont="1" applyFill="1" applyBorder="1" applyAlignment="1">
      <alignment vertical="center"/>
    </xf>
    <xf numFmtId="179" fontId="24" fillId="8" borderId="19" xfId="0" applyNumberFormat="1" applyFont="1" applyFill="1" applyBorder="1" applyAlignment="1">
      <alignment vertical="center"/>
    </xf>
    <xf numFmtId="0" fontId="24" fillId="0" borderId="19" xfId="0" applyFont="1" applyFill="1" applyBorder="1" applyAlignment="1">
      <alignment vertical="center"/>
    </xf>
    <xf numFmtId="181" fontId="24" fillId="11" borderId="0" xfId="0" applyNumberFormat="1" applyFont="1" applyFill="1" applyBorder="1" applyAlignment="1">
      <alignment vertical="center" shrinkToFit="1"/>
    </xf>
    <xf numFmtId="179" fontId="24" fillId="8" borderId="17" xfId="0" applyNumberFormat="1" applyFont="1" applyFill="1" applyBorder="1" applyAlignment="1">
      <alignment vertical="center"/>
    </xf>
    <xf numFmtId="0" fontId="38" fillId="0" borderId="7" xfId="0" applyFont="1" applyBorder="1" applyAlignment="1">
      <alignment horizontal="left" vertical="center"/>
    </xf>
    <xf numFmtId="0" fontId="0" fillId="0" borderId="7" xfId="0" applyNumberFormat="1" applyBorder="1" applyAlignment="1">
      <alignment horizontal="center"/>
    </xf>
    <xf numFmtId="0" fontId="0" fillId="0" borderId="48" xfId="0" applyBorder="1"/>
    <xf numFmtId="0" fontId="0" fillId="0" borderId="47" xfId="0" applyBorder="1"/>
    <xf numFmtId="0" fontId="0" fillId="0" borderId="14" xfId="0" applyBorder="1" applyAlignment="1">
      <alignment horizontal="center" vertical="center"/>
    </xf>
    <xf numFmtId="0" fontId="0" fillId="0" borderId="14" xfId="0" applyBorder="1" applyAlignment="1">
      <alignment horizontal="center" vertical="center" shrinkToFit="1"/>
    </xf>
    <xf numFmtId="0" fontId="0" fillId="0" borderId="47" xfId="0" applyBorder="1" applyAlignment="1">
      <alignment horizontal="center" shrinkToFit="1"/>
    </xf>
    <xf numFmtId="0" fontId="0" fillId="0" borderId="47" xfId="0" applyBorder="1" applyAlignment="1">
      <alignment horizontal="center" vertical="center" shrinkToFit="1"/>
    </xf>
    <xf numFmtId="0" fontId="38" fillId="0" borderId="9" xfId="0" applyFont="1" applyBorder="1" applyAlignment="1">
      <alignment horizontal="center" vertical="center" shrinkToFit="1"/>
    </xf>
    <xf numFmtId="0" fontId="0" fillId="0" borderId="14" xfId="0" applyBorder="1" applyAlignment="1">
      <alignment horizontal="center" shrinkToFit="1"/>
    </xf>
    <xf numFmtId="0" fontId="0" fillId="0" borderId="0" xfId="0" applyBorder="1" applyAlignment="1">
      <alignment horizontal="center" vertical="center" shrinkToFit="1"/>
    </xf>
    <xf numFmtId="0" fontId="0" fillId="0" borderId="9" xfId="0" applyBorder="1" applyAlignment="1">
      <alignment horizontal="center" vertical="center" shrinkToFit="1"/>
    </xf>
    <xf numFmtId="0" fontId="0" fillId="0" borderId="14" xfId="0" applyFill="1" applyBorder="1" applyAlignment="1">
      <alignment horizontal="center" vertical="center" shrinkToFit="1"/>
    </xf>
    <xf numFmtId="0" fontId="0" fillId="0" borderId="0" xfId="0" applyBorder="1" applyAlignment="1">
      <alignment horizontal="left" vertical="center" shrinkToFit="1"/>
    </xf>
    <xf numFmtId="0" fontId="24" fillId="0" borderId="0" xfId="0" applyFont="1" applyFill="1" applyBorder="1" applyAlignment="1">
      <alignment horizontal="center" vertical="center"/>
    </xf>
    <xf numFmtId="0" fontId="0" fillId="0" borderId="2" xfId="0" applyFill="1" applyBorder="1" applyAlignment="1">
      <alignment vertical="center"/>
    </xf>
    <xf numFmtId="0" fontId="0" fillId="0" borderId="0" xfId="0" applyFill="1" applyBorder="1" applyAlignment="1">
      <alignment horizontal="right" vertical="center"/>
    </xf>
    <xf numFmtId="0" fontId="18" fillId="0" borderId="0" xfId="1" applyFont="1" applyFill="1" applyBorder="1" applyAlignment="1">
      <alignment horizontal="right" vertical="center"/>
    </xf>
    <xf numFmtId="0" fontId="30" fillId="0" borderId="0" xfId="0" applyFont="1" applyFill="1" applyBorder="1" applyAlignment="1">
      <alignment horizontal="center" vertical="center"/>
    </xf>
    <xf numFmtId="0" fontId="24" fillId="0" borderId="9" xfId="0" applyFont="1" applyFill="1" applyBorder="1" applyAlignment="1">
      <alignment vertical="center"/>
    </xf>
    <xf numFmtId="0" fontId="0" fillId="0" borderId="3" xfId="0" applyFill="1" applyBorder="1" applyAlignment="1">
      <alignment vertical="center"/>
    </xf>
    <xf numFmtId="0" fontId="0" fillId="0" borderId="0" xfId="0" applyAlignment="1"/>
    <xf numFmtId="0" fontId="24" fillId="0" borderId="0" xfId="0" applyFont="1" applyFill="1" applyBorder="1" applyAlignment="1">
      <alignment horizontal="center" vertical="center"/>
    </xf>
    <xf numFmtId="0" fontId="24" fillId="0" borderId="15" xfId="0" applyFont="1" applyFill="1" applyBorder="1" applyAlignment="1">
      <alignment vertical="center"/>
    </xf>
    <xf numFmtId="0" fontId="0" fillId="0" borderId="50" xfId="0" applyFill="1" applyBorder="1" applyAlignment="1">
      <alignment vertical="center"/>
    </xf>
    <xf numFmtId="0" fontId="0" fillId="0" borderId="17" xfId="0" applyFill="1" applyBorder="1" applyAlignment="1">
      <alignment horizontal="right" vertical="center"/>
    </xf>
    <xf numFmtId="0" fontId="0" fillId="0" borderId="0" xfId="0" quotePrefix="1" applyFill="1" applyBorder="1" applyAlignment="1">
      <alignment vertical="center"/>
    </xf>
    <xf numFmtId="0" fontId="28" fillId="0" borderId="17" xfId="0" applyFont="1" applyFill="1" applyBorder="1" applyAlignment="1">
      <alignment horizontal="right" vertical="center"/>
    </xf>
    <xf numFmtId="0" fontId="0" fillId="0" borderId="0" xfId="0" quotePrefix="1"/>
    <xf numFmtId="0" fontId="25" fillId="0" borderId="17" xfId="1" applyFont="1" applyFill="1" applyBorder="1" applyAlignment="1">
      <alignment vertical="center"/>
    </xf>
    <xf numFmtId="0" fontId="0" fillId="0" borderId="45" xfId="0" applyFill="1" applyBorder="1" applyAlignment="1">
      <alignment horizontal="right" vertical="center"/>
    </xf>
    <xf numFmtId="0" fontId="36" fillId="0" borderId="0" xfId="0" applyFont="1" applyFill="1" applyBorder="1" applyAlignment="1">
      <alignment horizontal="center" vertical="center" wrapText="1"/>
    </xf>
    <xf numFmtId="0" fontId="0" fillId="0" borderId="3" xfId="0" applyBorder="1"/>
    <xf numFmtId="0" fontId="37" fillId="0" borderId="3" xfId="0" applyFont="1" applyFill="1" applyBorder="1" applyAlignment="1">
      <alignment horizontal="right" vertical="center"/>
    </xf>
    <xf numFmtId="0" fontId="0" fillId="0" borderId="17" xfId="0" applyBorder="1"/>
    <xf numFmtId="0" fontId="37" fillId="0" borderId="17" xfId="0" applyFont="1" applyFill="1" applyBorder="1" applyAlignment="1">
      <alignment horizontal="right" vertical="center"/>
    </xf>
    <xf numFmtId="0" fontId="24" fillId="0" borderId="17" xfId="0" applyFont="1" applyFill="1" applyBorder="1"/>
    <xf numFmtId="179" fontId="24" fillId="0" borderId="17" xfId="0" applyNumberFormat="1" applyFont="1" applyFill="1" applyBorder="1" applyAlignment="1">
      <alignment vertical="center"/>
    </xf>
    <xf numFmtId="181" fontId="24" fillId="0" borderId="0" xfId="0" applyNumberFormat="1" applyFont="1" applyFill="1" applyBorder="1" applyAlignment="1">
      <alignment vertical="center" shrinkToFit="1"/>
    </xf>
    <xf numFmtId="0" fontId="0" fillId="0" borderId="3" xfId="0" applyFill="1" applyBorder="1" applyAlignment="1">
      <alignment horizontal="right" vertical="center"/>
    </xf>
    <xf numFmtId="3" fontId="0" fillId="9" borderId="47" xfId="21" applyNumberFormat="1" applyFont="1" applyFill="1" applyBorder="1" applyAlignment="1">
      <alignment horizontal="right" vertical="center"/>
    </xf>
    <xf numFmtId="3" fontId="0" fillId="9" borderId="14" xfId="21" applyNumberFormat="1" applyFont="1" applyFill="1" applyBorder="1" applyAlignment="1">
      <alignment horizontal="right" vertical="center"/>
    </xf>
    <xf numFmtId="3" fontId="0" fillId="0" borderId="0" xfId="0" applyNumberFormat="1" applyBorder="1"/>
    <xf numFmtId="3" fontId="0" fillId="0" borderId="0" xfId="0" applyNumberFormat="1"/>
    <xf numFmtId="182" fontId="24" fillId="11" borderId="0" xfId="0" applyNumberFormat="1" applyFont="1" applyFill="1" applyBorder="1" applyAlignment="1">
      <alignment shrinkToFit="1"/>
    </xf>
    <xf numFmtId="177" fontId="1" fillId="0" borderId="0" xfId="4" applyNumberFormat="1" applyBorder="1"/>
    <xf numFmtId="0" fontId="2" fillId="0" borderId="0" xfId="5" applyBorder="1"/>
    <xf numFmtId="2" fontId="1" fillId="7" borderId="28" xfId="4" applyNumberFormat="1" applyFill="1" applyBorder="1"/>
    <xf numFmtId="0" fontId="1" fillId="0" borderId="52" xfId="4" applyBorder="1"/>
    <xf numFmtId="0" fontId="0" fillId="0" borderId="15" xfId="0" applyFill="1" applyBorder="1"/>
    <xf numFmtId="0" fontId="0" fillId="0" borderId="53" xfId="0" applyFill="1" applyBorder="1"/>
    <xf numFmtId="0" fontId="39" fillId="0" borderId="0" xfId="0" applyFont="1" applyFill="1" applyBorder="1"/>
    <xf numFmtId="0" fontId="0" fillId="0" borderId="54" xfId="0" applyFill="1" applyBorder="1"/>
    <xf numFmtId="0" fontId="1" fillId="7" borderId="37" xfId="4" applyFont="1" applyFill="1" applyBorder="1" applyAlignment="1" applyProtection="1">
      <alignment horizontal="left"/>
      <protection locked="0"/>
    </xf>
    <xf numFmtId="2" fontId="1" fillId="7" borderId="9" xfId="4" applyNumberFormat="1" applyFill="1" applyBorder="1"/>
    <xf numFmtId="2" fontId="1" fillId="7" borderId="29" xfId="4" applyNumberFormat="1" applyFill="1" applyBorder="1"/>
    <xf numFmtId="2" fontId="1" fillId="7" borderId="9" xfId="4" applyNumberFormat="1" applyFont="1" applyFill="1" applyBorder="1"/>
    <xf numFmtId="2" fontId="1" fillId="5" borderId="9" xfId="22" applyNumberFormat="1" applyFont="1" applyFill="1" applyBorder="1" applyAlignment="1"/>
    <xf numFmtId="2" fontId="1" fillId="5" borderId="29" xfId="22" applyNumberFormat="1" applyFont="1" applyFill="1" applyBorder="1" applyAlignment="1"/>
    <xf numFmtId="2" fontId="10" fillId="7" borderId="10" xfId="4" applyNumberFormat="1" applyFont="1" applyFill="1" applyBorder="1"/>
    <xf numFmtId="2" fontId="10" fillId="7" borderId="28" xfId="4" applyNumberFormat="1" applyFont="1" applyFill="1" applyBorder="1"/>
    <xf numFmtId="2" fontId="10" fillId="7" borderId="34" xfId="4" applyNumberFormat="1" applyFont="1" applyFill="1" applyBorder="1" applyAlignment="1" applyProtection="1">
      <alignment horizontal="right"/>
      <protection locked="0"/>
    </xf>
    <xf numFmtId="2" fontId="10" fillId="7" borderId="33" xfId="4" applyNumberFormat="1" applyFont="1" applyFill="1" applyBorder="1" applyAlignment="1" applyProtection="1">
      <alignment horizontal="right"/>
      <protection locked="0"/>
    </xf>
    <xf numFmtId="2" fontId="10" fillId="5" borderId="10" xfId="4" applyNumberFormat="1" applyFont="1" applyFill="1" applyBorder="1"/>
    <xf numFmtId="2" fontId="10" fillId="5" borderId="28" xfId="4" applyNumberFormat="1" applyFont="1" applyFill="1" applyBorder="1"/>
    <xf numFmtId="2" fontId="10" fillId="5" borderId="9" xfId="4" applyNumberFormat="1" applyFont="1" applyFill="1" applyBorder="1"/>
    <xf numFmtId="2" fontId="10" fillId="5" borderId="29" xfId="4" applyNumberFormat="1" applyFont="1" applyFill="1" applyBorder="1"/>
    <xf numFmtId="2" fontId="16" fillId="5" borderId="9" xfId="4" applyNumberFormat="1" applyFont="1" applyFill="1" applyBorder="1"/>
    <xf numFmtId="2" fontId="16" fillId="5" borderId="29" xfId="4" applyNumberFormat="1" applyFont="1" applyFill="1" applyBorder="1"/>
    <xf numFmtId="2" fontId="15" fillId="6" borderId="10" xfId="4" applyNumberFormat="1" applyFont="1" applyFill="1" applyBorder="1"/>
    <xf numFmtId="2" fontId="15" fillId="6" borderId="28" xfId="4" applyNumberFormat="1" applyFont="1" applyFill="1" applyBorder="1"/>
    <xf numFmtId="2" fontId="15" fillId="6" borderId="9" xfId="4" applyNumberFormat="1" applyFont="1" applyFill="1" applyBorder="1"/>
    <xf numFmtId="2" fontId="1" fillId="7" borderId="7" xfId="4" applyNumberFormat="1" applyFill="1" applyBorder="1"/>
    <xf numFmtId="2" fontId="1" fillId="7" borderId="27" xfId="4" applyNumberFormat="1" applyFill="1" applyBorder="1"/>
    <xf numFmtId="2" fontId="1" fillId="7" borderId="9" xfId="4" applyNumberFormat="1" applyFill="1" applyBorder="1" applyAlignment="1">
      <alignment horizontal="right"/>
    </xf>
    <xf numFmtId="2" fontId="10" fillId="7" borderId="9" xfId="4" applyNumberFormat="1" applyFont="1" applyFill="1" applyBorder="1" applyAlignment="1" applyProtection="1">
      <alignment horizontal="right"/>
      <protection locked="0"/>
    </xf>
    <xf numFmtId="2" fontId="10" fillId="7" borderId="29" xfId="4" applyNumberFormat="1" applyFont="1" applyFill="1" applyBorder="1" applyAlignment="1" applyProtection="1">
      <alignment horizontal="right"/>
      <protection locked="0"/>
    </xf>
    <xf numFmtId="2" fontId="15" fillId="6" borderId="29" xfId="4" applyNumberFormat="1" applyFont="1" applyFill="1" applyBorder="1"/>
    <xf numFmtId="176" fontId="15" fillId="6" borderId="10" xfId="4" applyNumberFormat="1" applyFont="1" applyFill="1" applyBorder="1"/>
    <xf numFmtId="176" fontId="15" fillId="6" borderId="28" xfId="4" applyNumberFormat="1" applyFont="1" applyFill="1" applyBorder="1"/>
    <xf numFmtId="176" fontId="15" fillId="6" borderId="9" xfId="4" applyNumberFormat="1" applyFont="1" applyFill="1" applyBorder="1"/>
    <xf numFmtId="176" fontId="15" fillId="6" borderId="51" xfId="4" applyNumberFormat="1" applyFont="1" applyFill="1" applyBorder="1"/>
    <xf numFmtId="0" fontId="8" fillId="0" borderId="0" xfId="4" quotePrefix="1" applyFont="1"/>
    <xf numFmtId="183" fontId="15" fillId="3" borderId="9" xfId="4" applyNumberFormat="1" applyFont="1" applyFill="1" applyBorder="1"/>
    <xf numFmtId="183" fontId="15" fillId="3" borderId="29" xfId="4" applyNumberFormat="1" applyFont="1" applyFill="1" applyBorder="1"/>
    <xf numFmtId="0" fontId="38" fillId="0" borderId="20" xfId="0" applyFont="1" applyFill="1" applyBorder="1"/>
    <xf numFmtId="0" fontId="43" fillId="0" borderId="20" xfId="1" applyFont="1" applyFill="1" applyBorder="1" applyAlignment="1">
      <alignment horizontal="left"/>
    </xf>
    <xf numFmtId="2" fontId="24" fillId="10" borderId="0" xfId="0" applyNumberFormat="1" applyFont="1" applyFill="1" applyBorder="1"/>
    <xf numFmtId="2" fontId="24" fillId="9" borderId="0" xfId="0" applyNumberFormat="1" applyFont="1" applyFill="1" applyBorder="1"/>
    <xf numFmtId="0" fontId="24" fillId="0" borderId="0" xfId="0" applyFont="1" applyFill="1" applyBorder="1" applyAlignment="1">
      <alignment horizontal="center" vertical="center"/>
    </xf>
    <xf numFmtId="0" fontId="27" fillId="0" borderId="0" xfId="0" applyFont="1" applyFill="1" applyBorder="1" applyAlignment="1">
      <alignment horizontal="center" vertical="center"/>
    </xf>
    <xf numFmtId="2" fontId="24" fillId="10" borderId="16" xfId="0" applyNumberFormat="1" applyFont="1" applyFill="1" applyBorder="1"/>
    <xf numFmtId="2" fontId="24" fillId="10" borderId="0" xfId="0" applyNumberFormat="1" applyFont="1" applyFill="1" applyBorder="1" applyAlignment="1">
      <alignment vertical="center"/>
    </xf>
    <xf numFmtId="0" fontId="44" fillId="0" borderId="0" xfId="0" applyFont="1" applyFill="1" applyBorder="1" applyAlignment="1">
      <alignment horizontal="right" vertical="center"/>
    </xf>
    <xf numFmtId="0" fontId="44" fillId="0" borderId="0" xfId="0" applyFont="1"/>
    <xf numFmtId="0" fontId="24" fillId="0" borderId="17" xfId="0" applyFont="1" applyFill="1" applyBorder="1" applyAlignment="1">
      <alignment horizontal="right"/>
    </xf>
    <xf numFmtId="0" fontId="44" fillId="0" borderId="0" xfId="0" applyFont="1" applyFill="1" applyBorder="1" applyAlignment="1">
      <alignment vertical="center"/>
    </xf>
    <xf numFmtId="0" fontId="0" fillId="0" borderId="2" xfId="0" applyBorder="1" applyAlignment="1">
      <alignment horizontal="left"/>
    </xf>
    <xf numFmtId="0" fontId="29" fillId="0" borderId="9" xfId="0" applyFont="1" applyBorder="1" applyAlignment="1">
      <alignment horizontal="center" vertical="center" shrinkToFit="1"/>
    </xf>
    <xf numFmtId="0" fontId="0" fillId="0" borderId="9" xfId="0" applyNumberFormat="1" applyBorder="1" applyAlignment="1">
      <alignment horizontal="center"/>
    </xf>
    <xf numFmtId="3" fontId="0" fillId="12" borderId="14" xfId="21" applyNumberFormat="1" applyFont="1" applyFill="1" applyBorder="1" applyAlignment="1">
      <alignment horizontal="right" vertical="center"/>
    </xf>
    <xf numFmtId="0" fontId="0" fillId="0" borderId="42" xfId="0" applyBorder="1" applyAlignment="1">
      <alignment horizontal="left"/>
    </xf>
    <xf numFmtId="0" fontId="29" fillId="0" borderId="40" xfId="0" applyFont="1" applyBorder="1" applyAlignment="1">
      <alignment horizontal="center" vertical="center" shrinkToFit="1"/>
    </xf>
    <xf numFmtId="0" fontId="0" fillId="0" borderId="40" xfId="0" applyNumberFormat="1" applyBorder="1" applyAlignment="1">
      <alignment horizontal="center"/>
    </xf>
    <xf numFmtId="3" fontId="0" fillId="12" borderId="42" xfId="21" applyNumberFormat="1" applyFont="1" applyFill="1" applyBorder="1" applyAlignment="1">
      <alignment horizontal="right" vertical="center"/>
    </xf>
    <xf numFmtId="0" fontId="0" fillId="0" borderId="40" xfId="0" applyBorder="1"/>
    <xf numFmtId="0" fontId="29" fillId="0" borderId="43" xfId="0" applyFont="1" applyBorder="1" applyAlignment="1">
      <alignment horizontal="left"/>
    </xf>
    <xf numFmtId="0" fontId="44" fillId="0" borderId="20" xfId="0" applyFont="1" applyFill="1" applyBorder="1" applyAlignment="1">
      <alignment horizontal="right"/>
    </xf>
    <xf numFmtId="0" fontId="0" fillId="0" borderId="45" xfId="0" applyFill="1" applyBorder="1" applyAlignment="1">
      <alignment vertical="center"/>
    </xf>
    <xf numFmtId="179" fontId="24" fillId="8" borderId="20" xfId="0" applyNumberFormat="1" applyFont="1" applyFill="1" applyBorder="1" applyAlignment="1">
      <alignment vertical="center"/>
    </xf>
    <xf numFmtId="0" fontId="45" fillId="0" borderId="0" xfId="1" applyFont="1" applyBorder="1" applyAlignment="1">
      <alignment horizontal="right"/>
    </xf>
    <xf numFmtId="0" fontId="38" fillId="0" borderId="7" xfId="0" applyFont="1" applyBorder="1" applyAlignment="1">
      <alignment horizontal="left" vertical="center" shrinkToFit="1"/>
    </xf>
    <xf numFmtId="0" fontId="0" fillId="0" borderId="14" xfId="0" applyBorder="1" applyAlignment="1">
      <alignment vertical="center" shrinkToFit="1"/>
    </xf>
    <xf numFmtId="0" fontId="0" fillId="0" borderId="14" xfId="0" applyBorder="1" applyAlignment="1">
      <alignment horizontal="left" shrinkToFit="1"/>
    </xf>
    <xf numFmtId="0" fontId="0" fillId="0" borderId="9" xfId="0" applyBorder="1" applyAlignment="1">
      <alignment horizontal="left" vertical="center" shrinkToFit="1"/>
    </xf>
    <xf numFmtId="0" fontId="44" fillId="0" borderId="17" xfId="0" applyFont="1" applyFill="1" applyBorder="1" applyAlignment="1">
      <alignment vertical="center"/>
    </xf>
    <xf numFmtId="2" fontId="1" fillId="7" borderId="10" xfId="4" applyNumberFormat="1" applyFont="1" applyFill="1" applyBorder="1" applyAlignment="1" applyProtection="1">
      <alignment horizontal="right"/>
      <protection locked="0"/>
    </xf>
    <xf numFmtId="2" fontId="1" fillId="7" borderId="28" xfId="4" applyNumberFormat="1" applyFont="1" applyFill="1" applyBorder="1" applyAlignment="1" applyProtection="1">
      <alignment horizontal="right"/>
      <protection locked="0"/>
    </xf>
    <xf numFmtId="178" fontId="24" fillId="0" borderId="20" xfId="0" applyNumberFormat="1" applyFont="1" applyFill="1" applyBorder="1" applyAlignment="1">
      <alignment horizontal="center" vertical="center"/>
    </xf>
    <xf numFmtId="41" fontId="0" fillId="12" borderId="0" xfId="21" applyFont="1" applyFill="1" applyBorder="1" applyAlignment="1">
      <alignment horizontal="center" vertical="center"/>
    </xf>
    <xf numFmtId="0" fontId="35" fillId="0" borderId="0" xfId="0" applyFont="1" applyBorder="1" applyAlignment="1">
      <alignment horizontal="left"/>
    </xf>
    <xf numFmtId="41" fontId="0" fillId="9" borderId="0" xfId="21" applyFont="1" applyFill="1" applyBorder="1" applyAlignment="1">
      <alignment horizontal="center" vertical="center"/>
    </xf>
    <xf numFmtId="41" fontId="33" fillId="12" borderId="0" xfId="21" applyFont="1" applyFill="1" applyBorder="1" applyAlignment="1">
      <alignment horizontal="center" vertical="center"/>
    </xf>
    <xf numFmtId="0" fontId="0" fillId="0" borderId="0" xfId="0" applyBorder="1" applyAlignment="1">
      <alignment horizontal="right"/>
    </xf>
    <xf numFmtId="41" fontId="0" fillId="9" borderId="0" xfId="21" applyFont="1" applyFill="1" applyBorder="1" applyAlignment="1">
      <alignment horizontal="center"/>
    </xf>
    <xf numFmtId="3" fontId="0" fillId="0" borderId="14" xfId="0" applyNumberFormat="1" applyBorder="1"/>
    <xf numFmtId="0" fontId="0" fillId="0" borderId="35" xfId="0" applyBorder="1"/>
    <xf numFmtId="2" fontId="24" fillId="10" borderId="55" xfId="0" applyNumberFormat="1" applyFont="1" applyFill="1" applyBorder="1"/>
    <xf numFmtId="179" fontId="24" fillId="8" borderId="0" xfId="0" applyNumberFormat="1" applyFont="1" applyFill="1" applyBorder="1" applyAlignment="1">
      <alignment vertical="center"/>
    </xf>
    <xf numFmtId="184" fontId="25" fillId="0" borderId="0" xfId="1" applyNumberFormat="1" applyFont="1" applyFill="1" applyBorder="1" applyAlignment="1">
      <alignment horizontal="left" vertical="center"/>
    </xf>
    <xf numFmtId="0" fontId="0" fillId="0" borderId="20" xfId="0" applyBorder="1"/>
    <xf numFmtId="0" fontId="38" fillId="0" borderId="49" xfId="0" applyFont="1" applyFill="1" applyBorder="1"/>
    <xf numFmtId="0" fontId="27" fillId="0" borderId="0" xfId="0" applyFont="1" applyFill="1" applyBorder="1" applyAlignment="1">
      <alignment horizontal="center" vertical="center"/>
    </xf>
    <xf numFmtId="0" fontId="0" fillId="0" borderId="9" xfId="0" applyBorder="1" applyAlignment="1">
      <alignment vertical="center" shrinkToFit="1"/>
    </xf>
    <xf numFmtId="176" fontId="1" fillId="0" borderId="0" xfId="4" applyNumberFormat="1" applyBorder="1"/>
    <xf numFmtId="0" fontId="1" fillId="0" borderId="57" xfId="4" applyBorder="1"/>
    <xf numFmtId="2" fontId="1" fillId="0" borderId="0" xfId="4" applyNumberFormat="1" applyBorder="1"/>
    <xf numFmtId="11" fontId="1" fillId="0" borderId="0" xfId="4" applyNumberFormat="1" applyBorder="1"/>
    <xf numFmtId="0" fontId="1" fillId="0" borderId="0" xfId="4" applyNumberFormat="1" applyBorder="1" applyProtection="1">
      <protection locked="0"/>
    </xf>
    <xf numFmtId="0" fontId="1" fillId="0" borderId="0" xfId="4" applyNumberFormat="1" applyBorder="1"/>
    <xf numFmtId="0" fontId="1" fillId="0" borderId="0" xfId="4" applyBorder="1" applyProtection="1">
      <protection locked="0"/>
    </xf>
    <xf numFmtId="0" fontId="32" fillId="12" borderId="58" xfId="4" applyFont="1" applyFill="1" applyBorder="1" applyAlignment="1" applyProtection="1">
      <alignment horizontal="center"/>
      <protection locked="0"/>
    </xf>
    <xf numFmtId="0" fontId="2" fillId="7" borderId="32" xfId="4" applyFont="1" applyFill="1" applyBorder="1" applyAlignment="1" applyProtection="1">
      <alignment horizontal="left"/>
      <protection locked="0"/>
    </xf>
    <xf numFmtId="0" fontId="2" fillId="7" borderId="31" xfId="4" applyFont="1" applyFill="1" applyBorder="1" applyAlignment="1" applyProtection="1">
      <alignment horizontal="left"/>
      <protection locked="0"/>
    </xf>
    <xf numFmtId="0" fontId="1" fillId="7" borderId="58" xfId="4" applyFont="1" applyFill="1" applyBorder="1" applyAlignment="1" applyProtection="1">
      <alignment horizontal="left"/>
      <protection locked="0"/>
    </xf>
    <xf numFmtId="2" fontId="1" fillId="7" borderId="32" xfId="4" applyNumberFormat="1" applyFill="1" applyBorder="1"/>
    <xf numFmtId="2" fontId="1" fillId="5" borderId="31" xfId="4" applyNumberFormat="1" applyFill="1" applyBorder="1"/>
    <xf numFmtId="2" fontId="10" fillId="7" borderId="32" xfId="4" applyNumberFormat="1" applyFont="1" applyFill="1" applyBorder="1"/>
    <xf numFmtId="2" fontId="10" fillId="5" borderId="32" xfId="4" applyNumberFormat="1" applyFont="1" applyFill="1" applyBorder="1"/>
    <xf numFmtId="2" fontId="10" fillId="5" borderId="31" xfId="4" applyNumberFormat="1" applyFont="1" applyFill="1" applyBorder="1"/>
    <xf numFmtId="2" fontId="16" fillId="5" borderId="31" xfId="4" applyNumberFormat="1" applyFont="1" applyFill="1" applyBorder="1"/>
    <xf numFmtId="2" fontId="15" fillId="6" borderId="32" xfId="4" applyNumberFormat="1" applyFont="1" applyFill="1" applyBorder="1"/>
    <xf numFmtId="2" fontId="15" fillId="6" borderId="31" xfId="4" applyNumberFormat="1" applyFont="1" applyFill="1" applyBorder="1"/>
    <xf numFmtId="2" fontId="1" fillId="7" borderId="30" xfId="4" applyNumberFormat="1" applyFill="1" applyBorder="1"/>
    <xf numFmtId="0" fontId="1" fillId="7" borderId="31" xfId="4" applyFill="1" applyBorder="1"/>
    <xf numFmtId="0" fontId="1" fillId="5" borderId="31" xfId="4" applyFill="1" applyBorder="1"/>
    <xf numFmtId="0" fontId="15" fillId="6" borderId="32" xfId="4" applyFont="1" applyFill="1" applyBorder="1"/>
    <xf numFmtId="1" fontId="1" fillId="7" borderId="30" xfId="4" applyNumberFormat="1" applyFill="1" applyBorder="1" applyProtection="1">
      <protection locked="0"/>
    </xf>
    <xf numFmtId="1" fontId="1" fillId="7" borderId="31" xfId="4" applyNumberFormat="1" applyFill="1" applyBorder="1" applyProtection="1">
      <protection locked="0"/>
    </xf>
    <xf numFmtId="1" fontId="1" fillId="7" borderId="31" xfId="4" applyNumberFormat="1" applyFont="1" applyFill="1" applyBorder="1" applyProtection="1">
      <protection locked="0"/>
    </xf>
    <xf numFmtId="0" fontId="1" fillId="5" borderId="32" xfId="4" applyFill="1" applyBorder="1"/>
    <xf numFmtId="0" fontId="10" fillId="6" borderId="32" xfId="4" applyFont="1" applyFill="1" applyBorder="1"/>
    <xf numFmtId="0" fontId="10" fillId="3" borderId="30" xfId="4" applyFont="1" applyFill="1" applyBorder="1"/>
    <xf numFmtId="183" fontId="15" fillId="3" borderId="31" xfId="4" applyNumberFormat="1" applyFont="1" applyFill="1" applyBorder="1"/>
    <xf numFmtId="0" fontId="32" fillId="12" borderId="59" xfId="4" applyFont="1" applyFill="1" applyBorder="1" applyAlignment="1" applyProtection="1">
      <alignment horizontal="center"/>
      <protection locked="0"/>
    </xf>
    <xf numFmtId="0" fontId="1" fillId="7" borderId="59" xfId="4" applyFont="1" applyFill="1" applyBorder="1" applyAlignment="1" applyProtection="1">
      <alignment horizontal="left"/>
      <protection locked="0"/>
    </xf>
    <xf numFmtId="2" fontId="1" fillId="7" borderId="13" xfId="4" applyNumberFormat="1" applyFill="1" applyBorder="1"/>
    <xf numFmtId="2" fontId="1" fillId="7" borderId="14" xfId="4" applyNumberFormat="1" applyFill="1" applyBorder="1"/>
    <xf numFmtId="2" fontId="1" fillId="5" borderId="14" xfId="4" applyNumberFormat="1" applyFill="1" applyBorder="1"/>
    <xf numFmtId="2" fontId="10" fillId="7" borderId="13" xfId="4" applyNumberFormat="1" applyFont="1" applyFill="1" applyBorder="1"/>
    <xf numFmtId="2" fontId="10" fillId="5" borderId="13" xfId="4" applyNumberFormat="1" applyFont="1" applyFill="1" applyBorder="1"/>
    <xf numFmtId="2" fontId="10" fillId="5" borderId="14" xfId="4" applyNumberFormat="1" applyFont="1" applyFill="1" applyBorder="1"/>
    <xf numFmtId="2" fontId="16" fillId="5" borderId="14" xfId="4" applyNumberFormat="1" applyFont="1" applyFill="1" applyBorder="1"/>
    <xf numFmtId="2" fontId="15" fillId="6" borderId="13" xfId="4" applyNumberFormat="1" applyFont="1" applyFill="1" applyBorder="1"/>
    <xf numFmtId="2" fontId="15" fillId="6" borderId="14" xfId="4" applyNumberFormat="1" applyFont="1" applyFill="1" applyBorder="1"/>
    <xf numFmtId="2" fontId="1" fillId="7" borderId="47" xfId="4" applyNumberFormat="1" applyFill="1" applyBorder="1"/>
    <xf numFmtId="0" fontId="1" fillId="7" borderId="14" xfId="4" applyFill="1" applyBorder="1"/>
    <xf numFmtId="0" fontId="1" fillId="5" borderId="14" xfId="4" applyFill="1" applyBorder="1"/>
    <xf numFmtId="0" fontId="15" fillId="6" borderId="13" xfId="4" applyFont="1" applyFill="1" applyBorder="1"/>
    <xf numFmtId="1" fontId="1" fillId="7" borderId="47" xfId="4" applyNumberFormat="1" applyFill="1" applyBorder="1" applyProtection="1">
      <protection locked="0"/>
    </xf>
    <xf numFmtId="1" fontId="1" fillId="7" borderId="14" xfId="4" applyNumberFormat="1" applyFill="1" applyBorder="1" applyProtection="1">
      <protection locked="0"/>
    </xf>
    <xf numFmtId="1" fontId="1" fillId="7" borderId="14" xfId="4" applyNumberFormat="1" applyFont="1" applyFill="1" applyBorder="1" applyProtection="1">
      <protection locked="0"/>
    </xf>
    <xf numFmtId="0" fontId="1" fillId="5" borderId="13" xfId="4" applyFill="1" applyBorder="1"/>
    <xf numFmtId="0" fontId="10" fillId="6" borderId="13" xfId="4" applyFont="1" applyFill="1" applyBorder="1"/>
    <xf numFmtId="0" fontId="10" fillId="3" borderId="47" xfId="4" applyFont="1" applyFill="1" applyBorder="1"/>
    <xf numFmtId="183" fontId="15" fillId="3" borderId="14" xfId="4" applyNumberFormat="1" applyFont="1" applyFill="1" applyBorder="1"/>
    <xf numFmtId="0" fontId="1" fillId="0" borderId="47" xfId="4" applyBorder="1"/>
    <xf numFmtId="176" fontId="1" fillId="0" borderId="14" xfId="4" applyNumberFormat="1" applyBorder="1"/>
    <xf numFmtId="0" fontId="1" fillId="0" borderId="38" xfId="4" applyBorder="1"/>
    <xf numFmtId="0" fontId="1" fillId="0" borderId="14" xfId="4" applyBorder="1"/>
    <xf numFmtId="0" fontId="1" fillId="0" borderId="13" xfId="4" applyBorder="1"/>
    <xf numFmtId="2" fontId="1" fillId="0" borderId="14" xfId="4" applyNumberFormat="1" applyBorder="1"/>
    <xf numFmtId="11" fontId="1" fillId="0" borderId="14" xfId="4" applyNumberFormat="1" applyBorder="1"/>
    <xf numFmtId="0" fontId="1" fillId="0" borderId="14" xfId="4" applyNumberFormat="1" applyBorder="1" applyProtection="1">
      <protection locked="0"/>
    </xf>
    <xf numFmtId="0" fontId="1" fillId="0" borderId="14" xfId="4" applyNumberFormat="1" applyBorder="1"/>
    <xf numFmtId="0" fontId="1" fillId="0" borderId="14" xfId="4" applyBorder="1" applyProtection="1">
      <protection locked="0"/>
    </xf>
    <xf numFmtId="0" fontId="1" fillId="0" borderId="56" xfId="4" applyBorder="1"/>
    <xf numFmtId="2" fontId="1" fillId="7" borderId="35" xfId="4" applyNumberFormat="1" applyFill="1" applyBorder="1"/>
    <xf numFmtId="2" fontId="1" fillId="7" borderId="33" xfId="4" applyNumberFormat="1" applyFill="1" applyBorder="1"/>
    <xf numFmtId="2" fontId="1" fillId="7" borderId="13" xfId="4" applyNumberFormat="1" applyFont="1" applyFill="1" applyBorder="1" applyAlignment="1" applyProtection="1">
      <alignment horizontal="right"/>
      <protection locked="0"/>
    </xf>
    <xf numFmtId="2" fontId="1" fillId="7" borderId="32" xfId="4" applyNumberFormat="1" applyFont="1" applyFill="1" applyBorder="1" applyAlignment="1" applyProtection="1">
      <alignment horizontal="right"/>
      <protection locked="0"/>
    </xf>
    <xf numFmtId="2" fontId="1" fillId="7" borderId="9" xfId="4" applyNumberFormat="1" applyFont="1" applyFill="1" applyBorder="1" applyAlignment="1">
      <alignment horizontal="right"/>
    </xf>
    <xf numFmtId="2" fontId="1" fillId="7" borderId="14" xfId="4" applyNumberFormat="1" applyFill="1" applyBorder="1" applyAlignment="1">
      <alignment horizontal="right"/>
    </xf>
    <xf numFmtId="2" fontId="1" fillId="7" borderId="31" xfId="4" applyNumberFormat="1" applyFill="1" applyBorder="1" applyAlignment="1">
      <alignment horizontal="right"/>
    </xf>
    <xf numFmtId="2" fontId="1" fillId="5" borderId="9" xfId="4" applyNumberFormat="1" applyFill="1" applyBorder="1" applyAlignment="1">
      <alignment horizontal="right"/>
    </xf>
    <xf numFmtId="2" fontId="1" fillId="5" borderId="9" xfId="22" applyNumberFormat="1" applyFont="1" applyFill="1" applyBorder="1" applyAlignment="1">
      <alignment horizontal="right"/>
    </xf>
    <xf numFmtId="2" fontId="1" fillId="5" borderId="14" xfId="4" applyNumberFormat="1" applyFill="1" applyBorder="1" applyAlignment="1">
      <alignment horizontal="right"/>
    </xf>
    <xf numFmtId="2" fontId="1" fillId="5" borderId="31" xfId="4" applyNumberFormat="1" applyFill="1" applyBorder="1" applyAlignment="1">
      <alignment horizontal="right"/>
    </xf>
    <xf numFmtId="2" fontId="10" fillId="7" borderId="28" xfId="4" applyNumberFormat="1" applyFont="1" applyFill="1" applyBorder="1" applyAlignment="1">
      <alignment horizontal="right"/>
    </xf>
    <xf numFmtId="2" fontId="24" fillId="13" borderId="0" xfId="0" applyNumberFormat="1" applyFont="1" applyFill="1"/>
    <xf numFmtId="0" fontId="44" fillId="0" borderId="0" xfId="0" applyFont="1" applyFill="1" applyBorder="1" applyAlignment="1">
      <alignment horizontal="center" vertical="center"/>
    </xf>
    <xf numFmtId="0" fontId="44" fillId="0" borderId="17" xfId="0" applyFont="1" applyFill="1" applyBorder="1" applyAlignment="1">
      <alignment horizontal="center" vertical="center"/>
    </xf>
    <xf numFmtId="2" fontId="0" fillId="0" borderId="17" xfId="0" applyNumberFormat="1" applyFill="1" applyBorder="1" applyAlignment="1">
      <alignment vertical="center"/>
    </xf>
    <xf numFmtId="182" fontId="24" fillId="11" borderId="17" xfId="0" applyNumberFormat="1" applyFont="1" applyFill="1" applyBorder="1" applyAlignment="1">
      <alignment shrinkToFit="1"/>
    </xf>
    <xf numFmtId="2" fontId="24" fillId="10" borderId="17" xfId="0" applyNumberFormat="1" applyFont="1" applyFill="1" applyBorder="1" applyAlignment="1">
      <alignment vertical="center"/>
    </xf>
    <xf numFmtId="0" fontId="24" fillId="9" borderId="17" xfId="0" applyFont="1" applyFill="1" applyBorder="1"/>
    <xf numFmtId="0" fontId="0" fillId="0" borderId="0" xfId="0" applyFill="1"/>
    <xf numFmtId="2" fontId="24" fillId="13" borderId="17" xfId="0" applyNumberFormat="1" applyFont="1" applyFill="1" applyBorder="1" applyAlignment="1">
      <alignment vertical="center"/>
    </xf>
    <xf numFmtId="0" fontId="36" fillId="0" borderId="17" xfId="0" applyFont="1" applyFill="1" applyBorder="1" applyAlignment="1">
      <alignment horizontal="center" vertical="center" wrapText="1"/>
    </xf>
    <xf numFmtId="0" fontId="24" fillId="0" borderId="17" xfId="0" applyFont="1" applyFill="1" applyBorder="1" applyAlignment="1">
      <alignment vertical="center"/>
    </xf>
    <xf numFmtId="0" fontId="24" fillId="0" borderId="50" xfId="0" applyFont="1" applyFill="1" applyBorder="1" applyAlignment="1">
      <alignment vertical="center"/>
    </xf>
    <xf numFmtId="0" fontId="0" fillId="0" borderId="0" xfId="0" applyBorder="1" applyAlignment="1">
      <alignment horizontal="center" shrinkToFit="1"/>
    </xf>
    <xf numFmtId="0" fontId="0" fillId="0" borderId="0" xfId="0" applyBorder="1" applyAlignment="1">
      <alignment horizontal="left" shrinkToFit="1"/>
    </xf>
    <xf numFmtId="0" fontId="29" fillId="0" borderId="0" xfId="0" applyFont="1" applyBorder="1" applyAlignment="1">
      <alignment horizontal="center" vertical="center" shrinkToFit="1"/>
    </xf>
    <xf numFmtId="0" fontId="0" fillId="0" borderId="0" xfId="0" applyBorder="1" applyAlignment="1">
      <alignment vertical="center" shrinkToFit="1"/>
    </xf>
    <xf numFmtId="181" fontId="24" fillId="8" borderId="20" xfId="0" applyNumberFormat="1" applyFont="1" applyFill="1" applyBorder="1" applyAlignment="1">
      <alignment vertical="center"/>
    </xf>
    <xf numFmtId="182" fontId="24" fillId="8" borderId="20" xfId="0" applyNumberFormat="1" applyFont="1" applyFill="1" applyBorder="1" applyAlignment="1">
      <alignment vertical="center"/>
    </xf>
    <xf numFmtId="181" fontId="0" fillId="0" borderId="2" xfId="0" applyNumberFormat="1" applyFill="1" applyBorder="1" applyAlignment="1">
      <alignment vertical="center"/>
    </xf>
    <xf numFmtId="2" fontId="1" fillId="7" borderId="3" xfId="4" applyNumberFormat="1" applyFill="1" applyBorder="1"/>
    <xf numFmtId="2" fontId="1" fillId="7" borderId="0" xfId="4" applyNumberFormat="1" applyFill="1" applyBorder="1"/>
    <xf numFmtId="2" fontId="1" fillId="7" borderId="3" xfId="4" applyNumberFormat="1" applyFont="1" applyFill="1" applyBorder="1" applyAlignment="1" applyProtection="1">
      <alignment horizontal="right"/>
      <protection locked="0"/>
    </xf>
    <xf numFmtId="2" fontId="1" fillId="7" borderId="0" xfId="4" applyNumberFormat="1" applyFill="1" applyBorder="1" applyAlignment="1">
      <alignment horizontal="right"/>
    </xf>
    <xf numFmtId="2" fontId="1" fillId="7" borderId="14" xfId="4" applyNumberFormat="1" applyFont="1" applyFill="1" applyBorder="1" applyAlignment="1">
      <alignment horizontal="right"/>
    </xf>
    <xf numFmtId="0" fontId="1" fillId="0" borderId="6" xfId="4" applyBorder="1"/>
    <xf numFmtId="0" fontId="1" fillId="0" borderId="5" xfId="4" applyBorder="1"/>
    <xf numFmtId="0" fontId="1" fillId="0" borderId="8" xfId="4" applyBorder="1"/>
    <xf numFmtId="2" fontId="1" fillId="0" borderId="5" xfId="4" applyNumberFormat="1" applyBorder="1"/>
    <xf numFmtId="11" fontId="1" fillId="0" borderId="5" xfId="4" applyNumberFormat="1" applyBorder="1"/>
    <xf numFmtId="0" fontId="1" fillId="0" borderId="5" xfId="4" applyNumberFormat="1" applyBorder="1" applyProtection="1">
      <protection locked="0"/>
    </xf>
    <xf numFmtId="0" fontId="1" fillId="0" borderId="5" xfId="4" applyNumberFormat="1" applyBorder="1"/>
    <xf numFmtId="0" fontId="1" fillId="0" borderId="5" xfId="4" applyBorder="1" applyProtection="1">
      <protection locked="0"/>
    </xf>
    <xf numFmtId="0" fontId="1" fillId="0" borderId="60" xfId="4" applyBorder="1"/>
    <xf numFmtId="0" fontId="24" fillId="0" borderId="18" xfId="0" applyFont="1" applyFill="1" applyBorder="1" applyAlignment="1">
      <alignment vertical="center"/>
    </xf>
    <xf numFmtId="183" fontId="1" fillId="7" borderId="9" xfId="4" applyNumberFormat="1" applyFill="1" applyBorder="1"/>
    <xf numFmtId="0" fontId="2" fillId="0" borderId="0" xfId="23"/>
    <xf numFmtId="0" fontId="46" fillId="0" borderId="0" xfId="23" applyFont="1"/>
    <xf numFmtId="11" fontId="2" fillId="0" borderId="0" xfId="23" applyNumberFormat="1"/>
    <xf numFmtId="0" fontId="47" fillId="8" borderId="0" xfId="23" applyFont="1" applyFill="1"/>
    <xf numFmtId="0" fontId="2" fillId="0" borderId="0" xfId="24"/>
    <xf numFmtId="0" fontId="2" fillId="0" borderId="0" xfId="25"/>
    <xf numFmtId="2" fontId="24" fillId="13" borderId="17" xfId="0" applyNumberFormat="1" applyFont="1" applyFill="1" applyBorder="1"/>
    <xf numFmtId="0" fontId="44" fillId="0" borderId="20" xfId="0" applyFont="1" applyBorder="1" applyAlignment="1">
      <alignment horizontal="right"/>
    </xf>
    <xf numFmtId="0" fontId="0" fillId="0" borderId="61" xfId="0" applyBorder="1"/>
    <xf numFmtId="0" fontId="39" fillId="0" borderId="9" xfId="0" applyFont="1" applyFill="1" applyBorder="1"/>
    <xf numFmtId="3" fontId="0" fillId="0" borderId="35" xfId="0" applyNumberFormat="1" applyBorder="1"/>
    <xf numFmtId="1" fontId="1" fillId="7" borderId="9" xfId="4" applyNumberFormat="1" applyFill="1" applyBorder="1"/>
    <xf numFmtId="185" fontId="24" fillId="8" borderId="19" xfId="0" applyNumberFormat="1" applyFont="1" applyFill="1" applyBorder="1" applyAlignment="1">
      <alignment vertical="center"/>
    </xf>
    <xf numFmtId="0" fontId="17" fillId="0" borderId="15" xfId="2" applyFont="1" applyBorder="1" applyAlignment="1">
      <alignment horizontal="center" vertical="center" wrapText="1"/>
    </xf>
    <xf numFmtId="3" fontId="0" fillId="0" borderId="7" xfId="0" applyNumberFormat="1" applyBorder="1"/>
    <xf numFmtId="0" fontId="0" fillId="0" borderId="7" xfId="0" applyBorder="1" applyAlignment="1">
      <alignment horizontal="center"/>
    </xf>
    <xf numFmtId="0" fontId="0" fillId="0" borderId="9" xfId="0" applyBorder="1" applyAlignment="1">
      <alignment horizontal="center"/>
    </xf>
    <xf numFmtId="10" fontId="0" fillId="0" borderId="17" xfId="26" applyNumberFormat="1" applyFont="1" applyFill="1" applyBorder="1" applyAlignment="1">
      <alignment horizontal="right" vertical="center"/>
    </xf>
    <xf numFmtId="187" fontId="0" fillId="0" borderId="17" xfId="0" applyNumberFormat="1" applyFill="1" applyBorder="1" applyAlignment="1">
      <alignment horizontal="right" vertical="center"/>
    </xf>
    <xf numFmtId="182" fontId="24" fillId="0" borderId="0" xfId="0" applyNumberFormat="1" applyFont="1" applyFill="1" applyBorder="1" applyAlignment="1">
      <alignment shrinkToFit="1"/>
    </xf>
    <xf numFmtId="0" fontId="45" fillId="0" borderId="0" xfId="1" applyFont="1" applyFill="1" applyBorder="1" applyAlignment="1">
      <alignment horizontal="right"/>
    </xf>
    <xf numFmtId="0" fontId="36" fillId="0" borderId="0" xfId="0" applyFont="1" applyFill="1" applyBorder="1" applyAlignment="1">
      <alignment horizontal="center" vertical="center" wrapText="1"/>
    </xf>
    <xf numFmtId="181" fontId="24" fillId="0" borderId="0" xfId="0" applyNumberFormat="1" applyFont="1" applyFill="1" applyBorder="1" applyAlignment="1">
      <alignment vertical="center"/>
    </xf>
    <xf numFmtId="0" fontId="49" fillId="0" borderId="0" xfId="0" applyFont="1" applyFill="1" applyBorder="1" applyAlignment="1">
      <alignment horizontal="right" vertical="center"/>
    </xf>
    <xf numFmtId="188" fontId="0" fillId="0" borderId="17" xfId="0" applyNumberFormat="1" applyFill="1" applyBorder="1" applyAlignment="1">
      <alignment horizontal="right" vertical="center"/>
    </xf>
    <xf numFmtId="0" fontId="48" fillId="0" borderId="17" xfId="0" applyFont="1" applyFill="1" applyBorder="1" applyAlignment="1">
      <alignment horizontal="left" vertical="center"/>
    </xf>
    <xf numFmtId="187" fontId="0" fillId="0" borderId="15" xfId="0" applyNumberFormat="1" applyFill="1" applyBorder="1" applyAlignment="1">
      <alignment horizontal="left" vertical="center"/>
    </xf>
    <xf numFmtId="188" fontId="0" fillId="0" borderId="15" xfId="0" applyNumberFormat="1" applyFill="1" applyBorder="1" applyAlignment="1">
      <alignment horizontal="left" vertical="center"/>
    </xf>
    <xf numFmtId="0" fontId="49" fillId="0" borderId="0" xfId="0" applyFont="1" applyFill="1" applyBorder="1" applyAlignment="1">
      <alignment vertical="center"/>
    </xf>
    <xf numFmtId="0" fontId="48" fillId="0" borderId="0" xfId="0" applyFont="1" applyFill="1" applyBorder="1" applyAlignment="1">
      <alignment horizontal="left" vertical="center"/>
    </xf>
    <xf numFmtId="176" fontId="24" fillId="10" borderId="16" xfId="0" applyNumberFormat="1" applyFont="1" applyFill="1" applyBorder="1"/>
    <xf numFmtId="0" fontId="50" fillId="0" borderId="0" xfId="0" applyFont="1" applyFill="1" applyBorder="1" applyAlignment="1">
      <alignment vertical="center"/>
    </xf>
    <xf numFmtId="0" fontId="44" fillId="0" borderId="19" xfId="0" applyFont="1" applyFill="1" applyBorder="1" applyAlignment="1">
      <alignment vertical="center"/>
    </xf>
    <xf numFmtId="186" fontId="24" fillId="0" borderId="0" xfId="26" applyNumberFormat="1" applyFont="1" applyFill="1" applyBorder="1" applyAlignment="1">
      <alignment horizontal="left" vertical="center"/>
    </xf>
    <xf numFmtId="179" fontId="24" fillId="9" borderId="0" xfId="0" applyNumberFormat="1" applyFont="1" applyFill="1" applyBorder="1"/>
    <xf numFmtId="185" fontId="24" fillId="9" borderId="0" xfId="0" applyNumberFormat="1" applyFont="1" applyFill="1" applyBorder="1"/>
    <xf numFmtId="0" fontId="36" fillId="0" borderId="0" xfId="0" applyFont="1"/>
    <xf numFmtId="0" fontId="37" fillId="0" borderId="0" xfId="0" applyFont="1"/>
    <xf numFmtId="0" fontId="0" fillId="0" borderId="9" xfId="0" applyBorder="1" applyAlignment="1">
      <alignment vertical="center"/>
    </xf>
    <xf numFmtId="3" fontId="0" fillId="0" borderId="9" xfId="0" applyNumberFormat="1" applyBorder="1"/>
    <xf numFmtId="0" fontId="17" fillId="0" borderId="65" xfId="2" applyFont="1" applyBorder="1" applyAlignment="1">
      <alignment horizontal="center" vertical="center" wrapText="1"/>
    </xf>
    <xf numFmtId="0" fontId="0" fillId="0" borderId="10" xfId="0" applyFill="1" applyBorder="1" applyAlignment="1">
      <alignment vertical="center"/>
    </xf>
    <xf numFmtId="41" fontId="24" fillId="0" borderId="3" xfId="0" applyNumberFormat="1" applyFont="1" applyFill="1" applyBorder="1" applyAlignment="1">
      <alignment shrinkToFit="1"/>
    </xf>
    <xf numFmtId="0" fontId="0" fillId="0" borderId="1" xfId="0" applyFill="1" applyBorder="1" applyAlignment="1">
      <alignment vertical="center"/>
    </xf>
    <xf numFmtId="0" fontId="24" fillId="0" borderId="49" xfId="0" applyFont="1" applyFill="1" applyBorder="1"/>
    <xf numFmtId="0" fontId="0" fillId="0" borderId="44" xfId="0" applyFill="1" applyBorder="1" applyAlignment="1">
      <alignment vertical="center"/>
    </xf>
    <xf numFmtId="0" fontId="0" fillId="0" borderId="34" xfId="0" applyBorder="1"/>
    <xf numFmtId="0" fontId="0" fillId="0" borderId="66" xfId="0" applyBorder="1"/>
    <xf numFmtId="0" fontId="0" fillId="0" borderId="2" xfId="0" applyFill="1" applyBorder="1"/>
    <xf numFmtId="0" fontId="17" fillId="0" borderId="68" xfId="2" applyFont="1" applyBorder="1" applyAlignment="1">
      <alignment horizontal="center" vertical="center"/>
    </xf>
    <xf numFmtId="0" fontId="0" fillId="0" borderId="67" xfId="0" applyBorder="1"/>
    <xf numFmtId="181" fontId="0" fillId="0" borderId="9" xfId="0" applyNumberFormat="1" applyBorder="1" applyAlignment="1">
      <alignment horizontal="center"/>
    </xf>
    <xf numFmtId="0" fontId="35" fillId="0" borderId="22" xfId="0" applyFont="1" applyBorder="1" applyAlignment="1">
      <alignment horizontal="center"/>
    </xf>
    <xf numFmtId="0" fontId="0" fillId="0" borderId="3" xfId="0" applyBorder="1" applyAlignment="1">
      <alignment horizontal="center" vertical="center" shrinkToFit="1"/>
    </xf>
    <xf numFmtId="0" fontId="35" fillId="0" borderId="69" xfId="0" applyFont="1" applyBorder="1" applyAlignment="1">
      <alignment horizontal="left"/>
    </xf>
    <xf numFmtId="0" fontId="35" fillId="0" borderId="20" xfId="0" applyFont="1" applyBorder="1" applyAlignment="1">
      <alignment horizontal="left"/>
    </xf>
    <xf numFmtId="0" fontId="0" fillId="0" borderId="70" xfId="0" applyBorder="1"/>
    <xf numFmtId="0" fontId="0" fillId="0" borderId="19" xfId="0" applyBorder="1"/>
    <xf numFmtId="0" fontId="0" fillId="0" borderId="19" xfId="0" applyBorder="1" applyAlignment="1">
      <alignment horizontal="center" vertical="center"/>
    </xf>
    <xf numFmtId="0" fontId="0" fillId="0" borderId="19" xfId="0" applyBorder="1" applyAlignment="1">
      <alignment horizontal="center" vertical="center" shrinkToFit="1"/>
    </xf>
    <xf numFmtId="0" fontId="0" fillId="0" borderId="19" xfId="0" applyBorder="1" applyAlignment="1">
      <alignment horizontal="right"/>
    </xf>
    <xf numFmtId="0" fontId="35" fillId="0" borderId="71" xfId="0" applyFont="1" applyBorder="1" applyAlignment="1">
      <alignment horizontal="left"/>
    </xf>
    <xf numFmtId="0" fontId="8" fillId="2" borderId="6" xfId="4" quotePrefix="1" applyFont="1" applyFill="1" applyBorder="1"/>
    <xf numFmtId="0" fontId="1" fillId="0" borderId="0" xfId="4" applyFill="1" applyBorder="1" applyAlignment="1" applyProtection="1">
      <alignment horizontal="center"/>
      <protection locked="0"/>
    </xf>
    <xf numFmtId="189" fontId="0" fillId="0" borderId="14" xfId="21" applyNumberFormat="1" applyFont="1" applyFill="1" applyBorder="1" applyAlignment="1">
      <alignment horizontal="right" vertical="center"/>
    </xf>
    <xf numFmtId="0" fontId="0" fillId="0" borderId="9" xfId="0" applyBorder="1" applyAlignment="1">
      <alignment horizontal="left"/>
    </xf>
    <xf numFmtId="0" fontId="0" fillId="0" borderId="0" xfId="0" applyBorder="1" applyAlignment="1">
      <alignment horizontal="left" vertical="center"/>
    </xf>
    <xf numFmtId="0" fontId="0" fillId="0" borderId="3" xfId="0" applyBorder="1" applyAlignment="1">
      <alignment horizontal="left" vertical="center"/>
    </xf>
    <xf numFmtId="0" fontId="32" fillId="12" borderId="72" xfId="4" applyFont="1" applyFill="1" applyBorder="1" applyAlignment="1" applyProtection="1">
      <alignment horizontal="center"/>
      <protection locked="0"/>
    </xf>
    <xf numFmtId="0" fontId="2" fillId="7" borderId="3" xfId="4" applyFont="1" applyFill="1" applyBorder="1" applyAlignment="1" applyProtection="1">
      <alignment horizontal="left"/>
      <protection locked="0"/>
    </xf>
    <xf numFmtId="0" fontId="2" fillId="7" borderId="0" xfId="4" applyFont="1" applyFill="1" applyBorder="1" applyAlignment="1" applyProtection="1">
      <alignment horizontal="left"/>
      <protection locked="0"/>
    </xf>
    <xf numFmtId="0" fontId="1" fillId="7" borderId="72" xfId="4" applyFont="1" applyFill="1" applyBorder="1" applyAlignment="1" applyProtection="1">
      <alignment horizontal="left"/>
      <protection locked="0"/>
    </xf>
    <xf numFmtId="2" fontId="1" fillId="5" borderId="0" xfId="22" applyNumberFormat="1" applyFont="1" applyFill="1" applyBorder="1" applyAlignment="1"/>
    <xf numFmtId="2" fontId="10" fillId="7" borderId="3" xfId="4" applyNumberFormat="1" applyFont="1" applyFill="1" applyBorder="1"/>
    <xf numFmtId="2" fontId="10" fillId="7" borderId="49" xfId="4" applyNumberFormat="1" applyFont="1" applyFill="1" applyBorder="1" applyAlignment="1" applyProtection="1">
      <alignment horizontal="right"/>
      <protection locked="0"/>
    </xf>
    <xf numFmtId="2" fontId="10" fillId="5" borderId="3" xfId="4" applyNumberFormat="1" applyFont="1" applyFill="1" applyBorder="1"/>
    <xf numFmtId="2" fontId="10" fillId="5" borderId="0" xfId="4" applyNumberFormat="1" applyFont="1" applyFill="1" applyBorder="1"/>
    <xf numFmtId="2" fontId="1" fillId="5" borderId="0" xfId="4" applyNumberFormat="1" applyFill="1" applyBorder="1"/>
    <xf numFmtId="176" fontId="10" fillId="7" borderId="3" xfId="4" applyNumberFormat="1" applyFont="1" applyFill="1" applyBorder="1"/>
    <xf numFmtId="2" fontId="16" fillId="5" borderId="0" xfId="4" applyNumberFormat="1" applyFont="1" applyFill="1" applyBorder="1"/>
    <xf numFmtId="176" fontId="15" fillId="6" borderId="3" xfId="4" applyNumberFormat="1" applyFont="1" applyFill="1" applyBorder="1"/>
    <xf numFmtId="176" fontId="15" fillId="6" borderId="0" xfId="4" applyNumberFormat="1" applyFont="1" applyFill="1" applyBorder="1"/>
    <xf numFmtId="2" fontId="1" fillId="7" borderId="4" xfId="4" applyNumberFormat="1" applyFill="1" applyBorder="1"/>
    <xf numFmtId="0" fontId="1" fillId="7" borderId="0" xfId="4" applyFill="1" applyBorder="1"/>
    <xf numFmtId="0" fontId="1" fillId="5" borderId="0" xfId="4" applyFill="1" applyBorder="1"/>
    <xf numFmtId="0" fontId="15" fillId="6" borderId="3" xfId="4" applyFont="1" applyFill="1" applyBorder="1"/>
    <xf numFmtId="1" fontId="1" fillId="7" borderId="4" xfId="4" applyNumberFormat="1" applyFill="1" applyBorder="1" applyProtection="1">
      <protection locked="0"/>
    </xf>
    <xf numFmtId="1" fontId="1" fillId="7" borderId="0" xfId="4" applyNumberFormat="1" applyFill="1" applyBorder="1" applyProtection="1">
      <protection locked="0"/>
    </xf>
    <xf numFmtId="1" fontId="1" fillId="7" borderId="0" xfId="4" applyNumberFormat="1" applyFont="1" applyFill="1" applyBorder="1" applyProtection="1">
      <protection locked="0"/>
    </xf>
    <xf numFmtId="0" fontId="1" fillId="5" borderId="3" xfId="4" applyFill="1" applyBorder="1"/>
    <xf numFmtId="0" fontId="10" fillId="6" borderId="3" xfId="4" applyFont="1" applyFill="1" applyBorder="1"/>
    <xf numFmtId="0" fontId="10" fillId="3" borderId="4" xfId="4" applyFont="1" applyFill="1" applyBorder="1"/>
    <xf numFmtId="183" fontId="15" fillId="3" borderId="0" xfId="4" applyNumberFormat="1" applyFont="1" applyFill="1" applyBorder="1"/>
    <xf numFmtId="0" fontId="1" fillId="7" borderId="36" xfId="4" applyFont="1" applyFill="1" applyBorder="1" applyAlignment="1" applyProtection="1">
      <alignment horizontal="left"/>
      <protection locked="0"/>
    </xf>
    <xf numFmtId="183" fontId="1" fillId="7" borderId="29" xfId="4" applyNumberFormat="1" applyFill="1" applyBorder="1"/>
    <xf numFmtId="183" fontId="15" fillId="6" borderId="28" xfId="4" applyNumberFormat="1" applyFont="1" applyFill="1" applyBorder="1"/>
    <xf numFmtId="176" fontId="15" fillId="6" borderId="29" xfId="4" applyNumberFormat="1" applyFont="1" applyFill="1" applyBorder="1"/>
    <xf numFmtId="176" fontId="15" fillId="6" borderId="73" xfId="4" applyNumberFormat="1" applyFont="1" applyFill="1" applyBorder="1"/>
    <xf numFmtId="2" fontId="10" fillId="7" borderId="13" xfId="4" applyNumberFormat="1" applyFont="1" applyFill="1" applyBorder="1" applyAlignment="1">
      <alignment horizontal="right"/>
    </xf>
    <xf numFmtId="2" fontId="10" fillId="7" borderId="35" xfId="4" applyNumberFormat="1" applyFont="1" applyFill="1" applyBorder="1" applyAlignment="1" applyProtection="1">
      <alignment horizontal="right"/>
      <protection locked="0"/>
    </xf>
    <xf numFmtId="183" fontId="15" fillId="3" borderId="38" xfId="4" applyNumberFormat="1" applyFont="1" applyFill="1" applyBorder="1"/>
    <xf numFmtId="176" fontId="1" fillId="7" borderId="0" xfId="4" applyNumberFormat="1" applyFill="1" applyBorder="1"/>
    <xf numFmtId="2" fontId="1" fillId="7" borderId="44" xfId="4" applyNumberFormat="1" applyFill="1" applyBorder="1"/>
    <xf numFmtId="2" fontId="1" fillId="5" borderId="0" xfId="4" applyNumberFormat="1" applyFill="1" applyBorder="1" applyAlignment="1">
      <alignment horizontal="right"/>
    </xf>
    <xf numFmtId="2" fontId="10" fillId="7" borderId="3" xfId="4" applyNumberFormat="1" applyFont="1" applyFill="1" applyBorder="1" applyAlignment="1">
      <alignment horizontal="right"/>
    </xf>
    <xf numFmtId="2" fontId="10" fillId="7" borderId="0" xfId="4" applyNumberFormat="1" applyFont="1" applyFill="1" applyBorder="1" applyAlignment="1" applyProtection="1">
      <alignment horizontal="right"/>
      <protection locked="0"/>
    </xf>
    <xf numFmtId="2" fontId="15" fillId="6" borderId="3" xfId="4" applyNumberFormat="1" applyFont="1" applyFill="1" applyBorder="1"/>
    <xf numFmtId="2" fontId="15" fillId="6" borderId="0" xfId="4" applyNumberFormat="1" applyFont="1" applyFill="1" applyBorder="1"/>
    <xf numFmtId="177" fontId="15" fillId="3" borderId="0" xfId="4" applyNumberFormat="1" applyFont="1" applyFill="1" applyBorder="1"/>
    <xf numFmtId="2" fontId="1" fillId="7" borderId="29" xfId="4" applyNumberFormat="1" applyFill="1" applyBorder="1" applyAlignment="1">
      <alignment horizontal="right"/>
    </xf>
    <xf numFmtId="2" fontId="1" fillId="5" borderId="29" xfId="4" applyNumberFormat="1" applyFill="1" applyBorder="1" applyAlignment="1">
      <alignment horizontal="right"/>
    </xf>
    <xf numFmtId="0" fontId="35" fillId="0" borderId="9" xfId="0" applyFont="1" applyBorder="1" applyAlignment="1">
      <alignment horizontal="left"/>
    </xf>
    <xf numFmtId="0" fontId="35" fillId="0" borderId="15" xfId="0" applyFont="1" applyBorder="1" applyAlignment="1">
      <alignment horizontal="left"/>
    </xf>
    <xf numFmtId="0" fontId="17" fillId="0" borderId="0" xfId="2" applyFont="1" applyBorder="1" applyAlignment="1">
      <alignment horizontal="center" vertical="center"/>
    </xf>
    <xf numFmtId="0" fontId="34" fillId="0" borderId="80" xfId="0" applyFont="1" applyBorder="1" applyAlignment="1">
      <alignment horizontal="center" vertical="center"/>
    </xf>
    <xf numFmtId="0" fontId="34" fillId="0" borderId="79" xfId="0" applyFont="1" applyBorder="1" applyAlignment="1">
      <alignment horizontal="center" vertical="center"/>
    </xf>
    <xf numFmtId="2" fontId="29" fillId="0" borderId="7" xfId="0" applyNumberFormat="1" applyFont="1" applyBorder="1" applyAlignment="1">
      <alignment horizontal="center"/>
    </xf>
    <xf numFmtId="2" fontId="29" fillId="0" borderId="46" xfId="0" applyNumberFormat="1" applyFont="1" applyBorder="1" applyAlignment="1">
      <alignment horizontal="center"/>
    </xf>
    <xf numFmtId="0" fontId="1" fillId="0" borderId="0" xfId="27" applyFont="1" applyAlignment="1"/>
    <xf numFmtId="0" fontId="55" fillId="0" borderId="0" xfId="28" applyFont="1" applyBorder="1" applyAlignment="1">
      <alignment horizontal="right"/>
    </xf>
    <xf numFmtId="0" fontId="55" fillId="0" borderId="0" xfId="28" applyFont="1" applyBorder="1" applyAlignment="1"/>
    <xf numFmtId="0" fontId="2" fillId="0" borderId="0" xfId="28" applyFont="1" applyBorder="1" applyAlignment="1"/>
    <xf numFmtId="0" fontId="52" fillId="0" borderId="0" xfId="27">
      <alignment vertical="center"/>
    </xf>
    <xf numFmtId="0" fontId="56" fillId="0" borderId="0" xfId="28" applyFont="1" applyBorder="1" applyAlignment="1">
      <alignment horizontal="right"/>
    </xf>
    <xf numFmtId="0" fontId="56" fillId="0" borderId="0" xfId="28" applyFont="1" applyBorder="1" applyAlignment="1"/>
    <xf numFmtId="0" fontId="57" fillId="0" borderId="0" xfId="28" applyFont="1" applyBorder="1" applyAlignment="1"/>
    <xf numFmtId="0" fontId="58" fillId="0" borderId="0" xfId="27" applyFont="1" applyAlignment="1"/>
    <xf numFmtId="0" fontId="60" fillId="0" borderId="0" xfId="27" applyFont="1" applyAlignment="1"/>
    <xf numFmtId="0" fontId="61" fillId="0" borderId="0" xfId="27" applyFont="1" applyAlignment="1"/>
    <xf numFmtId="0" fontId="62" fillId="0" borderId="0" xfId="28" applyFont="1" applyBorder="1" applyAlignment="1">
      <alignment horizontal="centerContinuous"/>
    </xf>
    <xf numFmtId="0" fontId="62" fillId="0" borderId="0" xfId="28" quotePrefix="1" applyFont="1" applyBorder="1" applyAlignment="1">
      <alignment horizontal="centerContinuous"/>
    </xf>
    <xf numFmtId="0" fontId="63" fillId="0" borderId="0" xfId="28" applyFont="1" applyBorder="1" applyAlignment="1">
      <alignment horizontal="centerContinuous"/>
    </xf>
    <xf numFmtId="0" fontId="63" fillId="0" borderId="0" xfId="27" applyFont="1" applyAlignment="1"/>
    <xf numFmtId="0" fontId="64" fillId="0" borderId="0" xfId="28" applyFont="1" applyBorder="1" applyAlignment="1">
      <alignment horizontal="centerContinuous"/>
    </xf>
    <xf numFmtId="0" fontId="64" fillId="0" borderId="0" xfId="28" quotePrefix="1" applyFont="1" applyBorder="1" applyAlignment="1">
      <alignment horizontal="centerContinuous"/>
    </xf>
    <xf numFmtId="0" fontId="65" fillId="0" borderId="0" xfId="28" applyFont="1" applyBorder="1" applyAlignment="1">
      <alignment horizontal="centerContinuous"/>
    </xf>
    <xf numFmtId="0" fontId="65" fillId="0" borderId="0" xfId="27" applyFont="1" applyAlignment="1"/>
    <xf numFmtId="0" fontId="67" fillId="0" borderId="0" xfId="28" quotePrefix="1" applyFont="1" applyBorder="1" applyAlignment="1"/>
    <xf numFmtId="0" fontId="58" fillId="0" borderId="0" xfId="28" quotePrefix="1" applyFont="1" applyBorder="1" applyAlignment="1"/>
    <xf numFmtId="0" fontId="67" fillId="0" borderId="0" xfId="28" applyFont="1" applyBorder="1" applyAlignment="1"/>
    <xf numFmtId="0" fontId="68" fillId="0" borderId="0" xfId="28" quotePrefix="1" applyFont="1" applyBorder="1" applyAlignment="1"/>
    <xf numFmtId="0" fontId="69" fillId="0" borderId="0" xfId="28" applyFont="1" applyBorder="1" applyAlignment="1"/>
    <xf numFmtId="0" fontId="70" fillId="0" borderId="0" xfId="28" applyFont="1" applyBorder="1" applyAlignment="1"/>
    <xf numFmtId="0" fontId="58" fillId="0" borderId="0" xfId="28" applyFont="1" applyBorder="1" applyAlignment="1"/>
    <xf numFmtId="0" fontId="58" fillId="0" borderId="0" xfId="27" applyFont="1" applyBorder="1" applyAlignment="1"/>
    <xf numFmtId="0" fontId="56" fillId="0" borderId="0" xfId="28" quotePrefix="1" applyFont="1" applyBorder="1" applyAlignment="1"/>
    <xf numFmtId="0" fontId="57" fillId="0" borderId="0" xfId="28" quotePrefix="1" applyFont="1" applyBorder="1" applyAlignment="1"/>
    <xf numFmtId="0" fontId="1" fillId="0" borderId="0" xfId="28" quotePrefix="1" applyFont="1" applyBorder="1" applyAlignment="1"/>
    <xf numFmtId="0" fontId="1" fillId="0" borderId="0" xfId="28" applyFont="1" applyBorder="1" applyAlignment="1"/>
    <xf numFmtId="0" fontId="32" fillId="0" borderId="0" xfId="28" applyFont="1" applyBorder="1" applyAlignment="1"/>
    <xf numFmtId="0" fontId="10" fillId="0" borderId="0" xfId="28" applyFont="1" applyBorder="1" applyAlignment="1">
      <alignment vertical="center"/>
    </xf>
    <xf numFmtId="0" fontId="10" fillId="0" borderId="0" xfId="28" quotePrefix="1" applyFont="1" applyBorder="1" applyAlignment="1">
      <alignment vertical="center"/>
    </xf>
    <xf numFmtId="0" fontId="52" fillId="0" borderId="0" xfId="27" applyAlignment="1">
      <alignment vertical="center"/>
    </xf>
    <xf numFmtId="0" fontId="72" fillId="0" borderId="0" xfId="28" applyFont="1" applyBorder="1" applyAlignment="1">
      <alignment vertical="center"/>
    </xf>
    <xf numFmtId="0" fontId="71" fillId="0" borderId="0" xfId="28" applyFont="1" applyBorder="1" applyAlignment="1">
      <alignment vertical="center"/>
    </xf>
    <xf numFmtId="0" fontId="70" fillId="0" borderId="0" xfId="28" applyFont="1" applyBorder="1" applyAlignment="1">
      <alignment vertical="center"/>
    </xf>
    <xf numFmtId="0" fontId="1" fillId="0" borderId="0" xfId="27" applyFont="1" applyAlignment="1">
      <alignment vertical="center"/>
    </xf>
    <xf numFmtId="0" fontId="1" fillId="0" borderId="0" xfId="28" applyFont="1" applyBorder="1" applyAlignment="1">
      <alignment horizontal="center" vertical="center"/>
    </xf>
    <xf numFmtId="0" fontId="1" fillId="0" borderId="0" xfId="28" applyFont="1" applyBorder="1" applyAlignment="1">
      <alignment vertical="center"/>
    </xf>
    <xf numFmtId="0" fontId="56" fillId="0" borderId="19" xfId="28" quotePrefix="1" applyFont="1" applyBorder="1" applyAlignment="1"/>
    <xf numFmtId="0" fontId="56" fillId="0" borderId="19" xfId="28" applyFont="1" applyBorder="1" applyAlignment="1"/>
    <xf numFmtId="0" fontId="57" fillId="0" borderId="19" xfId="28" applyFont="1" applyBorder="1" applyAlignment="1"/>
    <xf numFmtId="0" fontId="58" fillId="0" borderId="19" xfId="27" applyFont="1" applyBorder="1" applyAlignment="1"/>
    <xf numFmtId="0" fontId="1" fillId="0" borderId="0" xfId="27" applyFont="1" applyAlignment="1">
      <alignment horizontal="justify" vertical="center"/>
    </xf>
    <xf numFmtId="0" fontId="55" fillId="0" borderId="11" xfId="28" applyFont="1" applyBorder="1" applyAlignment="1">
      <alignment vertical="center"/>
    </xf>
    <xf numFmtId="0" fontId="2" fillId="0" borderId="83" xfId="28" applyFont="1" applyBorder="1" applyAlignment="1">
      <alignment horizontal="center" vertical="center"/>
    </xf>
    <xf numFmtId="0" fontId="2" fillId="0" borderId="84" xfId="28" applyFont="1" applyBorder="1" applyAlignment="1">
      <alignment horizontal="center" vertical="center"/>
    </xf>
    <xf numFmtId="0" fontId="2" fillId="0" borderId="23" xfId="28" applyFont="1" applyBorder="1" applyAlignment="1">
      <alignment horizontal="center" vertical="center"/>
    </xf>
    <xf numFmtId="0" fontId="74" fillId="0" borderId="13" xfId="28" applyFont="1" applyBorder="1" applyAlignment="1">
      <alignment horizontal="center" vertical="center"/>
    </xf>
    <xf numFmtId="0" fontId="74" fillId="0" borderId="24" xfId="28" applyFont="1" applyBorder="1" applyAlignment="1">
      <alignment horizontal="center" vertical="center"/>
    </xf>
    <xf numFmtId="0" fontId="74" fillId="0" borderId="16" xfId="28" applyFont="1" applyBorder="1" applyAlignment="1">
      <alignment horizontal="center" vertical="center" wrapText="1"/>
    </xf>
    <xf numFmtId="0" fontId="74" fillId="0" borderId="86" xfId="28" applyFont="1" applyBorder="1" applyAlignment="1">
      <alignment horizontal="center" vertical="center"/>
    </xf>
    <xf numFmtId="0" fontId="76" fillId="0" borderId="16" xfId="28" applyFont="1" applyBorder="1" applyAlignment="1">
      <alignment horizontal="center" vertical="center" shrinkToFit="1"/>
    </xf>
    <xf numFmtId="0" fontId="76" fillId="0" borderId="86" xfId="28" applyFont="1" applyBorder="1" applyAlignment="1">
      <alignment horizontal="center" vertical="center" shrinkToFit="1"/>
    </xf>
    <xf numFmtId="0" fontId="2" fillId="0" borderId="90" xfId="28" applyFont="1" applyBorder="1" applyAlignment="1">
      <alignment horizontal="center" vertical="center"/>
    </xf>
    <xf numFmtId="0" fontId="2" fillId="0" borderId="93" xfId="28" applyFont="1" applyBorder="1" applyAlignment="1">
      <alignment horizontal="centerContinuous" vertical="center"/>
    </xf>
    <xf numFmtId="0" fontId="2" fillId="0" borderId="93" xfId="28" applyFont="1" applyBorder="1" applyAlignment="1">
      <alignment horizontal="center" vertical="center"/>
    </xf>
    <xf numFmtId="0" fontId="2" fillId="0" borderId="75" xfId="28" applyFont="1" applyBorder="1" applyAlignment="1">
      <alignment horizontal="center" vertical="center"/>
    </xf>
    <xf numFmtId="0" fontId="1" fillId="0" borderId="0" xfId="27" applyFont="1" applyAlignment="1">
      <alignment horizontal="left"/>
    </xf>
    <xf numFmtId="0" fontId="77" fillId="0" borderId="0" xfId="27" applyFont="1" applyAlignment="1">
      <alignment horizontal="center"/>
    </xf>
    <xf numFmtId="0" fontId="78" fillId="0" borderId="0" xfId="27" applyFont="1" applyAlignment="1">
      <alignment horizontal="center"/>
    </xf>
    <xf numFmtId="0" fontId="1" fillId="0" borderId="0" xfId="27" applyFont="1" applyAlignment="1">
      <alignment horizontal="center"/>
    </xf>
    <xf numFmtId="0" fontId="79" fillId="0" borderId="0" xfId="27" applyFont="1" applyAlignment="1">
      <alignment horizontal="center"/>
    </xf>
    <xf numFmtId="0" fontId="0" fillId="0" borderId="0" xfId="0" applyFill="1" applyBorder="1" applyAlignment="1">
      <alignment horizontal="center" vertical="center" shrinkToFit="1"/>
    </xf>
    <xf numFmtId="0" fontId="38" fillId="0" borderId="9" xfId="0" applyFont="1" applyBorder="1" applyAlignment="1">
      <alignment horizontal="center" shrinkToFit="1"/>
    </xf>
    <xf numFmtId="0" fontId="0" fillId="0" borderId="40" xfId="0" applyBorder="1" applyAlignment="1">
      <alignment horizontal="left" vertical="center" shrinkToFit="1"/>
    </xf>
    <xf numFmtId="0" fontId="29" fillId="0" borderId="20" xfId="0" applyFont="1" applyBorder="1" applyAlignment="1">
      <alignment horizontal="left"/>
    </xf>
    <xf numFmtId="0" fontId="38" fillId="0" borderId="0" xfId="0" applyFont="1" applyFill="1" applyBorder="1" applyAlignment="1">
      <alignment horizontal="center" shrinkToFit="1"/>
    </xf>
    <xf numFmtId="0" fontId="0" fillId="0" borderId="0" xfId="21" applyNumberFormat="1" applyFont="1" applyFill="1" applyBorder="1" applyAlignment="1">
      <alignment horizontal="right" vertical="center"/>
    </xf>
    <xf numFmtId="0" fontId="35" fillId="0" borderId="0" xfId="0" applyFont="1" applyFill="1" applyBorder="1" applyAlignment="1">
      <alignment horizontal="left"/>
    </xf>
    <xf numFmtId="0" fontId="0" fillId="0" borderId="0" xfId="0" applyFill="1" applyBorder="1" applyAlignment="1">
      <alignment horizontal="center" shrinkToFit="1"/>
    </xf>
    <xf numFmtId="0" fontId="0" fillId="0" borderId="0" xfId="0" applyNumberFormat="1" applyFill="1" applyBorder="1" applyAlignment="1">
      <alignment horizontal="center"/>
    </xf>
    <xf numFmtId="0" fontId="29" fillId="0" borderId="0" xfId="0" applyFont="1" applyFill="1" applyBorder="1" applyAlignment="1">
      <alignment horizontal="left"/>
    </xf>
    <xf numFmtId="0" fontId="0" fillId="0" borderId="19" xfId="0" applyFill="1" applyBorder="1" applyAlignment="1">
      <alignment horizontal="center" vertical="center" shrinkToFit="1"/>
    </xf>
    <xf numFmtId="0" fontId="0" fillId="0" borderId="19" xfId="0" applyFill="1" applyBorder="1"/>
    <xf numFmtId="0" fontId="0" fillId="0" borderId="19" xfId="21" applyNumberFormat="1" applyFont="1" applyFill="1" applyBorder="1" applyAlignment="1">
      <alignment horizontal="right" vertical="center"/>
    </xf>
    <xf numFmtId="0" fontId="0" fillId="0" borderId="19" xfId="0" applyFill="1" applyBorder="1" applyAlignment="1">
      <alignment horizontal="right"/>
    </xf>
    <xf numFmtId="0" fontId="35" fillId="0" borderId="19" xfId="0" applyFont="1" applyFill="1" applyBorder="1" applyAlignment="1">
      <alignment horizontal="left"/>
    </xf>
    <xf numFmtId="2" fontId="29" fillId="0" borderId="9" xfId="0" applyNumberFormat="1" applyFont="1" applyBorder="1" applyAlignment="1">
      <alignment horizontal="center"/>
    </xf>
    <xf numFmtId="2" fontId="29" fillId="0" borderId="22" xfId="0" applyNumberFormat="1" applyFont="1" applyBorder="1" applyAlignment="1">
      <alignment horizontal="center"/>
    </xf>
    <xf numFmtId="9" fontId="0" fillId="0" borderId="0" xfId="26" applyFont="1" applyFill="1" applyBorder="1" applyAlignment="1">
      <alignment vertical="center"/>
    </xf>
    <xf numFmtId="190" fontId="15" fillId="3" borderId="9" xfId="4" applyNumberFormat="1" applyFont="1" applyFill="1" applyBorder="1"/>
    <xf numFmtId="191" fontId="15" fillId="3" borderId="9" xfId="4" applyNumberFormat="1" applyFont="1" applyFill="1" applyBorder="1"/>
    <xf numFmtId="0" fontId="80" fillId="0" borderId="0" xfId="0" applyFont="1" applyAlignment="1">
      <alignment horizontal="center" vertical="center"/>
    </xf>
    <xf numFmtId="0" fontId="81" fillId="0" borderId="0" xfId="29" applyNumberFormat="1" applyFont="1" applyAlignment="1"/>
    <xf numFmtId="0" fontId="81" fillId="0" borderId="0" xfId="29" applyNumberFormat="1" applyFont="1" applyAlignment="1">
      <alignment horizontal="left" vertical="center"/>
    </xf>
    <xf numFmtId="0" fontId="82" fillId="0" borderId="0" xfId="29" applyNumberFormat="1" applyFont="1" applyAlignment="1">
      <alignment vertical="center"/>
    </xf>
    <xf numFmtId="0" fontId="84" fillId="0" borderId="0" xfId="29" applyNumberFormat="1" applyFont="1" applyAlignment="1">
      <alignment horizontal="center" vertical="center"/>
    </xf>
    <xf numFmtId="49" fontId="84" fillId="0" borderId="0" xfId="29" applyNumberFormat="1" applyFont="1" applyAlignment="1">
      <alignment horizontal="center" vertical="center"/>
    </xf>
    <xf numFmtId="49" fontId="84" fillId="0" borderId="0" xfId="29" applyNumberFormat="1" applyFont="1" applyAlignment="1">
      <alignment vertical="center"/>
    </xf>
    <xf numFmtId="49" fontId="84" fillId="0" borderId="0" xfId="29" applyNumberFormat="1" applyFont="1" applyAlignment="1">
      <alignment horizontal="left" vertical="center"/>
    </xf>
    <xf numFmtId="49" fontId="84" fillId="0" borderId="0" xfId="29" applyNumberFormat="1" applyFont="1" applyAlignment="1">
      <alignment horizontal="right" vertical="center"/>
    </xf>
    <xf numFmtId="49" fontId="85" fillId="0" borderId="0" xfId="29" applyNumberFormat="1" applyFont="1" applyAlignment="1">
      <alignment horizontal="left" vertical="center"/>
    </xf>
    <xf numFmtId="49" fontId="85" fillId="0" borderId="0" xfId="29" applyNumberFormat="1" applyFont="1" applyAlignment="1"/>
    <xf numFmtId="49" fontId="85" fillId="0" borderId="0" xfId="29" applyNumberFormat="1" applyFont="1" applyAlignment="1">
      <alignment vertical="center"/>
    </xf>
    <xf numFmtId="0" fontId="5" fillId="4" borderId="0" xfId="4" applyFont="1" applyFill="1" applyBorder="1"/>
    <xf numFmtId="0" fontId="1" fillId="2" borderId="0" xfId="4" quotePrefix="1" applyFont="1" applyFill="1" applyBorder="1" applyAlignment="1">
      <alignment horizontal="left"/>
    </xf>
    <xf numFmtId="0" fontId="1" fillId="4" borderId="0" xfId="4" applyFill="1" applyBorder="1"/>
    <xf numFmtId="0" fontId="1" fillId="4" borderId="0" xfId="4" quotePrefix="1" applyFill="1" applyBorder="1" applyAlignment="1">
      <alignment horizontal="left"/>
    </xf>
    <xf numFmtId="0" fontId="1" fillId="2" borderId="0" xfId="4" applyFill="1" applyBorder="1" applyProtection="1">
      <protection locked="0"/>
    </xf>
    <xf numFmtId="0" fontId="1" fillId="3" borderId="0" xfId="4" applyFill="1" applyBorder="1"/>
    <xf numFmtId="0" fontId="1" fillId="3" borderId="0" xfId="4" quotePrefix="1" applyFill="1" applyBorder="1" applyAlignment="1">
      <alignment horizontal="left"/>
    </xf>
    <xf numFmtId="0" fontId="10" fillId="3" borderId="0" xfId="4" applyFont="1" applyFill="1" applyBorder="1"/>
    <xf numFmtId="0" fontId="1" fillId="0" borderId="0" xfId="4" applyFont="1" applyBorder="1"/>
    <xf numFmtId="0" fontId="4" fillId="0" borderId="74" xfId="4" applyFont="1" applyBorder="1" applyProtection="1">
      <protection locked="0"/>
    </xf>
    <xf numFmtId="0" fontId="1" fillId="0" borderId="57" xfId="4" applyBorder="1" applyProtection="1">
      <protection locked="0"/>
    </xf>
    <xf numFmtId="0" fontId="0" fillId="0" borderId="9" xfId="0" applyBorder="1" applyAlignment="1">
      <alignment horizontal="left" shrinkToFit="1"/>
    </xf>
    <xf numFmtId="0" fontId="29" fillId="0" borderId="0" xfId="0" applyFont="1" applyFill="1" applyBorder="1" applyAlignment="1">
      <alignment horizontal="center" vertical="center" shrinkToFit="1"/>
    </xf>
    <xf numFmtId="0" fontId="0" fillId="0" borderId="42" xfId="0" applyBorder="1" applyAlignment="1">
      <alignment horizontal="center" vertical="center" shrinkToFit="1"/>
    </xf>
    <xf numFmtId="3" fontId="0" fillId="0" borderId="42" xfId="21" applyNumberFormat="1" applyFont="1" applyFill="1" applyBorder="1" applyAlignment="1">
      <alignment horizontal="right" vertical="center"/>
    </xf>
    <xf numFmtId="2" fontId="29" fillId="0" borderId="40" xfId="0" applyNumberFormat="1" applyFont="1" applyBorder="1" applyAlignment="1">
      <alignment horizontal="center"/>
    </xf>
    <xf numFmtId="2" fontId="29" fillId="0" borderId="43" xfId="0" applyNumberFormat="1" applyFont="1" applyBorder="1" applyAlignment="1">
      <alignment horizontal="center"/>
    </xf>
    <xf numFmtId="0" fontId="1" fillId="0" borderId="0" xfId="4" applyAlignment="1">
      <alignment horizontal="center"/>
    </xf>
    <xf numFmtId="0" fontId="51" fillId="0" borderId="0" xfId="4" applyFont="1" applyAlignment="1">
      <alignment vertical="center"/>
    </xf>
    <xf numFmtId="183" fontId="1" fillId="7" borderId="0" xfId="4" applyNumberFormat="1" applyFill="1" applyBorder="1"/>
    <xf numFmtId="183" fontId="1" fillId="7" borderId="14" xfId="4" applyNumberFormat="1" applyFill="1" applyBorder="1"/>
    <xf numFmtId="2" fontId="10" fillId="7" borderId="14" xfId="4" applyNumberFormat="1" applyFont="1" applyFill="1" applyBorder="1" applyAlignment="1" applyProtection="1">
      <alignment horizontal="right"/>
      <protection locked="0"/>
    </xf>
    <xf numFmtId="0" fontId="14" fillId="0" borderId="0" xfId="4" applyFont="1" applyAlignment="1">
      <alignment horizontal="center"/>
    </xf>
    <xf numFmtId="0" fontId="7" fillId="0" borderId="0" xfId="4" applyFont="1" applyAlignment="1">
      <alignment horizontal="center"/>
    </xf>
    <xf numFmtId="0" fontId="1" fillId="0" borderId="0" xfId="4" applyAlignment="1" applyProtection="1">
      <alignment horizontal="center"/>
      <protection locked="0"/>
    </xf>
    <xf numFmtId="2" fontId="1" fillId="7" borderId="2" xfId="4" applyNumberFormat="1" applyFill="1" applyBorder="1"/>
    <xf numFmtId="2" fontId="1" fillId="7" borderId="1" xfId="4" applyNumberFormat="1" applyFont="1" applyFill="1" applyBorder="1" applyAlignment="1" applyProtection="1">
      <alignment horizontal="right"/>
      <protection locked="0"/>
    </xf>
    <xf numFmtId="2" fontId="1" fillId="7" borderId="2" xfId="4" applyNumberFormat="1" applyFill="1" applyBorder="1" applyAlignment="1">
      <alignment horizontal="right"/>
    </xf>
    <xf numFmtId="2" fontId="1" fillId="5" borderId="0" xfId="22" applyNumberFormat="1" applyFont="1" applyFill="1" applyBorder="1" applyAlignment="1">
      <alignment horizontal="right"/>
    </xf>
    <xf numFmtId="2" fontId="1" fillId="5" borderId="29" xfId="22" applyNumberFormat="1" applyFont="1" applyFill="1" applyBorder="1" applyAlignment="1">
      <alignment horizontal="right"/>
    </xf>
    <xf numFmtId="3" fontId="0" fillId="9" borderId="47" xfId="21" applyNumberFormat="1" applyFont="1" applyFill="1" applyBorder="1" applyAlignment="1">
      <alignment horizontal="center" vertical="center"/>
    </xf>
    <xf numFmtId="3" fontId="0" fillId="9" borderId="14" xfId="21" applyNumberFormat="1" applyFont="1" applyFill="1" applyBorder="1" applyAlignment="1">
      <alignment horizontal="center" vertical="center"/>
    </xf>
    <xf numFmtId="0" fontId="0" fillId="0" borderId="0" xfId="0" applyAlignment="1">
      <alignment horizontal="center"/>
    </xf>
    <xf numFmtId="187" fontId="0" fillId="0" borderId="46" xfId="0" applyNumberFormat="1" applyBorder="1" applyAlignment="1">
      <alignment horizontal="center"/>
    </xf>
    <xf numFmtId="187" fontId="0" fillId="0" borderId="22" xfId="0" applyNumberFormat="1" applyBorder="1" applyAlignment="1">
      <alignment horizontal="center"/>
    </xf>
    <xf numFmtId="0" fontId="0" fillId="0" borderId="0" xfId="0" applyFill="1" applyBorder="1" applyAlignment="1">
      <alignment horizontal="left" vertical="center" shrinkToFit="1"/>
    </xf>
    <xf numFmtId="0" fontId="0" fillId="0" borderId="0" xfId="0" applyBorder="1" applyAlignment="1">
      <alignment horizontal="center"/>
    </xf>
    <xf numFmtId="0" fontId="126" fillId="0" borderId="0" xfId="0" applyFont="1" applyBorder="1" applyAlignment="1">
      <alignment horizontal="center"/>
    </xf>
    <xf numFmtId="0" fontId="38" fillId="0" borderId="0" xfId="0" applyFont="1" applyBorder="1" applyAlignment="1">
      <alignment horizontal="left"/>
    </xf>
    <xf numFmtId="0" fontId="0" fillId="0" borderId="19" xfId="0" applyBorder="1" applyAlignment="1">
      <alignment horizontal="left" vertical="center"/>
    </xf>
    <xf numFmtId="0" fontId="37" fillId="0" borderId="0" xfId="0" applyFont="1" applyBorder="1" applyAlignment="1">
      <alignment horizontal="center"/>
    </xf>
    <xf numFmtId="0" fontId="30" fillId="0" borderId="0" xfId="0" applyFont="1"/>
    <xf numFmtId="0" fontId="35" fillId="0" borderId="0" xfId="0" applyFont="1" applyBorder="1" applyAlignment="1">
      <alignment horizontal="center"/>
    </xf>
    <xf numFmtId="0" fontId="35" fillId="0" borderId="0" xfId="0" applyFont="1"/>
    <xf numFmtId="0" fontId="35" fillId="0" borderId="0" xfId="0" applyFont="1" applyBorder="1"/>
    <xf numFmtId="0" fontId="129" fillId="0" borderId="0" xfId="0" applyFont="1" applyBorder="1" applyAlignment="1">
      <alignment horizontal="left"/>
    </xf>
    <xf numFmtId="0" fontId="129" fillId="0" borderId="0" xfId="0" applyFont="1"/>
    <xf numFmtId="0" fontId="129" fillId="0" borderId="0" xfId="0" applyFont="1" applyBorder="1" applyAlignment="1">
      <alignment horizontal="center"/>
    </xf>
    <xf numFmtId="0" fontId="38" fillId="0" borderId="0" xfId="0" applyFont="1" applyBorder="1" applyAlignment="1">
      <alignment horizontal="left" vertical="center"/>
    </xf>
    <xf numFmtId="0" fontId="29" fillId="0" borderId="97" xfId="0" applyFont="1" applyBorder="1" applyAlignment="1">
      <alignment horizontal="center"/>
    </xf>
    <xf numFmtId="0" fontId="35" fillId="0" borderId="70" xfId="0" applyFont="1" applyBorder="1" applyAlignment="1">
      <alignment horizontal="center"/>
    </xf>
    <xf numFmtId="0" fontId="129" fillId="0" borderId="0" xfId="0" applyFont="1" applyFill="1" applyBorder="1" applyAlignment="1">
      <alignment horizontal="left" vertical="center"/>
    </xf>
    <xf numFmtId="0" fontId="133" fillId="0" borderId="0" xfId="0" applyFont="1" applyBorder="1" applyAlignment="1">
      <alignment horizontal="left"/>
    </xf>
    <xf numFmtId="0" fontId="129" fillId="0" borderId="0" xfId="0" applyFont="1" applyAlignment="1">
      <alignment horizontal="left"/>
    </xf>
    <xf numFmtId="0" fontId="127" fillId="0" borderId="0" xfId="0" applyFont="1" applyBorder="1" applyAlignment="1">
      <alignment horizontal="center" vertical="center"/>
    </xf>
    <xf numFmtId="0" fontId="37" fillId="0" borderId="16" xfId="0" applyFont="1" applyBorder="1" applyAlignment="1">
      <alignment horizontal="left" vertical="center"/>
    </xf>
    <xf numFmtId="0" fontId="80" fillId="0" borderId="81" xfId="0" applyFont="1" applyBorder="1" applyAlignment="1">
      <alignment horizontal="center" vertical="center"/>
    </xf>
    <xf numFmtId="0" fontId="80" fillId="0" borderId="82" xfId="0" applyFont="1" applyBorder="1" applyAlignment="1">
      <alignment horizontal="center" vertical="center"/>
    </xf>
    <xf numFmtId="0" fontId="24" fillId="11" borderId="35" xfId="0" applyFont="1" applyFill="1" applyBorder="1" applyAlignment="1">
      <alignment horizontal="center" vertical="center"/>
    </xf>
    <xf numFmtId="0" fontId="36" fillId="11" borderId="55" xfId="0" applyFont="1" applyFill="1" applyBorder="1" applyAlignment="1">
      <alignment horizontal="left" vertical="center"/>
    </xf>
    <xf numFmtId="0" fontId="0" fillId="11" borderId="81" xfId="0" applyFill="1" applyBorder="1"/>
    <xf numFmtId="0" fontId="24" fillId="11" borderId="82" xfId="0" applyFont="1" applyFill="1" applyBorder="1" applyAlignment="1">
      <alignment vertical="center"/>
    </xf>
    <xf numFmtId="179" fontId="24" fillId="0" borderId="16" xfId="0" applyNumberFormat="1" applyFont="1" applyFill="1" applyBorder="1" applyAlignment="1">
      <alignment horizontal="center" vertical="center"/>
    </xf>
    <xf numFmtId="0" fontId="30" fillId="0" borderId="55" xfId="0" applyFont="1" applyFill="1" applyBorder="1" applyAlignment="1">
      <alignment horizontal="left" vertical="center"/>
    </xf>
    <xf numFmtId="0" fontId="0" fillId="0" borderId="81" xfId="0" applyBorder="1"/>
    <xf numFmtId="0" fontId="0" fillId="0" borderId="82" xfId="0" applyFill="1" applyBorder="1" applyAlignment="1">
      <alignment vertical="center"/>
    </xf>
    <xf numFmtId="0" fontId="24" fillId="9" borderId="16" xfId="0" applyFont="1" applyFill="1" applyBorder="1" applyAlignment="1">
      <alignment horizontal="center" vertical="center"/>
    </xf>
    <xf numFmtId="0" fontId="24" fillId="9" borderId="16" xfId="0" applyFont="1" applyFill="1" applyBorder="1" applyAlignment="1">
      <alignment vertical="center"/>
    </xf>
    <xf numFmtId="179" fontId="24" fillId="8" borderId="16" xfId="0" applyNumberFormat="1" applyFont="1" applyFill="1" applyBorder="1" applyAlignment="1">
      <alignment horizontal="center" vertical="center"/>
    </xf>
    <xf numFmtId="179" fontId="30" fillId="8" borderId="55" xfId="0" applyNumberFormat="1" applyFont="1" applyFill="1" applyBorder="1" applyAlignment="1">
      <alignment vertical="center"/>
    </xf>
    <xf numFmtId="0" fontId="0" fillId="8" borderId="81" xfId="0" applyFill="1" applyBorder="1"/>
    <xf numFmtId="0" fontId="0" fillId="8" borderId="82" xfId="0" applyFill="1" applyBorder="1" applyAlignment="1">
      <alignment vertical="center"/>
    </xf>
    <xf numFmtId="2" fontId="24" fillId="13" borderId="16" xfId="0" applyNumberFormat="1" applyFont="1" applyFill="1" applyBorder="1" applyAlignment="1">
      <alignment horizontal="center" vertical="center"/>
    </xf>
    <xf numFmtId="2" fontId="30" fillId="13" borderId="55" xfId="0" applyNumberFormat="1" applyFont="1" applyFill="1" applyBorder="1" applyAlignment="1">
      <alignment horizontal="left" vertical="center"/>
    </xf>
    <xf numFmtId="0" fontId="0" fillId="0" borderId="0" xfId="0" applyBorder="1" applyAlignment="1">
      <alignment wrapText="1"/>
    </xf>
    <xf numFmtId="0" fontId="38" fillId="0" borderId="0" xfId="0" applyFont="1" applyBorder="1" applyAlignment="1">
      <alignment horizontal="left" wrapText="1"/>
    </xf>
    <xf numFmtId="0" fontId="0" fillId="0" borderId="0" xfId="0" applyFill="1" applyBorder="1" applyAlignment="1">
      <alignment horizontal="left" vertical="center" wrapText="1" shrinkToFit="1"/>
    </xf>
    <xf numFmtId="0" fontId="0" fillId="0" borderId="0" xfId="0" applyAlignment="1">
      <alignment wrapText="1"/>
    </xf>
    <xf numFmtId="0" fontId="2" fillId="0" borderId="85" xfId="28" applyFont="1" applyBorder="1" applyAlignment="1">
      <alignment horizontal="center" vertical="center"/>
    </xf>
    <xf numFmtId="0" fontId="76" fillId="0" borderId="16" xfId="28" applyFont="1" applyBorder="1" applyAlignment="1">
      <alignment horizontal="center" vertical="center" shrinkToFit="1"/>
    </xf>
    <xf numFmtId="0" fontId="2" fillId="0" borderId="91" xfId="28" applyFont="1" applyBorder="1" applyAlignment="1">
      <alignment horizontal="center" vertical="center"/>
    </xf>
    <xf numFmtId="0" fontId="2" fillId="0" borderId="63" xfId="28" applyFont="1" applyBorder="1" applyAlignment="1">
      <alignment horizontal="center" vertical="center"/>
    </xf>
    <xf numFmtId="0" fontId="2" fillId="0" borderId="92" xfId="28" applyFont="1" applyBorder="1" applyAlignment="1">
      <alignment horizontal="center" vertical="center"/>
    </xf>
    <xf numFmtId="0" fontId="73" fillId="0" borderId="55" xfId="28" applyFont="1" applyBorder="1" applyAlignment="1">
      <alignment horizontal="center" vertical="center"/>
    </xf>
    <xf numFmtId="0" fontId="73" fillId="0" borderId="81" xfId="28" applyFont="1" applyBorder="1" applyAlignment="1">
      <alignment horizontal="center" vertical="center"/>
    </xf>
    <xf numFmtId="0" fontId="73" fillId="0" borderId="82" xfId="28" applyFont="1" applyBorder="1" applyAlignment="1">
      <alignment horizontal="center" vertical="center"/>
    </xf>
    <xf numFmtId="0" fontId="2" fillId="0" borderId="55" xfId="28" applyFont="1" applyBorder="1" applyAlignment="1">
      <alignment horizontal="center" vertical="center"/>
    </xf>
    <xf numFmtId="0" fontId="2" fillId="0" borderId="81" xfId="28" applyFont="1" applyBorder="1" applyAlignment="1">
      <alignment horizontal="center" vertical="center"/>
    </xf>
    <xf numFmtId="0" fontId="2" fillId="0" borderId="82" xfId="28" applyFont="1" applyBorder="1" applyAlignment="1">
      <alignment horizontal="center" vertical="center"/>
    </xf>
    <xf numFmtId="0" fontId="75" fillId="0" borderId="9" xfId="28" applyFont="1" applyBorder="1" applyAlignment="1">
      <alignment horizontal="center" vertical="center"/>
    </xf>
    <xf numFmtId="0" fontId="75" fillId="0" borderId="0" xfId="28" applyFont="1" applyBorder="1" applyAlignment="1">
      <alignment horizontal="center" vertical="center"/>
    </xf>
    <xf numFmtId="0" fontId="75" fillId="0" borderId="2" xfId="28" applyFont="1" applyBorder="1" applyAlignment="1">
      <alignment horizontal="center" vertical="center"/>
    </xf>
    <xf numFmtId="0" fontId="2" fillId="0" borderId="110" xfId="28" applyFont="1" applyBorder="1" applyAlignment="1">
      <alignment horizontal="center" vertical="center"/>
    </xf>
    <xf numFmtId="0" fontId="2" fillId="0" borderId="111" xfId="28" applyFont="1" applyBorder="1" applyAlignment="1">
      <alignment horizontal="center" vertical="center"/>
    </xf>
    <xf numFmtId="0" fontId="2" fillId="0" borderId="109" xfId="28" applyFont="1" applyBorder="1" applyAlignment="1">
      <alignment horizontal="center" vertical="center"/>
    </xf>
    <xf numFmtId="0" fontId="75" fillId="0" borderId="87" xfId="28" applyFont="1" applyBorder="1" applyAlignment="1">
      <alignment horizontal="center" vertical="center"/>
    </xf>
    <xf numFmtId="0" fontId="75" fillId="0" borderId="88" xfId="28" applyFont="1" applyBorder="1" applyAlignment="1">
      <alignment horizontal="center" vertical="center"/>
    </xf>
    <xf numFmtId="0" fontId="75" fillId="0" borderId="89" xfId="28" applyFont="1" applyBorder="1" applyAlignment="1">
      <alignment horizontal="center" vertical="center"/>
    </xf>
    <xf numFmtId="0" fontId="2" fillId="0" borderId="87" xfId="28" applyFont="1" applyBorder="1" applyAlignment="1">
      <alignment horizontal="center" vertical="center"/>
    </xf>
    <xf numFmtId="0" fontId="2" fillId="0" borderId="88" xfId="28" applyFont="1" applyBorder="1" applyAlignment="1">
      <alignment horizontal="center" vertical="center"/>
    </xf>
    <xf numFmtId="0" fontId="2" fillId="0" borderId="89" xfId="28" applyFont="1" applyBorder="1" applyAlignment="1">
      <alignment horizontal="center" vertical="center"/>
    </xf>
    <xf numFmtId="0" fontId="59" fillId="0" borderId="0" xfId="28" applyFont="1" applyBorder="1" applyAlignment="1">
      <alignment horizontal="center" wrapText="1"/>
    </xf>
    <xf numFmtId="0" fontId="2" fillId="0" borderId="10" xfId="27" applyFont="1" applyBorder="1" applyAlignment="1">
      <alignment horizontal="center" vertical="center"/>
    </xf>
    <xf numFmtId="0" fontId="2" fillId="0" borderId="3" xfId="27" applyFont="1" applyBorder="1" applyAlignment="1">
      <alignment horizontal="center" vertical="center"/>
    </xf>
    <xf numFmtId="0" fontId="2" fillId="0" borderId="1" xfId="27" applyFont="1" applyBorder="1" applyAlignment="1">
      <alignment horizontal="center" vertical="center"/>
    </xf>
    <xf numFmtId="0" fontId="2" fillId="0" borderId="9" xfId="27" applyFont="1" applyBorder="1" applyAlignment="1">
      <alignment horizontal="center" vertical="center"/>
    </xf>
    <xf numFmtId="0" fontId="2" fillId="0" borderId="0" xfId="27" applyFont="1" applyBorder="1" applyAlignment="1">
      <alignment horizontal="center" vertical="center"/>
    </xf>
    <xf numFmtId="0" fontId="2" fillId="0" borderId="2" xfId="27" applyFont="1" applyBorder="1" applyAlignment="1">
      <alignment horizontal="center" vertical="center"/>
    </xf>
    <xf numFmtId="0" fontId="2" fillId="0" borderId="34" xfId="27" applyFont="1" applyBorder="1" applyAlignment="1">
      <alignment horizontal="center" vertical="center"/>
    </xf>
    <xf numFmtId="0" fontId="2" fillId="0" borderId="49" xfId="27" applyFont="1" applyBorder="1" applyAlignment="1">
      <alignment horizontal="center" vertical="center"/>
    </xf>
    <xf numFmtId="0" fontId="2" fillId="0" borderId="44" xfId="27" applyFont="1" applyBorder="1" applyAlignment="1">
      <alignment horizontal="center" vertical="center"/>
    </xf>
    <xf numFmtId="0" fontId="32" fillId="0" borderId="10" xfId="27" applyFont="1" applyBorder="1" applyAlignment="1">
      <alignment horizontal="center" vertical="center" wrapText="1"/>
    </xf>
    <xf numFmtId="0" fontId="32" fillId="0" borderId="3" xfId="27" applyFont="1" applyBorder="1" applyAlignment="1">
      <alignment horizontal="center" vertical="center"/>
    </xf>
    <xf numFmtId="0" fontId="32" fillId="0" borderId="1" xfId="27" applyFont="1" applyBorder="1" applyAlignment="1">
      <alignment horizontal="center" vertical="center"/>
    </xf>
    <xf numFmtId="0" fontId="32" fillId="0" borderId="9" xfId="27" applyFont="1" applyBorder="1" applyAlignment="1">
      <alignment horizontal="center" vertical="center"/>
    </xf>
    <xf numFmtId="0" fontId="32" fillId="0" borderId="0" xfId="27" applyFont="1" applyBorder="1" applyAlignment="1">
      <alignment horizontal="center" vertical="center"/>
    </xf>
    <xf numFmtId="0" fontId="32" fillId="0" borderId="2" xfId="27" applyFont="1" applyBorder="1" applyAlignment="1">
      <alignment horizontal="center" vertical="center"/>
    </xf>
    <xf numFmtId="0" fontId="32" fillId="0" borderId="34" xfId="27" applyFont="1" applyBorder="1" applyAlignment="1">
      <alignment horizontal="center" vertical="center"/>
    </xf>
    <xf numFmtId="0" fontId="32" fillId="0" borderId="49" xfId="27" applyFont="1" applyBorder="1" applyAlignment="1">
      <alignment horizontal="center" vertical="center"/>
    </xf>
    <xf numFmtId="0" fontId="32" fillId="0" borderId="44" xfId="27" applyFont="1" applyBorder="1" applyAlignment="1">
      <alignment horizontal="center" vertical="center"/>
    </xf>
    <xf numFmtId="0" fontId="2" fillId="0" borderId="16" xfId="27" applyFont="1" applyBorder="1" applyAlignment="1">
      <alignment horizontal="left" vertical="center"/>
    </xf>
    <xf numFmtId="0" fontId="66" fillId="0" borderId="0" xfId="28" applyFont="1" applyBorder="1" applyAlignment="1">
      <alignment horizontal="center"/>
    </xf>
    <xf numFmtId="0" fontId="64" fillId="0" borderId="0" xfId="28" applyFont="1" applyBorder="1" applyAlignment="1">
      <alignment horizontal="center"/>
    </xf>
    <xf numFmtId="0" fontId="71" fillId="0" borderId="0" xfId="28" applyFont="1" applyBorder="1" applyAlignment="1">
      <alignment horizontal="center"/>
    </xf>
    <xf numFmtId="0" fontId="2" fillId="0" borderId="16" xfId="27" applyFont="1" applyBorder="1" applyAlignment="1">
      <alignment horizontal="center" vertical="center"/>
    </xf>
    <xf numFmtId="0" fontId="2" fillId="0" borderId="16" xfId="28" applyFont="1" applyBorder="1" applyAlignment="1">
      <alignment horizontal="left" vertical="center"/>
    </xf>
    <xf numFmtId="0" fontId="83" fillId="0" borderId="0" xfId="29" applyNumberFormat="1" applyFont="1" applyAlignment="1">
      <alignment horizontal="center" vertical="center"/>
    </xf>
    <xf numFmtId="0" fontId="2" fillId="0" borderId="53" xfId="2" applyFont="1" applyBorder="1" applyAlignment="1">
      <alignment horizontal="center" vertical="center"/>
    </xf>
    <xf numFmtId="0" fontId="2" fillId="0" borderId="15" xfId="2" applyFont="1" applyBorder="1" applyAlignment="1">
      <alignment horizontal="center" vertical="center"/>
    </xf>
    <xf numFmtId="0" fontId="2" fillId="0" borderId="54" xfId="2" applyFont="1" applyBorder="1" applyAlignment="1">
      <alignment horizontal="center" vertical="center"/>
    </xf>
    <xf numFmtId="0" fontId="2" fillId="0" borderId="9" xfId="2" applyFont="1" applyBorder="1" applyAlignment="1">
      <alignment horizontal="center" vertical="center"/>
    </xf>
    <xf numFmtId="0" fontId="2" fillId="0" borderId="0" xfId="2" applyFont="1" applyBorder="1" applyAlignment="1">
      <alignment horizontal="center" vertical="center"/>
    </xf>
    <xf numFmtId="0" fontId="2" fillId="0" borderId="2" xfId="2" applyFont="1" applyBorder="1" applyAlignment="1">
      <alignment horizontal="center" vertical="center"/>
    </xf>
    <xf numFmtId="0" fontId="2" fillId="0" borderId="53" xfId="2" applyFont="1" applyBorder="1" applyAlignment="1">
      <alignment horizontal="center" vertical="center" wrapText="1"/>
    </xf>
    <xf numFmtId="0" fontId="2" fillId="0" borderId="15" xfId="2" applyFont="1" applyBorder="1" applyAlignment="1">
      <alignment horizontal="center" vertical="center" wrapText="1"/>
    </xf>
    <xf numFmtId="0" fontId="2" fillId="0" borderId="54" xfId="2" applyFont="1" applyBorder="1" applyAlignment="1">
      <alignment horizontal="center" vertical="center" wrapText="1"/>
    </xf>
    <xf numFmtId="0" fontId="2" fillId="0" borderId="73" xfId="2" applyFont="1" applyBorder="1" applyAlignment="1">
      <alignment horizontal="center" vertical="center" wrapText="1"/>
    </xf>
    <xf numFmtId="0" fontId="2" fillId="0" borderId="57" xfId="2" applyFont="1" applyBorder="1" applyAlignment="1">
      <alignment horizontal="center" vertical="center" wrapText="1"/>
    </xf>
    <xf numFmtId="0" fontId="2" fillId="0" borderId="78" xfId="2" applyFont="1" applyBorder="1" applyAlignment="1">
      <alignment horizontal="center" vertical="center" wrapText="1"/>
    </xf>
    <xf numFmtId="0" fontId="2" fillId="0" borderId="18" xfId="2" applyFont="1" applyBorder="1" applyAlignment="1">
      <alignment horizontal="center" vertical="center" wrapText="1"/>
    </xf>
    <xf numFmtId="0" fontId="2" fillId="0" borderId="99" xfId="2" applyFont="1" applyBorder="1" applyAlignment="1">
      <alignment horizontal="center" vertical="center" wrapText="1"/>
    </xf>
    <xf numFmtId="0" fontId="127" fillId="0" borderId="0" xfId="0" applyFont="1" applyBorder="1" applyAlignment="1">
      <alignment horizontal="center" vertical="center"/>
    </xf>
    <xf numFmtId="0" fontId="2" fillId="0" borderId="50" xfId="2" applyFont="1" applyBorder="1" applyAlignment="1">
      <alignment horizontal="center" vertical="center"/>
    </xf>
    <xf numFmtId="0" fontId="2" fillId="0" borderId="17" xfId="2" applyFont="1" applyBorder="1" applyAlignment="1">
      <alignment horizontal="center" vertical="center"/>
    </xf>
    <xf numFmtId="0" fontId="29" fillId="0" borderId="7" xfId="0" applyFont="1" applyBorder="1" applyAlignment="1">
      <alignment horizontal="center" vertical="center" shrinkToFit="1"/>
    </xf>
    <xf numFmtId="0" fontId="35" fillId="0" borderId="4" xfId="0" applyFont="1" applyBorder="1" applyAlignment="1">
      <alignment horizontal="center" vertical="center" shrinkToFit="1"/>
    </xf>
    <xf numFmtId="0" fontId="35" fillId="0" borderId="48" xfId="0" applyFont="1" applyBorder="1" applyAlignment="1">
      <alignment horizontal="center" vertical="center" shrinkToFit="1"/>
    </xf>
    <xf numFmtId="0" fontId="35" fillId="0" borderId="40" xfId="0" applyFont="1" applyBorder="1" applyAlignment="1">
      <alignment horizontal="center" vertical="center" shrinkToFit="1"/>
    </xf>
    <xf numFmtId="0" fontId="35" fillId="0" borderId="19" xfId="0" applyFont="1" applyBorder="1" applyAlignment="1">
      <alignment horizontal="center" vertical="center" shrinkToFit="1"/>
    </xf>
    <xf numFmtId="0" fontId="35" fillId="0" borderId="66" xfId="0" applyFont="1" applyBorder="1" applyAlignment="1">
      <alignment horizontal="center" vertical="center" shrinkToFit="1"/>
    </xf>
    <xf numFmtId="3" fontId="35" fillId="10" borderId="7" xfId="0" applyNumberFormat="1" applyFont="1" applyFill="1" applyBorder="1" applyAlignment="1">
      <alignment horizontal="center"/>
    </xf>
    <xf numFmtId="3" fontId="35" fillId="10" borderId="4" xfId="0" applyNumberFormat="1" applyFont="1" applyFill="1" applyBorder="1" applyAlignment="1">
      <alignment horizontal="center"/>
    </xf>
    <xf numFmtId="3" fontId="35" fillId="10" borderId="98" xfId="0" applyNumberFormat="1" applyFont="1" applyFill="1" applyBorder="1" applyAlignment="1">
      <alignment horizontal="center"/>
    </xf>
    <xf numFmtId="3" fontId="35" fillId="10" borderId="40" xfId="0" applyNumberFormat="1" applyFont="1" applyFill="1" applyBorder="1" applyAlignment="1">
      <alignment horizontal="center"/>
    </xf>
    <xf numFmtId="3" fontId="35" fillId="10" borderId="19" xfId="0" applyNumberFormat="1" applyFont="1" applyFill="1" applyBorder="1" applyAlignment="1">
      <alignment horizontal="center"/>
    </xf>
    <xf numFmtId="3" fontId="35" fillId="10" borderId="71" xfId="0" applyNumberFormat="1" applyFont="1" applyFill="1" applyBorder="1" applyAlignment="1">
      <alignment horizontal="center"/>
    </xf>
    <xf numFmtId="3" fontId="35" fillId="0" borderId="7" xfId="0" applyNumberFormat="1" applyFont="1" applyBorder="1" applyAlignment="1">
      <alignment horizontal="center" vertical="center"/>
    </xf>
    <xf numFmtId="3" fontId="35" fillId="0" borderId="4" xfId="0" applyNumberFormat="1" applyFont="1" applyBorder="1" applyAlignment="1">
      <alignment horizontal="center" vertical="center"/>
    </xf>
    <xf numFmtId="3" fontId="35" fillId="0" borderId="48" xfId="0" applyNumberFormat="1" applyFont="1" applyBorder="1" applyAlignment="1">
      <alignment horizontal="center" vertical="center"/>
    </xf>
    <xf numFmtId="3" fontId="35" fillId="0" borderId="40" xfId="0" applyNumberFormat="1" applyFont="1" applyBorder="1" applyAlignment="1">
      <alignment horizontal="center" vertical="center"/>
    </xf>
    <xf numFmtId="3" fontId="35" fillId="0" borderId="19" xfId="0" applyNumberFormat="1" applyFont="1" applyBorder="1" applyAlignment="1">
      <alignment horizontal="center" vertical="center"/>
    </xf>
    <xf numFmtId="3" fontId="35" fillId="0" borderId="66" xfId="0" applyNumberFormat="1" applyFont="1" applyBorder="1" applyAlignment="1">
      <alignment horizontal="center" vertical="center"/>
    </xf>
    <xf numFmtId="0" fontId="0" fillId="0" borderId="62" xfId="0" applyBorder="1" applyAlignment="1">
      <alignment horizontal="center"/>
    </xf>
    <xf numFmtId="0" fontId="0" fillId="0" borderId="63" xfId="0" applyBorder="1" applyAlignment="1">
      <alignment horizontal="center"/>
    </xf>
    <xf numFmtId="0" fontId="0" fillId="0" borderId="64" xfId="0" applyBorder="1" applyAlignment="1">
      <alignment horizontal="center"/>
    </xf>
    <xf numFmtId="0" fontId="51" fillId="0" borderId="0" xfId="4" applyFont="1" applyAlignment="1">
      <alignment horizontal="center" vertical="center"/>
    </xf>
    <xf numFmtId="0" fontId="17" fillId="0" borderId="68" xfId="2" applyFont="1" applyBorder="1" applyAlignment="1">
      <alignment horizontal="center" vertical="center"/>
    </xf>
    <xf numFmtId="0" fontId="17" fillId="0" borderId="76" xfId="2" applyFont="1" applyBorder="1" applyAlignment="1">
      <alignment horizontal="center" vertical="center"/>
    </xf>
    <xf numFmtId="0" fontId="34" fillId="0" borderId="53" xfId="0" applyFont="1" applyBorder="1" applyAlignment="1">
      <alignment horizontal="center" vertical="center"/>
    </xf>
    <xf numFmtId="0" fontId="34" fillId="0" borderId="18" xfId="0" applyFont="1" applyBorder="1" applyAlignment="1">
      <alignment horizontal="center" vertical="center"/>
    </xf>
    <xf numFmtId="0" fontId="17" fillId="0" borderId="77" xfId="2" applyFont="1" applyBorder="1" applyAlignment="1">
      <alignment horizontal="center" vertical="center" wrapText="1"/>
    </xf>
    <xf numFmtId="0" fontId="17" fillId="0" borderId="38" xfId="2" applyFont="1" applyBorder="1" applyAlignment="1">
      <alignment horizontal="center" vertical="center" wrapText="1"/>
    </xf>
    <xf numFmtId="0" fontId="17" fillId="0" borderId="54" xfId="2" applyFont="1" applyBorder="1" applyAlignment="1">
      <alignment horizontal="center" vertical="center" wrapText="1"/>
    </xf>
    <xf numFmtId="0" fontId="17" fillId="0" borderId="78" xfId="2" applyFont="1" applyBorder="1" applyAlignment="1">
      <alignment horizontal="center" vertical="center" wrapText="1"/>
    </xf>
    <xf numFmtId="0" fontId="17" fillId="0" borderId="77" xfId="2" applyFont="1" applyBorder="1" applyAlignment="1">
      <alignment horizontal="center" vertical="center"/>
    </xf>
    <xf numFmtId="0" fontId="17" fillId="0" borderId="38" xfId="2" applyFont="1" applyBorder="1" applyAlignment="1">
      <alignment horizontal="center" vertical="center"/>
    </xf>
    <xf numFmtId="0" fontId="17" fillId="0" borderId="54" xfId="2" applyFont="1" applyBorder="1" applyAlignment="1">
      <alignment horizontal="center" vertical="center"/>
    </xf>
    <xf numFmtId="0" fontId="17" fillId="0" borderId="78" xfId="2" applyFont="1" applyBorder="1" applyAlignment="1">
      <alignment horizontal="center" vertical="center"/>
    </xf>
    <xf numFmtId="0" fontId="17" fillId="0" borderId="53" xfId="2" applyFont="1" applyBorder="1" applyAlignment="1">
      <alignment horizontal="center" vertical="center"/>
    </xf>
    <xf numFmtId="0" fontId="17" fillId="0" borderId="73" xfId="2" applyFont="1" applyBorder="1" applyAlignment="1">
      <alignment horizontal="center" vertical="center"/>
    </xf>
    <xf numFmtId="0" fontId="80" fillId="0" borderId="0" xfId="0" applyFont="1" applyAlignment="1">
      <alignment horizontal="center" vertical="center"/>
    </xf>
    <xf numFmtId="0" fontId="24" fillId="0" borderId="10" xfId="0" applyFont="1" applyFill="1" applyBorder="1" applyAlignment="1">
      <alignment horizontal="center" vertical="center"/>
    </xf>
    <xf numFmtId="0" fontId="24" fillId="0" borderId="1" xfId="0" applyFont="1" applyFill="1" applyBorder="1" applyAlignment="1">
      <alignment horizontal="center" vertical="center"/>
    </xf>
    <xf numFmtId="0" fontId="24" fillId="0" borderId="34" xfId="0" applyFont="1" applyFill="1" applyBorder="1" applyAlignment="1">
      <alignment horizontal="center" vertical="center"/>
    </xf>
    <xf numFmtId="0" fontId="24" fillId="0" borderId="44" xfId="0" applyFont="1" applyFill="1" applyBorder="1" applyAlignment="1">
      <alignment horizontal="center" vertical="center"/>
    </xf>
    <xf numFmtId="0" fontId="24" fillId="0" borderId="3" xfId="0" applyFont="1" applyFill="1" applyBorder="1" applyAlignment="1">
      <alignment horizontal="center" vertical="center"/>
    </xf>
    <xf numFmtId="0" fontId="24" fillId="0" borderId="49" xfId="0" applyFont="1" applyFill="1" applyBorder="1" applyAlignment="1">
      <alignment horizontal="center" vertical="center"/>
    </xf>
    <xf numFmtId="2" fontId="30" fillId="13" borderId="55" xfId="0" applyNumberFormat="1" applyFont="1" applyFill="1" applyBorder="1" applyAlignment="1">
      <alignment horizontal="center" vertical="center"/>
    </xf>
    <xf numFmtId="2" fontId="30" fillId="13" borderId="81" xfId="0" applyNumberFormat="1" applyFont="1" applyFill="1" applyBorder="1" applyAlignment="1">
      <alignment horizontal="center" vertical="center"/>
    </xf>
    <xf numFmtId="2" fontId="30" fillId="13" borderId="82" xfId="0" applyNumberFormat="1" applyFont="1" applyFill="1" applyBorder="1" applyAlignment="1">
      <alignment horizontal="center" vertical="center"/>
    </xf>
    <xf numFmtId="0" fontId="24" fillId="0" borderId="0" xfId="0" applyFont="1" applyFill="1" applyBorder="1" applyAlignment="1">
      <alignment horizontal="center" vertical="center"/>
    </xf>
    <xf numFmtId="0" fontId="36" fillId="0" borderId="0" xfId="0" applyFont="1" applyFill="1" applyBorder="1" applyAlignment="1">
      <alignment horizontal="center" vertical="center" wrapText="1"/>
    </xf>
    <xf numFmtId="0" fontId="30" fillId="0" borderId="0" xfId="0" applyFont="1" applyFill="1" applyBorder="1" applyAlignment="1">
      <alignment horizontal="center" vertical="center"/>
    </xf>
    <xf numFmtId="0" fontId="36" fillId="0" borderId="10" xfId="0" applyFont="1" applyFill="1" applyBorder="1" applyAlignment="1">
      <alignment horizontal="center" vertical="center" wrapText="1"/>
    </xf>
    <xf numFmtId="0" fontId="36" fillId="0" borderId="1" xfId="0" applyFont="1" applyFill="1" applyBorder="1" applyAlignment="1">
      <alignment horizontal="center" vertical="center" wrapText="1"/>
    </xf>
    <xf numFmtId="0" fontId="36" fillId="0" borderId="34" xfId="0" applyFont="1" applyFill="1" applyBorder="1" applyAlignment="1">
      <alignment horizontal="center" vertical="center" wrapText="1"/>
    </xf>
    <xf numFmtId="0" fontId="36" fillId="0" borderId="44" xfId="0" applyFont="1" applyFill="1" applyBorder="1" applyAlignment="1">
      <alignment horizontal="center" vertical="center" wrapText="1"/>
    </xf>
    <xf numFmtId="0" fontId="30" fillId="0" borderId="1" xfId="0" applyFont="1" applyFill="1" applyBorder="1" applyAlignment="1">
      <alignment horizontal="center" vertical="center"/>
    </xf>
    <xf numFmtId="0" fontId="30" fillId="0" borderId="34" xfId="0" applyFont="1" applyFill="1" applyBorder="1" applyAlignment="1">
      <alignment horizontal="center" vertical="center"/>
    </xf>
    <xf numFmtId="0" fontId="30" fillId="0" borderId="44" xfId="0" applyFont="1" applyFill="1" applyBorder="1" applyAlignment="1">
      <alignment horizontal="center" vertical="center"/>
    </xf>
    <xf numFmtId="181" fontId="24" fillId="11" borderId="0" xfId="0" applyNumberFormat="1" applyFont="1" applyFill="1" applyBorder="1" applyAlignment="1">
      <alignment horizontal="center" shrinkToFit="1"/>
    </xf>
    <xf numFmtId="0" fontId="24" fillId="10" borderId="0" xfId="0" applyFont="1" applyFill="1" applyBorder="1" applyAlignment="1">
      <alignment horizontal="center"/>
    </xf>
    <xf numFmtId="0" fontId="24" fillId="9" borderId="0" xfId="0" applyFont="1" applyFill="1" applyBorder="1" applyAlignment="1">
      <alignment horizontal="center"/>
    </xf>
    <xf numFmtId="179" fontId="24" fillId="8" borderId="0" xfId="0" applyNumberFormat="1" applyFont="1" applyFill="1" applyBorder="1" applyAlignment="1">
      <alignment horizontal="center" vertical="center"/>
    </xf>
    <xf numFmtId="0" fontId="0" fillId="13" borderId="0" xfId="0" applyFill="1" applyBorder="1" applyAlignment="1">
      <alignment horizontal="center" vertical="center"/>
    </xf>
  </cellXfs>
  <cellStyles count="5503">
    <cellStyle name="_x0005_" xfId="30"/>
    <cellStyle name=" " xfId="31"/>
    <cellStyle name="' '" xfId="32"/>
    <cellStyle name="  2" xfId="33"/>
    <cellStyle name="  3" xfId="34"/>
    <cellStyle name="  4" xfId="35"/>
    <cellStyle name="  5" xfId="3458"/>
    <cellStyle name=" ?&quot;U??2U??BU??RU??bU??rU??괮??뭊??줦_x000e_`?쾇$`?헧&lt;`??_x0008_@??_x001e_@??:@?_x0002_VP@?_x0012_V`@?&quot;Vt@?2V??BV??RV??bV??rVP`?괯n`?뭋`?줧??쾈??헩_x0012_곞_x0010_ " xfId="36"/>
    <cellStyle name=" ?&quot;U??2U??BU??RU??bU??rU??괮??뭊??줦_x000e_`?쾇$`?헧&lt;`??_x0008_@??_x001e_@??:@?_x0002_VP@?_x0012_V`@?&quot;Vt@?2V??BV??RV??bV??rVP`?괯n`?뭋`?줧??쾈??헩_x0012_곞_x0010_  2" xfId="37"/>
    <cellStyle name=" ?&quot;U??2U??BU??RU??bU??rU??괮??뭊??줦_x000e_`?쾇$`?헧&lt;`??_x0008_@??_x001e_@??:@?_x0002_VP@?_x0012_V`@?&quot;Vt@?2V??BV??RV??bV??rVP`?괯n`?뭋`?줧??쾈??헩_x0012_곞_x0010_  3" xfId="38"/>
    <cellStyle name=" ?&quot;U??2U??BU??RU??bU??rU??괮??뭊??줦_x000e_`?쾇$`?헧&lt;`??_x0008_@??_x001e_@??:@?_x0002_VP@?_x0012_V`@?&quot;Vt@?2V??BV??RV??bV??rVP`?괯n`?뭋`?줧??쾈??헩_x0012_곞_x0010_ _월간" xfId="39"/>
    <cellStyle name=" _20030218144011020-E1C865BF" xfId="40"/>
    <cellStyle name=" _20030221140423820-A5C865BF" xfId="41"/>
    <cellStyle name=" _20030221140423820-A5C865BF_간접비(아산배방060310_rev6)" xfId="42"/>
    <cellStyle name=" _20030221140423820-A5C865BF_간접비(아산배방060317_rev7)" xfId="43"/>
    <cellStyle name=" _20030221140423820-A5C865BF_공사비집계표(품의용)" xfId="44"/>
    <cellStyle name=" _20030221140423820-A5C865BF_공사비집계표(품의용)_간접비(아산배방060310_rev6)" xfId="45"/>
    <cellStyle name=" _20030221140423820-A5C865BF_공사비집계표(품의용)_간접비(아산배방060317_rev7)" xfId="46"/>
    <cellStyle name=" _20030221140423820-A5C865BF_공사비집계표(품의용)_보령78 건설공사" xfId="47"/>
    <cellStyle name=" _20030221140423820-A5C865BF_공사비집계표(품의용)_보령78 건설공사_간접비(아산배방060310_rev6)" xfId="48"/>
    <cellStyle name=" _20030221140423820-A5C865BF_공사비집계표(품의용)_보령78 건설공사_간접비(아산배방060317_rev7)" xfId="49"/>
    <cellStyle name=" _20030221140423820-A5C865BF_보령78 건설공사" xfId="50"/>
    <cellStyle name=" _20030221140423820-A5C865BF_보령78 건설공사_간접비(아산배방060310_rev6)" xfId="51"/>
    <cellStyle name=" _20030221140423820-A5C865BF_보령78 건설공사_간접비(아산배방060317_rev7)" xfId="52"/>
    <cellStyle name=" _7,8물량반영-전기설비기초0224" xfId="53"/>
    <cellStyle name=" _97연말" xfId="54"/>
    <cellStyle name=" _97연말 2" xfId="55"/>
    <cellStyle name=" _97연말_Attachment #2-EPC Progress Curve-rev.0" xfId="56"/>
    <cellStyle name=" _97연말_Attachment #2-EPC Progress Curve-rev.0 2" xfId="57"/>
    <cellStyle name=" _97연말1" xfId="58"/>
    <cellStyle name=" _97연말1 2" xfId="59"/>
    <cellStyle name=" _97연말1_Attachment #2-EPC Progress Curve-rev.0" xfId="60"/>
    <cellStyle name=" _97연말1_Attachment #2-EPC Progress Curve-rev.0 2" xfId="61"/>
    <cellStyle name=" _AC-01터빈주제어및보일러기초" xfId="62"/>
    <cellStyle name=" _AC-01터빈주제어및보일러기초_간접비(아산배방060310_rev6)" xfId="63"/>
    <cellStyle name=" _AC-01터빈주제어및보일러기초_간접비(아산배방060317_rev7)" xfId="64"/>
    <cellStyle name=" _AC-02터빈및주제어철골(사급-최종-1)-1201" xfId="65"/>
    <cellStyle name=" _AC-02터빈및주제어철골(사급-최종-1)-1201_간접비(아산배방060310_rev6)" xfId="66"/>
    <cellStyle name=" _AC-02터빈및주제어철골(사급-최종-1)-1201_간접비(아산배방060310_rev6)_조직표 및 인원동원계획(2008215)" xfId="67"/>
    <cellStyle name=" _AC-02터빈및주제어철골(사급-최종-1)-1201_간접비(아산배방060317_rev7)" xfId="68"/>
    <cellStyle name=" _AC-02터빈및주제어철골(사급-최종-1)-1201_간접비(아산배방060317_rev7)_조직표 및 인원동원계획(2008215)" xfId="69"/>
    <cellStyle name=" _AC-02터빈및주제어철골(사급-최종-1)-1201_조직표 및 인원동원계획(2008215)" xfId="70"/>
    <cellStyle name=" _AC-04터빈발전기기초" xfId="71"/>
    <cellStyle name=" _AC-04터빈발전기기초_간접비(아산배방060310_rev6)" xfId="72"/>
    <cellStyle name=" _AC-04터빈발전기기초_간접비(아산배방060317_rev7)" xfId="73"/>
    <cellStyle name=" _AC-06옥내기기기초(최종)-1129" xfId="74"/>
    <cellStyle name=" _Attachment #2-EPC Progress Curve-rev.0" xfId="75"/>
    <cellStyle name=" _Attachment #2-EPC Progress Curve-rev.0 2" xfId="76"/>
    <cellStyle name=" _Book1" xfId="77"/>
    <cellStyle name=" _Book1 2" xfId="78"/>
    <cellStyle name=" _Book1_Attachment #2-EPC Progress Curve-rev.0" xfId="79"/>
    <cellStyle name=" _Book1_Attachment #2-EPC Progress Curve-rev.0 2" xfId="80"/>
    <cellStyle name=" _간접비(아산배방060310_rev6)" xfId="81"/>
    <cellStyle name=" _간접비(아산배방060317_rev7)" xfId="82"/>
    <cellStyle name=" _간지" xfId="83"/>
    <cellStyle name=" _간지_1" xfId="84"/>
    <cellStyle name=" _간지_1_간접비(아산배방060310_rev6)" xfId="85"/>
    <cellStyle name=" _간지_1_간접비(아산배방060317_rev7)" xfId="86"/>
    <cellStyle name=" _간지_1_공사비집계표(품의용)" xfId="87"/>
    <cellStyle name=" _간지_1_공사비집계표(품의용)_간접비(아산배방060310_rev6)" xfId="88"/>
    <cellStyle name=" _간지_1_공사비집계표(품의용)_간접비(아산배방060317_rev7)" xfId="89"/>
    <cellStyle name=" _간지_1_공사비집계표(품의용)_보령78 건설공사" xfId="90"/>
    <cellStyle name=" _간지_1_공사비집계표(품의용)_보령78 건설공사_간접비(아산배방060310_rev6)" xfId="91"/>
    <cellStyle name=" _간지_1_공사비집계표(품의용)_보령78 건설공사_간접비(아산배방060317_rev7)" xfId="92"/>
    <cellStyle name=" _간지_1_보령78 건설공사" xfId="93"/>
    <cellStyle name=" _간지_1_보령78 건설공사_간접비(아산배방060310_rev6)" xfId="94"/>
    <cellStyle name=" _간지_1_보령78 건설공사_간접비(아산배방060317_rev7)" xfId="95"/>
    <cellStyle name=" _간지_20030310114821780-E1C865BF" xfId="96"/>
    <cellStyle name=" _간지_20030310114821780-E1C865BF_간접비(아산배방060310_rev6)" xfId="97"/>
    <cellStyle name=" _간지_20030310114821780-E1C865BF_간접비(아산배방060317_rev7)" xfId="98"/>
    <cellStyle name=" _간지_20030310114821780-E1C865BF_공사비집계표(품의용)" xfId="99"/>
    <cellStyle name=" _간지_20030310114821780-E1C865BF_공사비집계표(품의용)_간접비(아산배방060310_rev6)" xfId="100"/>
    <cellStyle name=" _간지_20030310114821780-E1C865BF_공사비집계표(품의용)_간접비(아산배방060317_rev7)" xfId="101"/>
    <cellStyle name=" _간지_20030310114821780-E1C865BF_공사비집계표(품의용)_보령78 건설공사" xfId="102"/>
    <cellStyle name=" _간지_20030310114821780-E1C865BF_공사비집계표(품의용)_보령78 건설공사_간접비(아산배방060310_rev6)" xfId="103"/>
    <cellStyle name=" _간지_20030310114821780-E1C865BF_공사비집계표(품의용)_보령78 건설공사_간접비(아산배방060317_rev7)" xfId="104"/>
    <cellStyle name=" _간지_20030310114821780-E1C865BF_보령78 건설공사" xfId="105"/>
    <cellStyle name=" _간지_20030310114821780-E1C865BF_보령78 건설공사_간접비(아산배방060310_rev6)" xfId="106"/>
    <cellStyle name=" _간지_20030310114821780-E1C865BF_보령78 건설공사_간접비(아산배방060317_rev7)" xfId="107"/>
    <cellStyle name=" _간지_20030310150903590-E1C865BF" xfId="108"/>
    <cellStyle name=" _간지_20030310150903590-E1C865BF_간접비(아산배방060310_rev6)" xfId="109"/>
    <cellStyle name=" _간지_20030310150903590-E1C865BF_간접비(아산배방060317_rev7)" xfId="110"/>
    <cellStyle name=" _간지_20030310150903590-E1C865BF_공사비집계표(품의용)" xfId="111"/>
    <cellStyle name=" _간지_20030310150903590-E1C865BF_공사비집계표(품의용)_간접비(아산배방060310_rev6)" xfId="112"/>
    <cellStyle name=" _간지_20030310150903590-E1C865BF_공사비집계표(품의용)_간접비(아산배방060317_rev7)" xfId="113"/>
    <cellStyle name=" _간지_20030310150903590-E1C865BF_공사비집계표(품의용)_보령78 건설공사" xfId="114"/>
    <cellStyle name=" _간지_20030310150903590-E1C865BF_공사비집계표(품의용)_보령78 건설공사_간접비(아산배방060310_rev6)" xfId="115"/>
    <cellStyle name=" _간지_20030310150903590-E1C865BF_공사비집계표(품의용)_보령78 건설공사_간접비(아산배방060317_rev7)" xfId="116"/>
    <cellStyle name=" _간지_20030310150903590-E1C865BF_보령78 건설공사" xfId="117"/>
    <cellStyle name=" _간지_20030310150903590-E1C865BF_보령78 건설공사_간접비(아산배방060310_rev6)" xfId="118"/>
    <cellStyle name=" _간지_20030310150903590-E1C865BF_보령78 건설공사_간접비(아산배방060317_rev7)" xfId="119"/>
    <cellStyle name=" _간지_간접비(아산배방060310_rev6)" xfId="120"/>
    <cellStyle name=" _간지_간접비(아산배방060317_rev7)" xfId="121"/>
    <cellStyle name=" _간지_공사비집계표(품의용)" xfId="122"/>
    <cellStyle name=" _간지_공사비집계표(품의용)_간접비(아산배방060310_rev6)" xfId="123"/>
    <cellStyle name=" _간지_공사비집계표(품의용)_간접비(아산배방060317_rev7)" xfId="124"/>
    <cellStyle name=" _간지_공사비집계표(품의용)_보령78 건설공사" xfId="125"/>
    <cellStyle name=" _간지_공사비집계표(품의용)_보령78 건설공사_간접비(아산배방060310_rev6)" xfId="126"/>
    <cellStyle name=" _간지_공사비집계표(품의용)_보령78 건설공사_간접비(아산배방060317_rev7)" xfId="127"/>
    <cellStyle name=" _간지_보령78 건설공사" xfId="128"/>
    <cellStyle name=" _간지_보령78 건설공사_간접비(아산배방060310_rev6)" xfId="129"/>
    <cellStyle name=" _간지_보령78 건설공사_간접비(아산배방060317_rev7)" xfId="130"/>
    <cellStyle name=" _간지_옥외탱크및기기기초(단가)" xfId="131"/>
    <cellStyle name=" _간지_옥외탱크및기기기초(단가)_간접비(아산배방060310_rev6)" xfId="132"/>
    <cellStyle name=" _간지_옥외탱크및기기기초(단가)_간접비(아산배방060317_rev7)" xfId="133"/>
    <cellStyle name=" _간지_옥외탱크및기기기초(단가)_공사비집계표(품의용)" xfId="134"/>
    <cellStyle name=" _간지_옥외탱크및기기기초(단가)_공사비집계표(품의용)_간접비(아산배방060310_rev6)" xfId="135"/>
    <cellStyle name=" _간지_옥외탱크및기기기초(단가)_공사비집계표(품의용)_간접비(아산배방060317_rev7)" xfId="136"/>
    <cellStyle name=" _간지_옥외탱크및기기기초(단가)_공사비집계표(품의용)_보령78 건설공사" xfId="137"/>
    <cellStyle name=" _간지_옥외탱크및기기기초(단가)_공사비집계표(품의용)_보령78 건설공사_간접비(아산배방060310_rev6)" xfId="138"/>
    <cellStyle name=" _간지_옥외탱크및기기기초(단가)_공사비집계표(품의용)_보령78 건설공사_간접비(아산배방060317_rev7)" xfId="139"/>
    <cellStyle name=" _간지_옥외탱크및기기기초(단가)_보령78 건설공사" xfId="140"/>
    <cellStyle name=" _간지_옥외탱크및기기기초(단가)_보령78 건설공사_간접비(아산배방060310_rev6)" xfId="141"/>
    <cellStyle name=" _간지_옥외탱크및기기기초(단가)_보령78 건설공사_간접비(아산배방060317_rev7)" xfId="142"/>
    <cellStyle name=" _간지_추가품셈1" xfId="143"/>
    <cellStyle name=" _간지_추가품셈1_325전기설비기초" xfId="144"/>
    <cellStyle name=" _간지_추가품셈1_325전기설비기초_간접비(아산배방060310_rev6)" xfId="145"/>
    <cellStyle name=" _간지_추가품셈1_325전기설비기초_간접비(아산배방060317_rev7)" xfId="146"/>
    <cellStyle name=" _간지_추가품셈1_325전기설비기초_공사비집계표(품의용)" xfId="147"/>
    <cellStyle name=" _간지_추가품셈1_325전기설비기초_공사비집계표(품의용)_간접비(아산배방060310_rev6)" xfId="148"/>
    <cellStyle name=" _간지_추가품셈1_325전기설비기초_공사비집계표(품의용)_간접비(아산배방060317_rev7)" xfId="149"/>
    <cellStyle name=" _간지_추가품셈1_325전기설비기초_공사비집계표(품의용)_보령78 건설공사" xfId="150"/>
    <cellStyle name=" _간지_추가품셈1_325전기설비기초_공사비집계표(품의용)_보령78 건설공사_간접비(아산배방060310_rev6)" xfId="151"/>
    <cellStyle name=" _간지_추가품셈1_325전기설비기초_공사비집계표(품의용)_보령78 건설공사_간접비(아산배방060317_rev7)" xfId="152"/>
    <cellStyle name=" _간지_추가품셈1_325전기설비기초_보령78 건설공사" xfId="153"/>
    <cellStyle name=" _간지_추가품셈1_325전기설비기초_보령78 건설공사_간접비(아산배방060310_rev6)" xfId="154"/>
    <cellStyle name=" _간지_추가품셈1_325전기설비기초_보령78 건설공사_간접비(아산배방060317_rev7)" xfId="155"/>
    <cellStyle name=" _간지_추가품셈1_간접비(아산배방060310_rev6)" xfId="156"/>
    <cellStyle name=" _간지_추가품셈1_간접비(아산배방060317_rev7)" xfId="157"/>
    <cellStyle name=" _간지_추가품셈1_공사비집계표(품의용)" xfId="158"/>
    <cellStyle name=" _간지_추가품셈1_공사비집계표(품의용)_간접비(아산배방060310_rev6)" xfId="159"/>
    <cellStyle name=" _간지_추가품셈1_공사비집계표(품의용)_간접비(아산배방060317_rev7)" xfId="160"/>
    <cellStyle name=" _간지_추가품셈1_공사비집계표(품의용)_보령78 건설공사" xfId="161"/>
    <cellStyle name=" _간지_추가품셈1_공사비집계표(품의용)_보령78 건설공사_간접비(아산배방060310_rev6)" xfId="162"/>
    <cellStyle name=" _간지_추가품셈1_공사비집계표(품의용)_보령78 건설공사_간접비(아산배방060317_rev7)" xfId="163"/>
    <cellStyle name=" _간지_추가품셈1_보령78 건설공사" xfId="164"/>
    <cellStyle name=" _간지_추가품셈1_보령78 건설공사_간접비(아산배방060310_rev6)" xfId="165"/>
    <cellStyle name=" _간지_추가품셈1_보령78 건설공사_간접비(아산배방060317_rev7)" xfId="166"/>
    <cellStyle name=" _간지_추가품셈1_옥외탱크기초(단가)" xfId="167"/>
    <cellStyle name=" _간지_추가품셈1_옥외탱크기초(단가)_간접비(아산배방060310_rev6)" xfId="168"/>
    <cellStyle name=" _간지_추가품셈1_옥외탱크기초(단가)_간접비(아산배방060317_rev7)" xfId="169"/>
    <cellStyle name=" _간지_추가품셈1_옥외탱크기초(단가)_공사비집계표(품의용)" xfId="170"/>
    <cellStyle name=" _간지_추가품셈1_옥외탱크기초(단가)_공사비집계표(품의용)_간접비(아산배방060310_rev6)" xfId="171"/>
    <cellStyle name=" _간지_추가품셈1_옥외탱크기초(단가)_공사비집계표(품의용)_간접비(아산배방060317_rev7)" xfId="172"/>
    <cellStyle name=" _간지_추가품셈1_옥외탱크기초(단가)_공사비집계표(품의용)_보령78 건설공사" xfId="173"/>
    <cellStyle name=" _간지_추가품셈1_옥외탱크기초(단가)_공사비집계표(품의용)_보령78 건설공사_간접비(아산배방060310_rev6)" xfId="174"/>
    <cellStyle name=" _간지_추가품셈1_옥외탱크기초(단가)_공사비집계표(품의용)_보령78 건설공사_간접비(아산배방060317_rev7)" xfId="175"/>
    <cellStyle name=" _간지_추가품셈1_옥외탱크기초(단가)_보령78 건설공사" xfId="176"/>
    <cellStyle name=" _간지_추가품셈1_옥외탱크기초(단가)_보령78 건설공사_간접비(아산배방060310_rev6)" xfId="177"/>
    <cellStyle name=" _간지_추가품셈1_옥외탱크기초(단가)_보령78 건설공사_간접비(아산배방060317_rev7)" xfId="178"/>
    <cellStyle name=" _간지_콘크리트품및 품질관리비" xfId="179"/>
    <cellStyle name=" _간지_콘크리트품및 품질관리비_간접비(아산배방060310_rev6)" xfId="180"/>
    <cellStyle name=" _간지_콘크리트품및 품질관리비_간접비(아산배방060317_rev7)" xfId="181"/>
    <cellStyle name=" _간지_콘크리트품및 품질관리비_공사비집계표(품의용)" xfId="182"/>
    <cellStyle name=" _간지_콘크리트품및 품질관리비_공사비집계표(품의용)_간접비(아산배방060310_rev6)" xfId="183"/>
    <cellStyle name=" _간지_콘크리트품및 품질관리비_공사비집계표(품의용)_간접비(아산배방060317_rev7)" xfId="184"/>
    <cellStyle name=" _간지_콘크리트품및 품질관리비_공사비집계표(품의용)_보령78 건설공사" xfId="185"/>
    <cellStyle name=" _간지_콘크리트품및 품질관리비_공사비집계표(품의용)_보령78 건설공사_간접비(아산배방060310_rev6)" xfId="186"/>
    <cellStyle name=" _간지_콘크리트품및 품질관리비_공사비집계표(품의용)_보령78 건설공사_간접비(아산배방060317_rev7)" xfId="187"/>
    <cellStyle name=" _간지_콘크리트품및 품질관리비_보령78 건설공사" xfId="188"/>
    <cellStyle name=" _간지_콘크리트품및 품질관리비_보령78 건설공사_간접비(아산배방060310_rev6)" xfId="189"/>
    <cellStyle name=" _간지_콘크리트품및 품질관리비_보령78 건설공사_간접비(아산배방060317_rev7)" xfId="190"/>
    <cellStyle name=" _간지_품셈" xfId="191"/>
    <cellStyle name=" _간지_품셈_간접비(아산배방060310_rev6)" xfId="192"/>
    <cellStyle name=" _간지_품셈_간접비(아산배방060317_rev7)" xfId="193"/>
    <cellStyle name=" _간지_품셈_공사비집계표(품의용)" xfId="194"/>
    <cellStyle name=" _간지_품셈_공사비집계표(품의용)_간접비(아산배방060310_rev6)" xfId="195"/>
    <cellStyle name=" _간지_품셈_공사비집계표(품의용)_간접비(아산배방060317_rev7)" xfId="196"/>
    <cellStyle name=" _간지_품셈_공사비집계표(품의용)_보령78 건설공사" xfId="197"/>
    <cellStyle name=" _간지_품셈_공사비집계표(품의용)_보령78 건설공사_간접비(아산배방060310_rev6)" xfId="198"/>
    <cellStyle name=" _간지_품셈_공사비집계표(품의용)_보령78 건설공사_간접비(아산배방060317_rev7)" xfId="199"/>
    <cellStyle name=" _간지_품셈_보령78 건설공사" xfId="200"/>
    <cellStyle name=" _간지_품셈_보령78 건설공사_간접비(아산배방060310_rev6)" xfId="201"/>
    <cellStyle name=" _간지_품셈_보령78 건설공사_간접비(아산배방060317_rev7)" xfId="202"/>
    <cellStyle name=" _구내도로 및 배수(단가)" xfId="203"/>
    <cellStyle name=" _기계 및 배관 기자재비(당진56기준)" xfId="204"/>
    <cellStyle name=" _대표공종내역" xfId="205"/>
    <cellStyle name=" _대표공종내역_간접비(아산배방060310_rev6)" xfId="206"/>
    <cellStyle name=" _대표공종내역_간접비(아산배방060317_rev7)" xfId="207"/>
    <cellStyle name=" _대표공종내역_공사비집계표(품의용)" xfId="208"/>
    <cellStyle name=" _대표공종내역_공사비집계표(품의용)_간접비(아산배방060310_rev6)" xfId="209"/>
    <cellStyle name=" _대표공종내역_공사비집계표(품의용)_간접비(아산배방060317_rev7)" xfId="210"/>
    <cellStyle name=" _대표공종내역_공사비집계표(품의용)_보령78 건설공사" xfId="211"/>
    <cellStyle name=" _대표공종내역_공사비집계표(품의용)_보령78 건설공사_간접비(아산배방060310_rev6)" xfId="212"/>
    <cellStyle name=" _대표공종내역_공사비집계표(품의용)_보령78 건설공사_간접비(아산배방060317_rev7)" xfId="213"/>
    <cellStyle name=" _대표공종내역_보령78 건설공사" xfId="214"/>
    <cellStyle name=" _대표공종내역_보령78 건설공사_간접비(아산배방060310_rev6)" xfId="215"/>
    <cellStyle name=" _대표공종내역_보령78 건설공사_간접비(아산배방060317_rev7)" xfId="216"/>
    <cellStyle name=" _사급자재단가산출" xfId="217"/>
    <cellStyle name=" _사급자재단가산출_325전기설비기초" xfId="218"/>
    <cellStyle name=" _사급자재단가산출_325전기설비기초_간접비(아산배방060310_rev6)" xfId="219"/>
    <cellStyle name=" _사급자재단가산출_325전기설비기초_간접비(아산배방060317_rev7)" xfId="220"/>
    <cellStyle name=" _사급자재단가산출_325전기설비기초_공사비집계표(품의용)" xfId="221"/>
    <cellStyle name=" _사급자재단가산출_325전기설비기초_공사비집계표(품의용)_간접비(아산배방060310_rev6)" xfId="222"/>
    <cellStyle name=" _사급자재단가산출_325전기설비기초_공사비집계표(품의용)_간접비(아산배방060317_rev7)" xfId="223"/>
    <cellStyle name=" _사급자재단가산출_325전기설비기초_공사비집계표(품의용)_보령78 건설공사" xfId="224"/>
    <cellStyle name=" _사급자재단가산출_325전기설비기초_공사비집계표(품의용)_보령78 건설공사_간접비(아산배방060310_rev6)" xfId="225"/>
    <cellStyle name=" _사급자재단가산출_325전기설비기초_공사비집계표(품의용)_보령78 건설공사_간접비(아산배방060317_rev7)" xfId="226"/>
    <cellStyle name=" _사급자재단가산출_325전기설비기초_보령78 건설공사" xfId="227"/>
    <cellStyle name=" _사급자재단가산출_325전기설비기초_보령78 건설공사_간접비(아산배방060310_rev6)" xfId="228"/>
    <cellStyle name=" _사급자재단가산출_325전기설비기초_보령78 건설공사_간접비(아산배방060317_rev7)" xfId="229"/>
    <cellStyle name=" _사급자재단가산출_간접비(아산배방060310_rev6)" xfId="230"/>
    <cellStyle name=" _사급자재단가산출_간접비(아산배방060317_rev7)" xfId="231"/>
    <cellStyle name=" _사급자재단가산출_공사비집계표(품의용)" xfId="232"/>
    <cellStyle name=" _사급자재단가산출_공사비집계표(품의용)_간접비(아산배방060310_rev6)" xfId="233"/>
    <cellStyle name=" _사급자재단가산출_공사비집계표(품의용)_간접비(아산배방060317_rev7)" xfId="234"/>
    <cellStyle name=" _사급자재단가산출_공사비집계표(품의용)_보령78 건설공사" xfId="235"/>
    <cellStyle name=" _사급자재단가산출_공사비집계표(품의용)_보령78 건설공사_간접비(아산배방060310_rev6)" xfId="236"/>
    <cellStyle name=" _사급자재단가산출_공사비집계표(품의용)_보령78 건설공사_간접비(아산배방060317_rev7)" xfId="237"/>
    <cellStyle name=" _사급자재단가산출_대표공종 분류내역" xfId="238"/>
    <cellStyle name=" _사급자재단가산출_대표공종 분류내역_간접비(아산배방060310_rev6)" xfId="239"/>
    <cellStyle name=" _사급자재단가산출_대표공종 분류내역_간접비(아산배방060317_rev7)" xfId="240"/>
    <cellStyle name=" _사급자재단가산출_대표공종 분류내역_공사비집계표(품의용)" xfId="241"/>
    <cellStyle name=" _사급자재단가산출_대표공종 분류내역_공사비집계표(품의용)_간접비(아산배방060310_rev6)" xfId="242"/>
    <cellStyle name=" _사급자재단가산출_대표공종 분류내역_공사비집계표(품의용)_간접비(아산배방060317_rev7)" xfId="243"/>
    <cellStyle name=" _사급자재단가산출_대표공종 분류내역_공사비집계표(품의용)_보령78 건설공사" xfId="244"/>
    <cellStyle name=" _사급자재단가산출_대표공종 분류내역_공사비집계표(품의용)_보령78 건설공사_간접비(아산배방060310_rev6)" xfId="245"/>
    <cellStyle name=" _사급자재단가산출_대표공종 분류내역_공사비집계표(품의용)_보령78 건설공사_간접비(아산배방060317_rev7)" xfId="246"/>
    <cellStyle name=" _사급자재단가산출_대표공종 분류내역_보령78 건설공사" xfId="247"/>
    <cellStyle name=" _사급자재단가산출_대표공종 분류내역_보령78 건설공사_간접비(아산배방060310_rev6)" xfId="248"/>
    <cellStyle name=" _사급자재단가산출_대표공종 분류내역_보령78 건설공사_간접비(아산배방060317_rev7)" xfId="249"/>
    <cellStyle name=" _사급자재단가산출_대표공종분류" xfId="250"/>
    <cellStyle name=" _사급자재단가산출_대표공종분류_간접비(아산배방060310_rev6)" xfId="251"/>
    <cellStyle name=" _사급자재단가산출_대표공종분류_간접비(아산배방060317_rev7)" xfId="252"/>
    <cellStyle name=" _사급자재단가산출_대표공종분류_공사비집계표(품의용)" xfId="253"/>
    <cellStyle name=" _사급자재단가산출_대표공종분류_공사비집계표(품의용)_간접비(아산배방060310_rev6)" xfId="254"/>
    <cellStyle name=" _사급자재단가산출_대표공종분류_공사비집계표(품의용)_간접비(아산배방060317_rev7)" xfId="255"/>
    <cellStyle name=" _사급자재단가산출_대표공종분류_공사비집계표(품의용)_보령78 건설공사" xfId="256"/>
    <cellStyle name=" _사급자재단가산출_대표공종분류_공사비집계표(품의용)_보령78 건설공사_간접비(아산배방060310_rev6)" xfId="257"/>
    <cellStyle name=" _사급자재단가산출_대표공종분류_공사비집계표(품의용)_보령78 건설공사_간접비(아산배방060317_rev7)" xfId="258"/>
    <cellStyle name=" _사급자재단가산출_대표공종분류_보령78 건설공사" xfId="259"/>
    <cellStyle name=" _사급자재단가산출_대표공종분류_보령78 건설공사_간접비(아산배방060310_rev6)" xfId="260"/>
    <cellStyle name=" _사급자재단가산출_대표공종분류_보령78 건설공사_간접비(아산배방060317_rev7)" xfId="261"/>
    <cellStyle name=" _사급자재단가산출_보령78 건설공사" xfId="262"/>
    <cellStyle name=" _사급자재단가산출_보령78 건설공사_간접비(아산배방060310_rev6)" xfId="263"/>
    <cellStyle name=" _사급자재단가산출_보령78 건설공사_간접비(아산배방060317_rev7)" xfId="264"/>
    <cellStyle name=" _사급자재단가산출_사급자재총괄표" xfId="265"/>
    <cellStyle name=" _사급자재단가산출_사급자재총괄표_간접비(아산배방060310_rev6)" xfId="266"/>
    <cellStyle name=" _사급자재단가산출_사급자재총괄표_간접비(아산배방060317_rev7)" xfId="267"/>
    <cellStyle name=" _사급자재단가산출_사급자재총괄표_공사비집계표(품의용)" xfId="268"/>
    <cellStyle name=" _사급자재단가산출_사급자재총괄표_공사비집계표(품의용)_간접비(아산배방060310_rev6)" xfId="269"/>
    <cellStyle name=" _사급자재단가산출_사급자재총괄표_공사비집계표(품의용)_간접비(아산배방060317_rev7)" xfId="270"/>
    <cellStyle name=" _사급자재단가산출_사급자재총괄표_공사비집계표(품의용)_보령78 건설공사" xfId="271"/>
    <cellStyle name=" _사급자재단가산출_사급자재총괄표_공사비집계표(품의용)_보령78 건설공사_간접비(아산배방060310_rev6)" xfId="272"/>
    <cellStyle name=" _사급자재단가산출_사급자재총괄표_공사비집계표(품의용)_보령78 건설공사_간접비(아산배방060317_rev7)" xfId="273"/>
    <cellStyle name=" _사급자재단가산출_사급자재총괄표_보령78 건설공사" xfId="274"/>
    <cellStyle name=" _사급자재단가산출_사급자재총괄표_보령78 건설공사_간접비(아산배방060310_rev6)" xfId="275"/>
    <cellStyle name=" _사급자재단가산출_사급자재총괄표_보령78 건설공사_간접비(아산배방060317_rev7)" xfId="276"/>
    <cellStyle name=" _사급자재단가산출_설계개요" xfId="277"/>
    <cellStyle name=" _사급자재단가산출_설계개요_간접비(아산배방060310_rev6)" xfId="278"/>
    <cellStyle name=" _사급자재단가산출_설계개요_간접비(아산배방060317_rev7)" xfId="279"/>
    <cellStyle name=" _사급자재단가산출_설계개요_공사비집계표(품의용)" xfId="280"/>
    <cellStyle name=" _사급자재단가산출_설계개요_공사비집계표(품의용)_간접비(아산배방060310_rev6)" xfId="281"/>
    <cellStyle name=" _사급자재단가산출_설계개요_공사비집계표(품의용)_간접비(아산배방060317_rev7)" xfId="282"/>
    <cellStyle name=" _사급자재단가산출_설계개요_공사비집계표(품의용)_보령78 건설공사" xfId="283"/>
    <cellStyle name=" _사급자재단가산출_설계개요_공사비집계표(품의용)_보령78 건설공사_간접비(아산배방060310_rev6)" xfId="284"/>
    <cellStyle name=" _사급자재단가산출_설계개요_공사비집계표(품의용)_보령78 건설공사_간접비(아산배방060317_rev7)" xfId="285"/>
    <cellStyle name=" _사급자재단가산출_설계개요_보령78 건설공사" xfId="286"/>
    <cellStyle name=" _사급자재단가산출_설계개요_보령78 건설공사_간접비(아산배방060310_rev6)" xfId="287"/>
    <cellStyle name=" _사급자재단가산출_설계개요_보령78 건설공사_간접비(아산배방060317_rev7)" xfId="288"/>
    <cellStyle name=" _사급자재단가산출_설계명세서" xfId="289"/>
    <cellStyle name=" _사급자재단가산출_설계명세서_325전기설비기초" xfId="290"/>
    <cellStyle name=" _사급자재단가산출_설계명세서_325전기설비기초_간접비(아산배방060310_rev6)" xfId="291"/>
    <cellStyle name=" _사급자재단가산출_설계명세서_325전기설비기초_간접비(아산배방060317_rev7)" xfId="292"/>
    <cellStyle name=" _사급자재단가산출_설계명세서_325전기설비기초_공사비집계표(품의용)" xfId="293"/>
    <cellStyle name=" _사급자재단가산출_설계명세서_325전기설비기초_공사비집계표(품의용)_간접비(아산배방060310_rev6)" xfId="294"/>
    <cellStyle name=" _사급자재단가산출_설계명세서_325전기설비기초_공사비집계표(품의용)_간접비(아산배방060317_rev7)" xfId="295"/>
    <cellStyle name=" _사급자재단가산출_설계명세서_325전기설비기초_공사비집계표(품의용)_보령78 건설공사" xfId="296"/>
    <cellStyle name=" _사급자재단가산출_설계명세서_325전기설비기초_공사비집계표(품의용)_보령78 건설공사_간접비(아산배방060310_rev6)" xfId="297"/>
    <cellStyle name=" _사급자재단가산출_설계명세서_325전기설비기초_공사비집계표(품의용)_보령78 건설공사_간접비(아산배방060317_rev7)" xfId="298"/>
    <cellStyle name=" _사급자재단가산출_설계명세서_325전기설비기초_보령78 건설공사" xfId="299"/>
    <cellStyle name=" _사급자재단가산출_설계명세서_325전기설비기초_보령78 건설공사_간접비(아산배방060310_rev6)" xfId="300"/>
    <cellStyle name=" _사급자재단가산출_설계명세서_325전기설비기초_보령78 건설공사_간접비(아산배방060317_rev7)" xfId="301"/>
    <cellStyle name=" _사급자재단가산출_설계명세서_간접비(아산배방060310_rev6)" xfId="302"/>
    <cellStyle name=" _사급자재단가산출_설계명세서_간접비(아산배방060317_rev7)" xfId="303"/>
    <cellStyle name=" _사급자재단가산출_설계명세서_공사비집계표(품의용)" xfId="304"/>
    <cellStyle name=" _사급자재단가산출_설계명세서_공사비집계표(품의용)_간접비(아산배방060310_rev6)" xfId="305"/>
    <cellStyle name=" _사급자재단가산출_설계명세서_공사비집계표(품의용)_간접비(아산배방060317_rev7)" xfId="306"/>
    <cellStyle name=" _사급자재단가산출_설계명세서_공사비집계표(품의용)_보령78 건설공사" xfId="307"/>
    <cellStyle name=" _사급자재단가산출_설계명세서_공사비집계표(품의용)_보령78 건설공사_간접비(아산배방060310_rev6)" xfId="308"/>
    <cellStyle name=" _사급자재단가산출_설계명세서_공사비집계표(품의용)_보령78 건설공사_간접비(아산배방060317_rev7)" xfId="309"/>
    <cellStyle name=" _사급자재단가산출_설계명세서_보령78 건설공사" xfId="310"/>
    <cellStyle name=" _사급자재단가산출_설계명세서_보령78 건설공사_간접비(아산배방060310_rev6)" xfId="311"/>
    <cellStyle name=" _사급자재단가산출_설계명세서_보령78 건설공사_간접비(아산배방060317_rev7)" xfId="312"/>
    <cellStyle name=" _사급자재단가산출_설계명세서_설계개요" xfId="313"/>
    <cellStyle name=" _사급자재단가산출_설계명세서_설계개요_간접비(아산배방060310_rev6)" xfId="314"/>
    <cellStyle name=" _사급자재단가산출_설계명세서_설계개요_간접비(아산배방060317_rev7)" xfId="315"/>
    <cellStyle name=" _사급자재단가산출_설계명세서_설계개요_공사비집계표(품의용)" xfId="316"/>
    <cellStyle name=" _사급자재단가산출_설계명세서_설계개요_공사비집계표(품의용)_간접비(아산배방060310_rev6)" xfId="317"/>
    <cellStyle name=" _사급자재단가산출_설계명세서_설계개요_공사비집계표(품의용)_간접비(아산배방060317_rev7)" xfId="318"/>
    <cellStyle name=" _사급자재단가산출_설계명세서_설계개요_공사비집계표(품의용)_보령78 건설공사" xfId="319"/>
    <cellStyle name=" _사급자재단가산출_설계명세서_설계개요_공사비집계표(품의용)_보령78 건설공사_간접비(아산배방060310_rev6)" xfId="320"/>
    <cellStyle name=" _사급자재단가산출_설계명세서_설계개요_공사비집계표(품의용)_보령78 건설공사_간접비(아산배방060317_rev7)" xfId="321"/>
    <cellStyle name=" _사급자재단가산출_설계명세서_설계개요_보령78 건설공사" xfId="322"/>
    <cellStyle name=" _사급자재단가산출_설계명세서_설계개요_보령78 건설공사_간접비(아산배방060310_rev6)" xfId="323"/>
    <cellStyle name=" _사급자재단가산출_설계명세서_설계개요_보령78 건설공사_간접비(아산배방060317_rev7)" xfId="324"/>
    <cellStyle name=" _사급자재단가산출_옥외탱크기초(단가)" xfId="325"/>
    <cellStyle name=" _사급자재단가산출_옥외탱크기초(단가)_간접비(아산배방060310_rev6)" xfId="326"/>
    <cellStyle name=" _사급자재단가산출_옥외탱크기초(단가)_간접비(아산배방060317_rev7)" xfId="327"/>
    <cellStyle name=" _사급자재단가산출_옥외탱크기초(단가)_공사비집계표(품의용)" xfId="328"/>
    <cellStyle name=" _사급자재단가산출_옥외탱크기초(단가)_공사비집계표(품의용)_간접비(아산배방060310_rev6)" xfId="329"/>
    <cellStyle name=" _사급자재단가산출_옥외탱크기초(단가)_공사비집계표(품의용)_간접비(아산배방060317_rev7)" xfId="330"/>
    <cellStyle name=" _사급자재단가산출_옥외탱크기초(단가)_공사비집계표(품의용)_보령78 건설공사" xfId="331"/>
    <cellStyle name=" _사급자재단가산출_옥외탱크기초(단가)_공사비집계표(품의용)_보령78 건설공사_간접비(아산배방060310_rev6)" xfId="332"/>
    <cellStyle name=" _사급자재단가산출_옥외탱크기초(단가)_공사비집계표(품의용)_보령78 건설공사_간접비(아산배방060317_rev7)" xfId="333"/>
    <cellStyle name=" _사급자재단가산출_옥외탱크기초(단가)_보령78 건설공사" xfId="334"/>
    <cellStyle name=" _사급자재단가산출_옥외탱크기초(단가)_보령78 건설공사_간접비(아산배방060310_rev6)" xfId="335"/>
    <cellStyle name=" _사급자재단가산출_옥외탱크기초(단가)_보령78 건설공사_간접비(아산배방060317_rev7)" xfId="336"/>
    <cellStyle name=" _사급자재단가산출_옥외탱크및기기기초(단가)" xfId="337"/>
    <cellStyle name=" _사급자재단가산출_옥외탱크및기기기초(단가)_간접비(아산배방060310_rev6)" xfId="338"/>
    <cellStyle name=" _사급자재단가산출_옥외탱크및기기기초(단가)_간접비(아산배방060317_rev7)" xfId="339"/>
    <cellStyle name=" _사급자재단가산출_옥외탱크및기기기초(단가)_공사비집계표(품의용)" xfId="340"/>
    <cellStyle name=" _사급자재단가산출_옥외탱크및기기기초(단가)_공사비집계표(품의용)_간접비(아산배방060310_rev6)" xfId="341"/>
    <cellStyle name=" _사급자재단가산출_옥외탱크및기기기초(단가)_공사비집계표(품의용)_간접비(아산배방060317_rev7)" xfId="342"/>
    <cellStyle name=" _사급자재단가산출_옥외탱크및기기기초(단가)_공사비집계표(품의용)_보령78 건설공사" xfId="343"/>
    <cellStyle name=" _사급자재단가산출_옥외탱크및기기기초(단가)_공사비집계표(품의용)_보령78 건설공사_간접비(아산배방060310_rev6)" xfId="344"/>
    <cellStyle name=" _사급자재단가산출_옥외탱크및기기기초(단가)_공사비집계표(품의용)_보령78 건설공사_간접비(아산배방060317_rev7)" xfId="345"/>
    <cellStyle name=" _사급자재단가산출_옥외탱크및기기기초(단가)_보령78 건설공사" xfId="346"/>
    <cellStyle name=" _사급자재단가산출_옥외탱크및기기기초(단가)_보령78 건설공사_간접비(아산배방060310_rev6)" xfId="347"/>
    <cellStyle name=" _사급자재단가산출_옥외탱크및기기기초(단가)_보령78 건설공사_간접비(아산배방060317_rev7)" xfId="348"/>
    <cellStyle name=" _사급자재단가산출_추가품셈1" xfId="349"/>
    <cellStyle name=" _사급자재단가산출_추가품셈1_간접비(아산배방060310_rev6)" xfId="350"/>
    <cellStyle name=" _사급자재단가산출_추가품셈1_간접비(아산배방060317_rev7)" xfId="351"/>
    <cellStyle name=" _사급자재단가산출_추가품셈1_공사비집계표(품의용)" xfId="352"/>
    <cellStyle name=" _사급자재단가산출_추가품셈1_공사비집계표(품의용)_간접비(아산배방060310_rev6)" xfId="353"/>
    <cellStyle name=" _사급자재단가산출_추가품셈1_공사비집계표(품의용)_간접비(아산배방060317_rev7)" xfId="354"/>
    <cellStyle name=" _사급자재단가산출_추가품셈1_공사비집계표(품의용)_보령78 건설공사" xfId="355"/>
    <cellStyle name=" _사급자재단가산출_추가품셈1_공사비집계표(품의용)_보령78 건설공사_간접비(아산배방060310_rev6)" xfId="356"/>
    <cellStyle name=" _사급자재단가산출_추가품셈1_공사비집계표(품의용)_보령78 건설공사_간접비(아산배방060317_rev7)" xfId="357"/>
    <cellStyle name=" _사급자재단가산출_추가품셈1_보령78 건설공사" xfId="358"/>
    <cellStyle name=" _사급자재단가산출_추가품셈1_보령78 건설공사_간접비(아산배방060310_rev6)" xfId="359"/>
    <cellStyle name=" _사급자재단가산출_추가품셈1_보령78 건설공사_간접비(아산배방060317_rev7)" xfId="360"/>
    <cellStyle name=" _사급재료비및운반비" xfId="361"/>
    <cellStyle name=" _사급재료비및운반비_AC-01터빈주제어및보일러기초" xfId="362"/>
    <cellStyle name=" _사급재료비및운반비_AC-01터빈주제어및보일러기초_간접비(아산배방060310_rev6)" xfId="363"/>
    <cellStyle name=" _사급재료비및운반비_AC-01터빈주제어및보일러기초_간접비(아산배방060317_rev7)" xfId="364"/>
    <cellStyle name=" _사급재료비및운반비_AC-04터빈발전기기초" xfId="365"/>
    <cellStyle name=" _사급재료비및운반비_AC-04터빈발전기기초_간접비(아산배방060310_rev6)" xfId="366"/>
    <cellStyle name=" _사급재료비및운반비_AC-04터빈발전기기초_간접비(아산배방060317_rev7)" xfId="367"/>
    <cellStyle name=" _사급재료비및운반비_AC-05옥내기기기초" xfId="368"/>
    <cellStyle name=" _사급재료비및운반비_AC-05옥내기기기초_간접비(아산배방060310_rev6)" xfId="369"/>
    <cellStyle name=" _사급재료비및운반비_AC-05옥내기기기초_간접비(아산배방060317_rev7)" xfId="370"/>
    <cellStyle name=" _사급재료비및운반비_AC-06옥내기기기초(최종)-1129" xfId="371"/>
    <cellStyle name=" _사급재료비및운반비_AC-06옥내기기기초(최종)-1129_간접비(아산배방060310_rev6)" xfId="372"/>
    <cellStyle name=" _사급재료비및운반비_AC-06옥내기기기초(최종)-1129_간접비(아산배방060317_rev7)" xfId="373"/>
    <cellStyle name=" _사급재료비및운반비_간접비(아산배방060310_rev6)" xfId="374"/>
    <cellStyle name=" _사급재료비및운반비_간접비(아산배방060317_rev7)" xfId="375"/>
    <cellStyle name=" _사급재료비및운반비_터빈발전기기초(단가)" xfId="376"/>
    <cellStyle name=" _사급재료비및운반비_터빈발전기기초(단가)_1" xfId="377"/>
    <cellStyle name=" _사급재료비및운반비_터빈발전기기초(단가)_1_AC-05옥내기기기초" xfId="378"/>
    <cellStyle name=" _사급재료비및운반비_터빈발전기기초(단가)_1_AC-05옥내기기기초_간접비(아산배방060310_rev6)" xfId="379"/>
    <cellStyle name=" _사급재료비및운반비_터빈발전기기초(단가)_1_AC-05옥내기기기초_간접비(아산배방060317_rev7)" xfId="380"/>
    <cellStyle name=" _사급재료비및운반비_터빈발전기기초(단가)_1_간접비(아산배방060310_rev6)" xfId="381"/>
    <cellStyle name=" _사급재료비및운반비_터빈발전기기초(단가)_1_간접비(아산배방060317_rev7)" xfId="382"/>
    <cellStyle name=" _사급재료비및운반비_터빈발전기기초(단가)_AC-05옥내기기기초" xfId="383"/>
    <cellStyle name=" _사급재료비및운반비_터빈발전기기초(단가)_AC-05옥내기기기초_간접비(아산배방060310_rev6)" xfId="384"/>
    <cellStyle name=" _사급재료비및운반비_터빈발전기기초(단가)_AC-05옥내기기기초_간접비(아산배방060310_rev6)_조직표 및 인원동원계획(2008215)" xfId="385"/>
    <cellStyle name=" _사급재료비및운반비_터빈발전기기초(단가)_AC-05옥내기기기초_간접비(아산배방060317_rev7)" xfId="386"/>
    <cellStyle name=" _사급재료비및운반비_터빈발전기기초(단가)_AC-05옥내기기기초_간접비(아산배방060317_rev7)_조직표 및 인원동원계획(2008215)" xfId="387"/>
    <cellStyle name=" _사급재료비및운반비_터빈발전기기초(단가)_AC-05옥내기기기초_조직표 및 인원동원계획(2008215)" xfId="388"/>
    <cellStyle name=" _사급재료비및운반비_터빈발전기기초(단가)_간접비(아산배방060310_rev6)" xfId="389"/>
    <cellStyle name=" _사급재료비및운반비_터빈발전기기초(단가)_간접비(아산배방060310_rev6)_조직표 및 인원동원계획(2008215)" xfId="390"/>
    <cellStyle name=" _사급재료비및운반비_터빈발전기기초(단가)_간접비(아산배방060317_rev7)" xfId="391"/>
    <cellStyle name=" _사급재료비및운반비_터빈발전기기초(단가)_간접비(아산배방060317_rev7)_조직표 및 인원동원계획(2008215)" xfId="392"/>
    <cellStyle name=" _사급재료비및운반비_터빈발전기기초(단가)_조직표 및 인원동원계획(2008215)" xfId="393"/>
    <cellStyle name=" _설계명세서" xfId="394"/>
    <cellStyle name=" _설계명세서_1" xfId="395"/>
    <cellStyle name=" _설계명세서_간접비(아산배방060310_rev6)" xfId="396"/>
    <cellStyle name=" _설계명세서_간접비(아산배방060317_rev7)" xfId="397"/>
    <cellStyle name=" _설계명세서_공사비집계표(품의용)" xfId="398"/>
    <cellStyle name=" _설계명세서_공사비집계표(품의용)_간접비(아산배방060310_rev6)" xfId="399"/>
    <cellStyle name=" _설계명세서_공사비집계표(품의용)_간접비(아산배방060317_rev7)" xfId="400"/>
    <cellStyle name=" _설계명세서_공사비집계표(품의용)_보령78 건설공사" xfId="401"/>
    <cellStyle name=" _설계명세서_공사비집계표(품의용)_보령78 건설공사_간접비(아산배방060310_rev6)" xfId="402"/>
    <cellStyle name=" _설계명세서_공사비집계표(품의용)_보령78 건설공사_간접비(아산배방060317_rev7)" xfId="403"/>
    <cellStyle name=" _설계명세서_보령78 건설공사" xfId="404"/>
    <cellStyle name=" _설계명세서_보령78 건설공사_간접비(아산배방060310_rev6)" xfId="405"/>
    <cellStyle name=" _설계명세서_보령78 건설공사_간접비(아산배방060317_rev7)" xfId="406"/>
    <cellStyle name=" _수량및 단가 산출내용표" xfId="407"/>
    <cellStyle name=" _수량및 단가 산출내용표_20030310150903590-E1C865BF" xfId="408"/>
    <cellStyle name=" _수량및 단가 산출내용표_20030310150903590-E1C865BF_간접비(아산배방060310_rev6)" xfId="409"/>
    <cellStyle name=" _수량및 단가 산출내용표_20030310150903590-E1C865BF_간접비(아산배방060317_rev7)" xfId="410"/>
    <cellStyle name=" _수량및 단가 산출내용표_20030310150903590-E1C865BF_공사비집계표(품의용)" xfId="411"/>
    <cellStyle name=" _수량및 단가 산출내용표_20030310150903590-E1C865BF_공사비집계표(품의용)_간접비(아산배방060310_rev6)" xfId="412"/>
    <cellStyle name=" _수량및 단가 산출내용표_20030310150903590-E1C865BF_공사비집계표(품의용)_간접비(아산배방060317_rev7)" xfId="413"/>
    <cellStyle name=" _수량및 단가 산출내용표_20030310150903590-E1C865BF_공사비집계표(품의용)_보령78 건설공사" xfId="414"/>
    <cellStyle name=" _수량및 단가 산출내용표_20030310150903590-E1C865BF_공사비집계표(품의용)_보령78 건설공사_간접비(아산배방060310_rev6)" xfId="415"/>
    <cellStyle name=" _수량및 단가 산출내용표_20030310150903590-E1C865BF_공사비집계표(품의용)_보령78 건설공사_간접비(아산배방060317_rev7)" xfId="416"/>
    <cellStyle name=" _수량및 단가 산출내용표_20030310150903590-E1C865BF_보령78 건설공사" xfId="417"/>
    <cellStyle name=" _수량및 단가 산출내용표_20030310150903590-E1C865BF_보령78 건설공사_간접비(아산배방060310_rev6)" xfId="418"/>
    <cellStyle name=" _수량및 단가 산출내용표_20030310150903590-E1C865BF_보령78 건설공사_간접비(아산배방060317_rev7)" xfId="419"/>
    <cellStyle name=" _수량및 단가 산출내용표_AC-01터빈주제어및보일러기초" xfId="420"/>
    <cellStyle name=" _수량및 단가 산출내용표_AC-01터빈주제어및보일러기초_간접비(아산배방060310_rev6)" xfId="421"/>
    <cellStyle name=" _수량및 단가 산출내용표_AC-01터빈주제어및보일러기초_간접비(아산배방060317_rev7)" xfId="422"/>
    <cellStyle name=" _수량및 단가 산출내용표_AC-02터빈및주제어철골(사급-최종-1)-1201" xfId="423"/>
    <cellStyle name=" _수량및 단가 산출내용표_AC-02터빈및주제어철골(사급-최종-1)-1201_간접비(아산배방060310_rev6)" xfId="424"/>
    <cellStyle name=" _수량및 단가 산출내용표_AC-02터빈및주제어철골(사급-최종-1)-1201_간접비(아산배방060317_rev7)" xfId="425"/>
    <cellStyle name=" _수량및 단가 산출내용표_AC-04터빈발전기기초" xfId="426"/>
    <cellStyle name=" _수량및 단가 산출내용표_AC-04터빈발전기기초_간접비(아산배방060310_rev6)" xfId="427"/>
    <cellStyle name=" _수량및 단가 산출내용표_AC-04터빈발전기기초_간접비(아산배방060317_rev7)" xfId="428"/>
    <cellStyle name=" _수량및 단가 산출내용표_AC-05옥내기기기초" xfId="429"/>
    <cellStyle name=" _수량및 단가 산출내용표_AC-05옥내기기기초_간접비(아산배방060310_rev6)" xfId="430"/>
    <cellStyle name=" _수량및 단가 산출내용표_AC-05옥내기기기초_간접비(아산배방060317_rev7)" xfId="431"/>
    <cellStyle name=" _수량및 단가 산출내용표_간접비(아산배방060310_rev6)" xfId="432"/>
    <cellStyle name=" _수량및 단가 산출내용표_간접비(아산배방060317_rev7)" xfId="433"/>
    <cellStyle name=" _수량및 단가 산출내용표_간지" xfId="434"/>
    <cellStyle name=" _수량및 단가 산출내용표_간지_325전기설비기초" xfId="435"/>
    <cellStyle name=" _수량및 단가 산출내용표_간지_325전기설비기초_간접비(아산배방060310_rev6)" xfId="436"/>
    <cellStyle name=" _수량및 단가 산출내용표_간지_325전기설비기초_간접비(아산배방060317_rev7)" xfId="437"/>
    <cellStyle name=" _수량및 단가 산출내용표_간지_325전기설비기초_공사비집계표(품의용)" xfId="438"/>
    <cellStyle name=" _수량및 단가 산출내용표_간지_325전기설비기초_공사비집계표(품의용)_간접비(아산배방060310_rev6)" xfId="439"/>
    <cellStyle name=" _수량및 단가 산출내용표_간지_325전기설비기초_공사비집계표(품의용)_간접비(아산배방060317_rev7)" xfId="440"/>
    <cellStyle name=" _수량및 단가 산출내용표_간지_325전기설비기초_공사비집계표(품의용)_보령78 건설공사" xfId="441"/>
    <cellStyle name=" _수량및 단가 산출내용표_간지_325전기설비기초_공사비집계표(품의용)_보령78 건설공사_간접비(아산배방060310_rev6)" xfId="442"/>
    <cellStyle name=" _수량및 단가 산출내용표_간지_325전기설비기초_공사비집계표(품의용)_보령78 건설공사_간접비(아산배방060317_rev7)" xfId="443"/>
    <cellStyle name=" _수량및 단가 산출내용표_간지_325전기설비기초_보령78 건설공사" xfId="444"/>
    <cellStyle name=" _수량및 단가 산출내용표_간지_325전기설비기초_보령78 건설공사_간접비(아산배방060310_rev6)" xfId="445"/>
    <cellStyle name=" _수량및 단가 산출내용표_간지_325전기설비기초_보령78 건설공사_간접비(아산배방060317_rev7)" xfId="446"/>
    <cellStyle name=" _수량및 단가 산출내용표_간지_간접비(아산배방060310_rev6)" xfId="447"/>
    <cellStyle name=" _수량및 단가 산출내용표_간지_간접비(아산배방060317_rev7)" xfId="448"/>
    <cellStyle name=" _수량및 단가 산출내용표_간지_공사비집계표(품의용)" xfId="449"/>
    <cellStyle name=" _수량및 단가 산출내용표_간지_공사비집계표(품의용)_간접비(아산배방060310_rev6)" xfId="450"/>
    <cellStyle name=" _수량및 단가 산출내용표_간지_공사비집계표(품의용)_간접비(아산배방060317_rev7)" xfId="451"/>
    <cellStyle name=" _수량및 단가 산출내용표_간지_공사비집계표(품의용)_보령78 건설공사" xfId="452"/>
    <cellStyle name=" _수량및 단가 산출내용표_간지_공사비집계표(품의용)_보령78 건설공사_간접비(아산배방060310_rev6)" xfId="453"/>
    <cellStyle name=" _수량및 단가 산출내용표_간지_공사비집계표(품의용)_보령78 건설공사_간접비(아산배방060317_rev7)" xfId="454"/>
    <cellStyle name=" _수량및 단가 산출내용표_간지_대표공종 분류내역" xfId="455"/>
    <cellStyle name=" _수량및 단가 산출내용표_간지_대표공종 분류내역_간접비(아산배방060310_rev6)" xfId="456"/>
    <cellStyle name=" _수량및 단가 산출내용표_간지_대표공종 분류내역_간접비(아산배방060317_rev7)" xfId="457"/>
    <cellStyle name=" _수량및 단가 산출내용표_간지_대표공종 분류내역_공사비집계표(품의용)" xfId="458"/>
    <cellStyle name=" _수량및 단가 산출내용표_간지_대표공종 분류내역_공사비집계표(품의용)_간접비(아산배방060310_rev6)" xfId="459"/>
    <cellStyle name=" _수량및 단가 산출내용표_간지_대표공종 분류내역_공사비집계표(품의용)_간접비(아산배방060317_rev7)" xfId="460"/>
    <cellStyle name=" _수량및 단가 산출내용표_간지_대표공종 분류내역_공사비집계표(품의용)_보령78 건설공사" xfId="461"/>
    <cellStyle name=" _수량및 단가 산출내용표_간지_대표공종 분류내역_공사비집계표(품의용)_보령78 건설공사_간접비(아산배방060310_rev6)" xfId="462"/>
    <cellStyle name=" _수량및 단가 산출내용표_간지_대표공종 분류내역_공사비집계표(품의용)_보령78 건설공사_간접비(아산배방060317_rev7)" xfId="463"/>
    <cellStyle name=" _수량및 단가 산출내용표_간지_대표공종 분류내역_보령78 건설공사" xfId="464"/>
    <cellStyle name=" _수량및 단가 산출내용표_간지_대표공종 분류내역_보령78 건설공사_간접비(아산배방060310_rev6)" xfId="465"/>
    <cellStyle name=" _수량및 단가 산출내용표_간지_대표공종 분류내역_보령78 건설공사_간접비(아산배방060317_rev7)" xfId="466"/>
    <cellStyle name=" _수량및 단가 산출내용표_간지_대표공종분류" xfId="467"/>
    <cellStyle name=" _수량및 단가 산출내용표_간지_대표공종분류_간접비(아산배방060310_rev6)" xfId="468"/>
    <cellStyle name=" _수량및 단가 산출내용표_간지_대표공종분류_간접비(아산배방060317_rev7)" xfId="469"/>
    <cellStyle name=" _수량및 단가 산출내용표_간지_대표공종분류_공사비집계표(품의용)" xfId="470"/>
    <cellStyle name=" _수량및 단가 산출내용표_간지_대표공종분류_공사비집계표(품의용)_간접비(아산배방060310_rev6)" xfId="471"/>
    <cellStyle name=" _수량및 단가 산출내용표_간지_대표공종분류_공사비집계표(품의용)_간접비(아산배방060317_rev7)" xfId="472"/>
    <cellStyle name=" _수량및 단가 산출내용표_간지_대표공종분류_공사비집계표(품의용)_보령78 건설공사" xfId="473"/>
    <cellStyle name=" _수량및 단가 산출내용표_간지_대표공종분류_공사비집계표(품의용)_보령78 건설공사_간접비(아산배방060310_rev6)" xfId="474"/>
    <cellStyle name=" _수량및 단가 산출내용표_간지_대표공종분류_공사비집계표(품의용)_보령78 건설공사_간접비(아산배방060317_rev7)" xfId="475"/>
    <cellStyle name=" _수량및 단가 산출내용표_간지_대표공종분류_보령78 건설공사" xfId="476"/>
    <cellStyle name=" _수량및 단가 산출내용표_간지_대표공종분류_보령78 건설공사_간접비(아산배방060310_rev6)" xfId="477"/>
    <cellStyle name=" _수량및 단가 산출내용표_간지_대표공종분류_보령78 건설공사_간접비(아산배방060317_rev7)" xfId="478"/>
    <cellStyle name=" _수량및 단가 산출내용표_간지_보령78 건설공사" xfId="479"/>
    <cellStyle name=" _수량및 단가 산출내용표_간지_보령78 건설공사_간접비(아산배방060310_rev6)" xfId="480"/>
    <cellStyle name=" _수량및 단가 산출내용표_간지_보령78 건설공사_간접비(아산배방060317_rev7)" xfId="481"/>
    <cellStyle name=" _수량및 단가 산출내용표_간지_사급자재총괄표" xfId="482"/>
    <cellStyle name=" _수량및 단가 산출내용표_간지_사급자재총괄표_간접비(아산배방060310_rev6)" xfId="483"/>
    <cellStyle name=" _수량및 단가 산출내용표_간지_사급자재총괄표_간접비(아산배방060317_rev7)" xfId="484"/>
    <cellStyle name=" _수량및 단가 산출내용표_간지_사급자재총괄표_공사비집계표(품의용)" xfId="485"/>
    <cellStyle name=" _수량및 단가 산출내용표_간지_사급자재총괄표_공사비집계표(품의용)_간접비(아산배방060310_rev6)" xfId="486"/>
    <cellStyle name=" _수량및 단가 산출내용표_간지_사급자재총괄표_공사비집계표(품의용)_간접비(아산배방060317_rev7)" xfId="487"/>
    <cellStyle name=" _수량및 단가 산출내용표_간지_사급자재총괄표_공사비집계표(품의용)_보령78 건설공사" xfId="488"/>
    <cellStyle name=" _수량및 단가 산출내용표_간지_사급자재총괄표_공사비집계표(품의용)_보령78 건설공사_간접비(아산배방060310_rev6)" xfId="489"/>
    <cellStyle name=" _수량및 단가 산출내용표_간지_사급자재총괄표_공사비집계표(품의용)_보령78 건설공사_간접비(아산배방060317_rev7)" xfId="490"/>
    <cellStyle name=" _수량및 단가 산출내용표_간지_사급자재총괄표_보령78 건설공사" xfId="491"/>
    <cellStyle name=" _수량및 단가 산출내용표_간지_사급자재총괄표_보령78 건설공사_간접비(아산배방060310_rev6)" xfId="492"/>
    <cellStyle name=" _수량및 단가 산출내용표_간지_사급자재총괄표_보령78 건설공사_간접비(아산배방060317_rev7)" xfId="493"/>
    <cellStyle name=" _수량및 단가 산출내용표_간지_설계개요" xfId="494"/>
    <cellStyle name=" _수량및 단가 산출내용표_간지_설계개요_간접비(아산배방060310_rev6)" xfId="495"/>
    <cellStyle name=" _수량및 단가 산출내용표_간지_설계개요_간접비(아산배방060317_rev7)" xfId="496"/>
    <cellStyle name=" _수량및 단가 산출내용표_간지_설계개요_공사비집계표(품의용)" xfId="497"/>
    <cellStyle name=" _수량및 단가 산출내용표_간지_설계개요_공사비집계표(품의용)_간접비(아산배방060310_rev6)" xfId="498"/>
    <cellStyle name=" _수량및 단가 산출내용표_간지_설계개요_공사비집계표(품의용)_간접비(아산배방060317_rev7)" xfId="499"/>
    <cellStyle name=" _수량및 단가 산출내용표_간지_설계개요_공사비집계표(품의용)_보령78 건설공사" xfId="500"/>
    <cellStyle name=" _수량및 단가 산출내용표_간지_설계개요_공사비집계표(품의용)_보령78 건설공사_간접비(아산배방060310_rev6)" xfId="501"/>
    <cellStyle name=" _수량및 단가 산출내용표_간지_설계개요_공사비집계표(품의용)_보령78 건설공사_간접비(아산배방060317_rev7)" xfId="502"/>
    <cellStyle name=" _수량및 단가 산출내용표_간지_설계개요_보령78 건설공사" xfId="503"/>
    <cellStyle name=" _수량및 단가 산출내용표_간지_설계개요_보령78 건설공사_간접비(아산배방060310_rev6)" xfId="504"/>
    <cellStyle name=" _수량및 단가 산출내용표_간지_설계개요_보령78 건설공사_간접비(아산배방060317_rev7)" xfId="505"/>
    <cellStyle name=" _수량및 단가 산출내용표_간지_설계명세서" xfId="506"/>
    <cellStyle name=" _수량및 단가 산출내용표_간지_설계명세서_325전기설비기초" xfId="507"/>
    <cellStyle name=" _수량및 단가 산출내용표_간지_설계명세서_325전기설비기초_간접비(아산배방060310_rev6)" xfId="508"/>
    <cellStyle name=" _수량및 단가 산출내용표_간지_설계명세서_325전기설비기초_간접비(아산배방060317_rev7)" xfId="509"/>
    <cellStyle name=" _수량및 단가 산출내용표_간지_설계명세서_325전기설비기초_공사비집계표(품의용)" xfId="510"/>
    <cellStyle name=" _수량및 단가 산출내용표_간지_설계명세서_325전기설비기초_공사비집계표(품의용)_간접비(아산배방060310_rev6)" xfId="511"/>
    <cellStyle name=" _수량및 단가 산출내용표_간지_설계명세서_325전기설비기초_공사비집계표(품의용)_간접비(아산배방060317_rev7)" xfId="512"/>
    <cellStyle name=" _수량및 단가 산출내용표_간지_설계명세서_325전기설비기초_공사비집계표(품의용)_보령78 건설공사" xfId="513"/>
    <cellStyle name=" _수량및 단가 산출내용표_간지_설계명세서_325전기설비기초_공사비집계표(품의용)_보령78 건설공사_간접비(아산배방060310_rev6)" xfId="514"/>
    <cellStyle name=" _수량및 단가 산출내용표_간지_설계명세서_325전기설비기초_공사비집계표(품의용)_보령78 건설공사_간접비(아산배방060317_rev7)" xfId="515"/>
    <cellStyle name=" _수량및 단가 산출내용표_간지_설계명세서_325전기설비기초_보령78 건설공사" xfId="516"/>
    <cellStyle name=" _수량및 단가 산출내용표_간지_설계명세서_325전기설비기초_보령78 건설공사_간접비(아산배방060310_rev6)" xfId="517"/>
    <cellStyle name=" _수량및 단가 산출내용표_간지_설계명세서_325전기설비기초_보령78 건설공사_간접비(아산배방060317_rev7)" xfId="518"/>
    <cellStyle name=" _수량및 단가 산출내용표_간지_설계명세서_간접비(아산배방060310_rev6)" xfId="519"/>
    <cellStyle name=" _수량및 단가 산출내용표_간지_설계명세서_간접비(아산배방060317_rev7)" xfId="520"/>
    <cellStyle name=" _수량및 단가 산출내용표_간지_설계명세서_공사비집계표(품의용)" xfId="521"/>
    <cellStyle name=" _수량및 단가 산출내용표_간지_설계명세서_공사비집계표(품의용)_간접비(아산배방060310_rev6)" xfId="522"/>
    <cellStyle name=" _수량및 단가 산출내용표_간지_설계명세서_공사비집계표(품의용)_간접비(아산배방060317_rev7)" xfId="523"/>
    <cellStyle name=" _수량및 단가 산출내용표_간지_설계명세서_공사비집계표(품의용)_보령78 건설공사" xfId="524"/>
    <cellStyle name=" _수량및 단가 산출내용표_간지_설계명세서_공사비집계표(품의용)_보령78 건설공사_간접비(아산배방060310_rev6)" xfId="525"/>
    <cellStyle name=" _수량및 단가 산출내용표_간지_설계명세서_공사비집계표(품의용)_보령78 건설공사_간접비(아산배방060317_rev7)" xfId="526"/>
    <cellStyle name=" _수량및 단가 산출내용표_간지_설계명세서_보령78 건설공사" xfId="527"/>
    <cellStyle name=" _수량및 단가 산출내용표_간지_설계명세서_보령78 건설공사_간접비(아산배방060310_rev6)" xfId="528"/>
    <cellStyle name=" _수량및 단가 산출내용표_간지_설계명세서_보령78 건설공사_간접비(아산배방060317_rev7)" xfId="529"/>
    <cellStyle name=" _수량및 단가 산출내용표_간지_설계명세서_설계개요" xfId="530"/>
    <cellStyle name=" _수량및 단가 산출내용표_간지_설계명세서_설계개요_간접비(아산배방060310_rev6)" xfId="531"/>
    <cellStyle name=" _수량및 단가 산출내용표_간지_설계명세서_설계개요_간접비(아산배방060317_rev7)" xfId="532"/>
    <cellStyle name=" _수량및 단가 산출내용표_간지_설계명세서_설계개요_공사비집계표(품의용)" xfId="533"/>
    <cellStyle name=" _수량및 단가 산출내용표_간지_설계명세서_설계개요_공사비집계표(품의용)_간접비(아산배방060310_rev6)" xfId="534"/>
    <cellStyle name=" _수량및 단가 산출내용표_간지_설계명세서_설계개요_공사비집계표(품의용)_간접비(아산배방060317_rev7)" xfId="535"/>
    <cellStyle name=" _수량및 단가 산출내용표_간지_설계명세서_설계개요_공사비집계표(품의용)_보령78 건설공사" xfId="536"/>
    <cellStyle name=" _수량및 단가 산출내용표_간지_설계명세서_설계개요_공사비집계표(품의용)_보령78 건설공사_간접비(아산배방060310_rev6)" xfId="537"/>
    <cellStyle name=" _수량및 단가 산출내용표_간지_설계명세서_설계개요_공사비집계표(품의용)_보령78 건설공사_간접비(아산배방060317_rev7)" xfId="538"/>
    <cellStyle name=" _수량및 단가 산출내용표_간지_설계명세서_설계개요_보령78 건설공사" xfId="539"/>
    <cellStyle name=" _수량및 단가 산출내용표_간지_설계명세서_설계개요_보령78 건설공사_간접비(아산배방060310_rev6)" xfId="540"/>
    <cellStyle name=" _수량및 단가 산출내용표_간지_설계명세서_설계개요_보령78 건설공사_간접비(아산배방060317_rev7)" xfId="541"/>
    <cellStyle name=" _수량및 단가 산출내용표_간지_옥외탱크기초(단가)" xfId="542"/>
    <cellStyle name=" _수량및 단가 산출내용표_간지_옥외탱크기초(단가)_간접비(아산배방060310_rev6)" xfId="543"/>
    <cellStyle name=" _수량및 단가 산출내용표_간지_옥외탱크기초(단가)_간접비(아산배방060317_rev7)" xfId="544"/>
    <cellStyle name=" _수량및 단가 산출내용표_간지_옥외탱크기초(단가)_공사비집계표(품의용)" xfId="545"/>
    <cellStyle name=" _수량및 단가 산출내용표_간지_옥외탱크기초(단가)_공사비집계표(품의용)_간접비(아산배방060310_rev6)" xfId="546"/>
    <cellStyle name=" _수량및 단가 산출내용표_간지_옥외탱크기초(단가)_공사비집계표(품의용)_간접비(아산배방060317_rev7)" xfId="547"/>
    <cellStyle name=" _수량및 단가 산출내용표_간지_옥외탱크기초(단가)_공사비집계표(품의용)_보령78 건설공사" xfId="548"/>
    <cellStyle name=" _수량및 단가 산출내용표_간지_옥외탱크기초(단가)_공사비집계표(품의용)_보령78 건설공사_간접비(아산배방060310_rev6)" xfId="549"/>
    <cellStyle name=" _수량및 단가 산출내용표_간지_옥외탱크기초(단가)_공사비집계표(품의용)_보령78 건설공사_간접비(아산배방060317_rev7)" xfId="550"/>
    <cellStyle name=" _수량및 단가 산출내용표_간지_옥외탱크기초(단가)_보령78 건설공사" xfId="551"/>
    <cellStyle name=" _수량및 단가 산출내용표_간지_옥외탱크기초(단가)_보령78 건설공사_간접비(아산배방060310_rev6)" xfId="552"/>
    <cellStyle name=" _수량및 단가 산출내용표_간지_옥외탱크기초(단가)_보령78 건설공사_간접비(아산배방060317_rev7)" xfId="553"/>
    <cellStyle name=" _수량및 단가 산출내용표_간지_추가품셈1" xfId="554"/>
    <cellStyle name=" _수량및 단가 산출내용표_간지_추가품셈1_간접비(아산배방060310_rev6)" xfId="555"/>
    <cellStyle name=" _수량및 단가 산출내용표_간지_추가품셈1_간접비(아산배방060317_rev7)" xfId="556"/>
    <cellStyle name=" _수량및 단가 산출내용표_간지_추가품셈1_공사비집계표(품의용)" xfId="557"/>
    <cellStyle name=" _수량및 단가 산출내용표_간지_추가품셈1_공사비집계표(품의용)_간접비(아산배방060310_rev6)" xfId="558"/>
    <cellStyle name=" _수량및 단가 산출내용표_간지_추가품셈1_공사비집계표(품의용)_간접비(아산배방060317_rev7)" xfId="559"/>
    <cellStyle name=" _수량및 단가 산출내용표_간지_추가품셈1_공사비집계표(품의용)_보령78 건설공사" xfId="560"/>
    <cellStyle name=" _수량및 단가 산출내용표_간지_추가품셈1_공사비집계표(품의용)_보령78 건설공사_간접비(아산배방060310_rev6)" xfId="561"/>
    <cellStyle name=" _수량및 단가 산출내용표_간지_추가품셈1_공사비집계표(품의용)_보령78 건설공사_간접비(아산배방060317_rev7)" xfId="562"/>
    <cellStyle name=" _수량및 단가 산출내용표_간지_추가품셈1_보령78 건설공사" xfId="563"/>
    <cellStyle name=" _수량및 단가 산출내용표_간지_추가품셈1_보령78 건설공사_간접비(아산배방060310_rev6)" xfId="564"/>
    <cellStyle name=" _수량및 단가 산출내용표_간지_추가품셈1_보령78 건설공사_간접비(아산배방060317_rev7)" xfId="565"/>
    <cellStyle name=" _수량및 단가 산출내용표_공사비집계표(품의용)" xfId="566"/>
    <cellStyle name=" _수량및 단가 산출내용표_공사비집계표(품의용)_간접비(아산배방060310_rev6)" xfId="567"/>
    <cellStyle name=" _수량및 단가 산출내용표_공사비집계표(품의용)_간접비(아산배방060317_rev7)" xfId="568"/>
    <cellStyle name=" _수량및 단가 산출내용표_공사비집계표(품의용)_보령78 건설공사" xfId="569"/>
    <cellStyle name=" _수량및 단가 산출내용표_공사비집계표(품의용)_보령78 건설공사_간접비(아산배방060310_rev6)" xfId="570"/>
    <cellStyle name=" _수량및 단가 산출내용표_공사비집계표(품의용)_보령78 건설공사_간접비(아산배방060317_rev7)" xfId="571"/>
    <cellStyle name=" _수량및 단가 산출내용표_구내도로 및 배수(단가)" xfId="572"/>
    <cellStyle name=" _수량및 단가 산출내용표_구내도로 및 배수(단가)_간접비(아산배방060310_rev6)" xfId="573"/>
    <cellStyle name=" _수량및 단가 산출내용표_구내도로 및 배수(단가)_간접비(아산배방060317_rev7)" xfId="574"/>
    <cellStyle name=" _수량및 단가 산출내용표_구내도로 및 배수(단가)_공사비집계표(품의용)" xfId="575"/>
    <cellStyle name=" _수량및 단가 산출내용표_구내도로 및 배수(단가)_공사비집계표(품의용)_간접비(아산배방060310_rev6)" xfId="576"/>
    <cellStyle name=" _수량및 단가 산출내용표_구내도로 및 배수(단가)_공사비집계표(품의용)_간접비(아산배방060317_rev7)" xfId="577"/>
    <cellStyle name=" _수량및 단가 산출내용표_구내도로 및 배수(단가)_공사비집계표(품의용)_보령78 건설공사" xfId="578"/>
    <cellStyle name=" _수량및 단가 산출내용표_구내도로 및 배수(단가)_공사비집계표(품의용)_보령78 건설공사_간접비(아산배방060310_rev6)" xfId="579"/>
    <cellStyle name=" _수량및 단가 산출내용표_구내도로 및 배수(단가)_공사비집계표(품의용)_보령78 건설공사_간접비(아산배방060317_rev7)" xfId="580"/>
    <cellStyle name=" _수량및 단가 산출내용표_구내도로 및 배수(단가)_보령78 건설공사" xfId="581"/>
    <cellStyle name=" _수량및 단가 산출내용표_구내도로 및 배수(단가)_보령78 건설공사_간접비(아산배방060310_rev6)" xfId="582"/>
    <cellStyle name=" _수량및 단가 산출내용표_구내도로 및 배수(단가)_보령78 건설공사_간접비(아산배방060317_rev7)" xfId="583"/>
    <cellStyle name=" _수량및 단가 산출내용표_보령78 건설공사" xfId="584"/>
    <cellStyle name=" _수량및 단가 산출내용표_보령78 건설공사_간접비(아산배방060310_rev6)" xfId="585"/>
    <cellStyle name=" _수량및 단가 산출내용표_보령78 건설공사_간접비(아산배방060317_rev7)" xfId="586"/>
    <cellStyle name=" _수량및 단가 산출내용표_사급자재단가산출" xfId="587"/>
    <cellStyle name=" _수량및 단가 산출내용표_사급자재단가산출_325전기설비기초" xfId="588"/>
    <cellStyle name=" _수량및 단가 산출내용표_사급자재단가산출_325전기설비기초_간접비(아산배방060310_rev6)" xfId="589"/>
    <cellStyle name=" _수량및 단가 산출내용표_사급자재단가산출_325전기설비기초_간접비(아산배방060317_rev7)" xfId="590"/>
    <cellStyle name=" _수량및 단가 산출내용표_사급자재단가산출_325전기설비기초_공사비집계표(품의용)" xfId="591"/>
    <cellStyle name=" _수량및 단가 산출내용표_사급자재단가산출_325전기설비기초_공사비집계표(품의용)_간접비(아산배방060310_rev6)" xfId="592"/>
    <cellStyle name=" _수량및 단가 산출내용표_사급자재단가산출_325전기설비기초_공사비집계표(품의용)_간접비(아산배방060317_rev7)" xfId="593"/>
    <cellStyle name=" _수량및 단가 산출내용표_사급자재단가산출_325전기설비기초_공사비집계표(품의용)_보령78 건설공사" xfId="594"/>
    <cellStyle name=" _수량및 단가 산출내용표_사급자재단가산출_325전기설비기초_공사비집계표(품의용)_보령78 건설공사_간접비(아산배방060310_rev6)" xfId="595"/>
    <cellStyle name=" _수량및 단가 산출내용표_사급자재단가산출_325전기설비기초_공사비집계표(품의용)_보령78 건설공사_간접비(아산배방060317_rev7)" xfId="596"/>
    <cellStyle name=" _수량및 단가 산출내용표_사급자재단가산출_325전기설비기초_보령78 건설공사" xfId="597"/>
    <cellStyle name=" _수량및 단가 산출내용표_사급자재단가산출_325전기설비기초_보령78 건설공사_간접비(아산배방060310_rev6)" xfId="598"/>
    <cellStyle name=" _수량및 단가 산출내용표_사급자재단가산출_325전기설비기초_보령78 건설공사_간접비(아산배방060317_rev7)" xfId="599"/>
    <cellStyle name=" _수량및 단가 산출내용표_사급자재단가산출_간접비(아산배방060310_rev6)" xfId="600"/>
    <cellStyle name=" _수량및 단가 산출내용표_사급자재단가산출_간접비(아산배방060317_rev7)" xfId="601"/>
    <cellStyle name=" _수량및 단가 산출내용표_사급자재단가산출_공사비집계표(품의용)" xfId="602"/>
    <cellStyle name=" _수량및 단가 산출내용표_사급자재단가산출_공사비집계표(품의용)_간접비(아산배방060310_rev6)" xfId="603"/>
    <cellStyle name=" _수량및 단가 산출내용표_사급자재단가산출_공사비집계표(품의용)_간접비(아산배방060317_rev7)" xfId="604"/>
    <cellStyle name=" _수량및 단가 산출내용표_사급자재단가산출_공사비집계표(품의용)_보령78 건설공사" xfId="605"/>
    <cellStyle name=" _수량및 단가 산출내용표_사급자재단가산출_공사비집계표(품의용)_보령78 건설공사_간접비(아산배방060310_rev6)" xfId="606"/>
    <cellStyle name=" _수량및 단가 산출내용표_사급자재단가산출_공사비집계표(품의용)_보령78 건설공사_간접비(아산배방060317_rev7)" xfId="607"/>
    <cellStyle name=" _수량및 단가 산출내용표_사급자재단가산출_대표공종 분류내역" xfId="608"/>
    <cellStyle name=" _수량및 단가 산출내용표_사급자재단가산출_대표공종 분류내역_간접비(아산배방060310_rev6)" xfId="609"/>
    <cellStyle name=" _수량및 단가 산출내용표_사급자재단가산출_대표공종 분류내역_간접비(아산배방060317_rev7)" xfId="610"/>
    <cellStyle name=" _수량및 단가 산출내용표_사급자재단가산출_대표공종 분류내역_공사비집계표(품의용)" xfId="611"/>
    <cellStyle name=" _수량및 단가 산출내용표_사급자재단가산출_대표공종 분류내역_공사비집계표(품의용)_간접비(아산배방060310_rev6)" xfId="612"/>
    <cellStyle name=" _수량및 단가 산출내용표_사급자재단가산출_대표공종 분류내역_공사비집계표(품의용)_간접비(아산배방060317_rev7)" xfId="613"/>
    <cellStyle name=" _수량및 단가 산출내용표_사급자재단가산출_대표공종 분류내역_공사비집계표(품의용)_보령78 건설공사" xfId="614"/>
    <cellStyle name=" _수량및 단가 산출내용표_사급자재단가산출_대표공종 분류내역_공사비집계표(품의용)_보령78 건설공사_간접비(아산배방060310_rev6)" xfId="615"/>
    <cellStyle name=" _수량및 단가 산출내용표_사급자재단가산출_대표공종 분류내역_공사비집계표(품의용)_보령78 건설공사_간접비(아산배방060317_rev7)" xfId="616"/>
    <cellStyle name=" _수량및 단가 산출내용표_사급자재단가산출_대표공종 분류내역_보령78 건설공사" xfId="617"/>
    <cellStyle name=" _수량및 단가 산출내용표_사급자재단가산출_대표공종 분류내역_보령78 건설공사_간접비(아산배방060310_rev6)" xfId="618"/>
    <cellStyle name=" _수량및 단가 산출내용표_사급자재단가산출_대표공종 분류내역_보령78 건설공사_간접비(아산배방060317_rev7)" xfId="619"/>
    <cellStyle name=" _수량및 단가 산출내용표_사급자재단가산출_대표공종분류" xfId="620"/>
    <cellStyle name=" _수량및 단가 산출내용표_사급자재단가산출_대표공종분류_간접비(아산배방060310_rev6)" xfId="621"/>
    <cellStyle name=" _수량및 단가 산출내용표_사급자재단가산출_대표공종분류_간접비(아산배방060317_rev7)" xfId="622"/>
    <cellStyle name=" _수량및 단가 산출내용표_사급자재단가산출_대표공종분류_공사비집계표(품의용)" xfId="623"/>
    <cellStyle name=" _수량및 단가 산출내용표_사급자재단가산출_대표공종분류_공사비집계표(품의용)_간접비(아산배방060310_rev6)" xfId="624"/>
    <cellStyle name=" _수량및 단가 산출내용표_사급자재단가산출_대표공종분류_공사비집계표(품의용)_간접비(아산배방060317_rev7)" xfId="625"/>
    <cellStyle name=" _수량및 단가 산출내용표_사급자재단가산출_대표공종분류_공사비집계표(품의용)_보령78 건설공사" xfId="626"/>
    <cellStyle name=" _수량및 단가 산출내용표_사급자재단가산출_대표공종분류_공사비집계표(품의용)_보령78 건설공사_간접비(아산배방060310_rev6)" xfId="627"/>
    <cellStyle name=" _수량및 단가 산출내용표_사급자재단가산출_대표공종분류_공사비집계표(품의용)_보령78 건설공사_간접비(아산배방060317_rev7)" xfId="628"/>
    <cellStyle name=" _수량및 단가 산출내용표_사급자재단가산출_대표공종분류_보령78 건설공사" xfId="629"/>
    <cellStyle name=" _수량및 단가 산출내용표_사급자재단가산출_대표공종분류_보령78 건설공사_간접비(아산배방060310_rev6)" xfId="630"/>
    <cellStyle name=" _수량및 단가 산출내용표_사급자재단가산출_대표공종분류_보령78 건설공사_간접비(아산배방060317_rev7)" xfId="631"/>
    <cellStyle name=" _수량및 단가 산출내용표_사급자재단가산출_보령78 건설공사" xfId="632"/>
    <cellStyle name=" _수량및 단가 산출내용표_사급자재단가산출_보령78 건설공사_간접비(아산배방060310_rev6)" xfId="633"/>
    <cellStyle name=" _수량및 단가 산출내용표_사급자재단가산출_보령78 건설공사_간접비(아산배방060317_rev7)" xfId="634"/>
    <cellStyle name=" _수량및 단가 산출내용표_사급자재단가산출_사급자재총괄표" xfId="635"/>
    <cellStyle name=" _수량및 단가 산출내용표_사급자재단가산출_사급자재총괄표_간접비(아산배방060310_rev6)" xfId="636"/>
    <cellStyle name=" _수량및 단가 산출내용표_사급자재단가산출_사급자재총괄표_간접비(아산배방060317_rev7)" xfId="637"/>
    <cellStyle name=" _수량및 단가 산출내용표_사급자재단가산출_사급자재총괄표_공사비집계표(품의용)" xfId="638"/>
    <cellStyle name=" _수량및 단가 산출내용표_사급자재단가산출_사급자재총괄표_공사비집계표(품의용)_간접비(아산배방060310_rev6)" xfId="639"/>
    <cellStyle name=" _수량및 단가 산출내용표_사급자재단가산출_사급자재총괄표_공사비집계표(품의용)_간접비(아산배방060317_rev7)" xfId="640"/>
    <cellStyle name=" _수량및 단가 산출내용표_사급자재단가산출_사급자재총괄표_공사비집계표(품의용)_보령78 건설공사" xfId="641"/>
    <cellStyle name=" _수량및 단가 산출내용표_사급자재단가산출_사급자재총괄표_공사비집계표(품의용)_보령78 건설공사_간접비(아산배방060310_rev6)" xfId="642"/>
    <cellStyle name=" _수량및 단가 산출내용표_사급자재단가산출_사급자재총괄표_공사비집계표(품의용)_보령78 건설공사_간접비(아산배방060317_rev7)" xfId="643"/>
    <cellStyle name=" _수량및 단가 산출내용표_사급자재단가산출_사급자재총괄표_보령78 건설공사" xfId="644"/>
    <cellStyle name=" _수량및 단가 산출내용표_사급자재단가산출_사급자재총괄표_보령78 건설공사_간접비(아산배방060310_rev6)" xfId="645"/>
    <cellStyle name=" _수량및 단가 산출내용표_사급자재단가산출_사급자재총괄표_보령78 건설공사_간접비(아산배방060317_rev7)" xfId="646"/>
    <cellStyle name=" _수량및 단가 산출내용표_사급자재단가산출_설계개요" xfId="647"/>
    <cellStyle name=" _수량및 단가 산출내용표_사급자재단가산출_설계개요_간접비(아산배방060310_rev6)" xfId="648"/>
    <cellStyle name=" _수량및 단가 산출내용표_사급자재단가산출_설계개요_간접비(아산배방060317_rev7)" xfId="649"/>
    <cellStyle name=" _수량및 단가 산출내용표_사급자재단가산출_설계개요_공사비집계표(품의용)" xfId="650"/>
    <cellStyle name=" _수량및 단가 산출내용표_사급자재단가산출_설계개요_공사비집계표(품의용)_간접비(아산배방060310_rev6)" xfId="651"/>
    <cellStyle name=" _수량및 단가 산출내용표_사급자재단가산출_설계개요_공사비집계표(품의용)_간접비(아산배방060317_rev7)" xfId="652"/>
    <cellStyle name=" _수량및 단가 산출내용표_사급자재단가산출_설계개요_공사비집계표(품의용)_보령78 건설공사" xfId="653"/>
    <cellStyle name=" _수량및 단가 산출내용표_사급자재단가산출_설계개요_공사비집계표(품의용)_보령78 건설공사_간접비(아산배방060310_rev6)" xfId="654"/>
    <cellStyle name=" _수량및 단가 산출내용표_사급자재단가산출_설계개요_공사비집계표(품의용)_보령78 건설공사_간접비(아산배방060317_rev7)" xfId="655"/>
    <cellStyle name=" _수량및 단가 산출내용표_사급자재단가산출_설계개요_보령78 건설공사" xfId="656"/>
    <cellStyle name=" _수량및 단가 산출내용표_사급자재단가산출_설계개요_보령78 건설공사_간접비(아산배방060310_rev6)" xfId="657"/>
    <cellStyle name=" _수량및 단가 산출내용표_사급자재단가산출_설계개요_보령78 건설공사_간접비(아산배방060317_rev7)" xfId="658"/>
    <cellStyle name=" _수량및 단가 산출내용표_사급자재단가산출_설계명세서" xfId="659"/>
    <cellStyle name=" _수량및 단가 산출내용표_사급자재단가산출_설계명세서_325전기설비기초" xfId="660"/>
    <cellStyle name=" _수량및 단가 산출내용표_사급자재단가산출_설계명세서_325전기설비기초_간접비(아산배방060310_rev6)" xfId="661"/>
    <cellStyle name=" _수량및 단가 산출내용표_사급자재단가산출_설계명세서_325전기설비기초_간접비(아산배방060317_rev7)" xfId="662"/>
    <cellStyle name=" _수량및 단가 산출내용표_사급자재단가산출_설계명세서_325전기설비기초_공사비집계표(품의용)" xfId="663"/>
    <cellStyle name=" _수량및 단가 산출내용표_사급자재단가산출_설계명세서_325전기설비기초_공사비집계표(품의용)_간접비(아산배방060310_rev6)" xfId="664"/>
    <cellStyle name=" _수량및 단가 산출내용표_사급자재단가산출_설계명세서_325전기설비기초_공사비집계표(품의용)_간접비(아산배방060317_rev7)" xfId="665"/>
    <cellStyle name=" _수량및 단가 산출내용표_사급자재단가산출_설계명세서_325전기설비기초_공사비집계표(품의용)_보령78 건설공사" xfId="666"/>
    <cellStyle name=" _수량및 단가 산출내용표_사급자재단가산출_설계명세서_325전기설비기초_공사비집계표(품의용)_보령78 건설공사_간접비(아산배방060310_rev6)" xfId="667"/>
    <cellStyle name=" _수량및 단가 산출내용표_사급자재단가산출_설계명세서_325전기설비기초_공사비집계표(품의용)_보령78 건설공사_간접비(아산배방060317_rev7)" xfId="668"/>
    <cellStyle name=" _수량및 단가 산출내용표_사급자재단가산출_설계명세서_325전기설비기초_보령78 건설공사" xfId="669"/>
    <cellStyle name=" _수량및 단가 산출내용표_사급자재단가산출_설계명세서_325전기설비기초_보령78 건설공사_간접비(아산배방060310_rev6)" xfId="670"/>
    <cellStyle name=" _수량및 단가 산출내용표_사급자재단가산출_설계명세서_325전기설비기초_보령78 건설공사_간접비(아산배방060317_rev7)" xfId="671"/>
    <cellStyle name=" _수량및 단가 산출내용표_사급자재단가산출_설계명세서_간접비(아산배방060310_rev6)" xfId="672"/>
    <cellStyle name=" _수량및 단가 산출내용표_사급자재단가산출_설계명세서_간접비(아산배방060317_rev7)" xfId="673"/>
    <cellStyle name=" _수량및 단가 산출내용표_사급자재단가산출_설계명세서_공사비집계표(품의용)" xfId="674"/>
    <cellStyle name=" _수량및 단가 산출내용표_사급자재단가산출_설계명세서_공사비집계표(품의용)_간접비(아산배방060310_rev6)" xfId="675"/>
    <cellStyle name=" _수량및 단가 산출내용표_사급자재단가산출_설계명세서_공사비집계표(품의용)_간접비(아산배방060317_rev7)" xfId="676"/>
    <cellStyle name=" _수량및 단가 산출내용표_사급자재단가산출_설계명세서_공사비집계표(품의용)_보령78 건설공사" xfId="677"/>
    <cellStyle name=" _수량및 단가 산출내용표_사급자재단가산출_설계명세서_공사비집계표(품의용)_보령78 건설공사_간접비(아산배방060310_rev6)" xfId="678"/>
    <cellStyle name=" _수량및 단가 산출내용표_사급자재단가산출_설계명세서_공사비집계표(품의용)_보령78 건설공사_간접비(아산배방060317_rev7)" xfId="679"/>
    <cellStyle name=" _수량및 단가 산출내용표_사급자재단가산출_설계명세서_보령78 건설공사" xfId="680"/>
    <cellStyle name=" _수량및 단가 산출내용표_사급자재단가산출_설계명세서_보령78 건설공사_간접비(아산배방060310_rev6)" xfId="681"/>
    <cellStyle name=" _수량및 단가 산출내용표_사급자재단가산출_설계명세서_보령78 건설공사_간접비(아산배방060317_rev7)" xfId="682"/>
    <cellStyle name=" _수량및 단가 산출내용표_사급자재단가산출_설계명세서_설계개요" xfId="683"/>
    <cellStyle name=" _수량및 단가 산출내용표_사급자재단가산출_설계명세서_설계개요_간접비(아산배방060310_rev6)" xfId="684"/>
    <cellStyle name=" _수량및 단가 산출내용표_사급자재단가산출_설계명세서_설계개요_간접비(아산배방060317_rev7)" xfId="685"/>
    <cellStyle name=" _수량및 단가 산출내용표_사급자재단가산출_설계명세서_설계개요_공사비집계표(품의용)" xfId="686"/>
    <cellStyle name=" _수량및 단가 산출내용표_사급자재단가산출_설계명세서_설계개요_공사비집계표(품의용)_간접비(아산배방060310_rev6)" xfId="687"/>
    <cellStyle name=" _수량및 단가 산출내용표_사급자재단가산출_설계명세서_설계개요_공사비집계표(품의용)_간접비(아산배방060317_rev7)" xfId="688"/>
    <cellStyle name=" _수량및 단가 산출내용표_사급자재단가산출_설계명세서_설계개요_공사비집계표(품의용)_보령78 건설공사" xfId="689"/>
    <cellStyle name=" _수량및 단가 산출내용표_사급자재단가산출_설계명세서_설계개요_공사비집계표(품의용)_보령78 건설공사_간접비(아산배방060310_rev6)" xfId="690"/>
    <cellStyle name=" _수량및 단가 산출내용표_사급자재단가산출_설계명세서_설계개요_공사비집계표(품의용)_보령78 건설공사_간접비(아산배방060317_rev7)" xfId="691"/>
    <cellStyle name=" _수량및 단가 산출내용표_사급자재단가산출_설계명세서_설계개요_보령78 건설공사" xfId="692"/>
    <cellStyle name=" _수량및 단가 산출내용표_사급자재단가산출_설계명세서_설계개요_보령78 건설공사_간접비(아산배방060310_rev6)" xfId="693"/>
    <cellStyle name=" _수량및 단가 산출내용표_사급자재단가산출_설계명세서_설계개요_보령78 건설공사_간접비(아산배방060317_rev7)" xfId="694"/>
    <cellStyle name=" _수량및 단가 산출내용표_사급자재단가산출_옥외탱크기초(단가)" xfId="695"/>
    <cellStyle name=" _수량및 단가 산출내용표_사급자재단가산출_옥외탱크기초(단가)_간접비(아산배방060310_rev6)" xfId="696"/>
    <cellStyle name=" _수량및 단가 산출내용표_사급자재단가산출_옥외탱크기초(단가)_간접비(아산배방060317_rev7)" xfId="697"/>
    <cellStyle name=" _수량및 단가 산출내용표_사급자재단가산출_옥외탱크기초(단가)_공사비집계표(품의용)" xfId="698"/>
    <cellStyle name=" _수량및 단가 산출내용표_사급자재단가산출_옥외탱크기초(단가)_공사비집계표(품의용)_간접비(아산배방060310_rev6)" xfId="699"/>
    <cellStyle name=" _수량및 단가 산출내용표_사급자재단가산출_옥외탱크기초(단가)_공사비집계표(품의용)_간접비(아산배방060317_rev7)" xfId="700"/>
    <cellStyle name=" _수량및 단가 산출내용표_사급자재단가산출_옥외탱크기초(단가)_공사비집계표(품의용)_보령78 건설공사" xfId="701"/>
    <cellStyle name=" _수량및 단가 산출내용표_사급자재단가산출_옥외탱크기초(단가)_공사비집계표(품의용)_보령78 건설공사_간접비(아산배방060310_rev6)" xfId="702"/>
    <cellStyle name=" _수량및 단가 산출내용표_사급자재단가산출_옥외탱크기초(단가)_공사비집계표(품의용)_보령78 건설공사_간접비(아산배방060317_rev7)" xfId="703"/>
    <cellStyle name=" _수량및 단가 산출내용표_사급자재단가산출_옥외탱크기초(단가)_보령78 건설공사" xfId="704"/>
    <cellStyle name=" _수량및 단가 산출내용표_사급자재단가산출_옥외탱크기초(단가)_보령78 건설공사_간접비(아산배방060310_rev6)" xfId="705"/>
    <cellStyle name=" _수량및 단가 산출내용표_사급자재단가산출_옥외탱크기초(단가)_보령78 건설공사_간접비(아산배방060317_rev7)" xfId="706"/>
    <cellStyle name=" _수량및 단가 산출내용표_사급자재단가산출_옥외탱크및기기기초(단가)" xfId="707"/>
    <cellStyle name=" _수량및 단가 산출내용표_사급자재단가산출_옥외탱크및기기기초(단가)_간접비(아산배방060310_rev6)" xfId="708"/>
    <cellStyle name=" _수량및 단가 산출내용표_사급자재단가산출_옥외탱크및기기기초(단가)_간접비(아산배방060317_rev7)" xfId="709"/>
    <cellStyle name=" _수량및 단가 산출내용표_사급자재단가산출_옥외탱크및기기기초(단가)_공사비집계표(품의용)" xfId="710"/>
    <cellStyle name=" _수량및 단가 산출내용표_사급자재단가산출_옥외탱크및기기기초(단가)_공사비집계표(품의용)_간접비(아산배방060310_rev6)" xfId="711"/>
    <cellStyle name=" _수량및 단가 산출내용표_사급자재단가산출_옥외탱크및기기기초(단가)_공사비집계표(품의용)_간접비(아산배방060317_rev7)" xfId="712"/>
    <cellStyle name=" _수량및 단가 산출내용표_사급자재단가산출_옥외탱크및기기기초(단가)_공사비집계표(품의용)_보령78 건설공사" xfId="713"/>
    <cellStyle name=" _수량및 단가 산출내용표_사급자재단가산출_옥외탱크및기기기초(단가)_공사비집계표(품의용)_보령78 건설공사_간접비(아산배방060310_rev6)" xfId="714"/>
    <cellStyle name=" _수량및 단가 산출내용표_사급자재단가산출_옥외탱크및기기기초(단가)_공사비집계표(품의용)_보령78 건설공사_간접비(아산배방060317_rev7)" xfId="715"/>
    <cellStyle name=" _수량및 단가 산출내용표_사급자재단가산출_옥외탱크및기기기초(단가)_보령78 건설공사" xfId="716"/>
    <cellStyle name=" _수량및 단가 산출내용표_사급자재단가산출_옥외탱크및기기기초(단가)_보령78 건설공사_간접비(아산배방060310_rev6)" xfId="717"/>
    <cellStyle name=" _수량및 단가 산출내용표_사급자재단가산출_옥외탱크및기기기초(단가)_보령78 건설공사_간접비(아산배방060317_rev7)" xfId="718"/>
    <cellStyle name=" _수량및 단가 산출내용표_사급자재단가산출_추가품셈1" xfId="719"/>
    <cellStyle name=" _수량및 단가 산출내용표_사급자재단가산출_추가품셈1_간접비(아산배방060310_rev6)" xfId="720"/>
    <cellStyle name=" _수량및 단가 산출내용표_사급자재단가산출_추가품셈1_간접비(아산배방060317_rev7)" xfId="721"/>
    <cellStyle name=" _수량및 단가 산출내용표_사급자재단가산출_추가품셈1_공사비집계표(품의용)" xfId="722"/>
    <cellStyle name=" _수량및 단가 산출내용표_사급자재단가산출_추가품셈1_공사비집계표(품의용)_간접비(아산배방060310_rev6)" xfId="723"/>
    <cellStyle name=" _수량및 단가 산출내용표_사급자재단가산출_추가품셈1_공사비집계표(품의용)_간접비(아산배방060317_rev7)" xfId="724"/>
    <cellStyle name=" _수량및 단가 산출내용표_사급자재단가산출_추가품셈1_공사비집계표(품의용)_보령78 건설공사" xfId="725"/>
    <cellStyle name=" _수량및 단가 산출내용표_사급자재단가산출_추가품셈1_공사비집계표(품의용)_보령78 건설공사_간접비(아산배방060310_rev6)" xfId="726"/>
    <cellStyle name=" _수량및 단가 산출내용표_사급자재단가산출_추가품셈1_공사비집계표(품의용)_보령78 건설공사_간접비(아산배방060317_rev7)" xfId="727"/>
    <cellStyle name=" _수량및 단가 산출내용표_사급자재단가산출_추가품셈1_보령78 건설공사" xfId="728"/>
    <cellStyle name=" _수량및 단가 산출내용표_사급자재단가산출_추가품셈1_보령78 건설공사_간접비(아산배방060310_rev6)" xfId="729"/>
    <cellStyle name=" _수량및 단가 산출내용표_사급자재단가산출_추가품셈1_보령78 건설공사_간접비(아산배방060317_rev7)" xfId="730"/>
    <cellStyle name=" _옥내기기기초공설" xfId="731"/>
    <cellStyle name=" _옥외탱크및기기기초(단가)" xfId="732"/>
    <cellStyle name=" _월간" xfId="733"/>
    <cellStyle name=" _철근운반비" xfId="734"/>
    <cellStyle name=" _철근운반비_7,8물량반영-전기설비기초0224" xfId="735"/>
    <cellStyle name=" _철근운반비_7,8물량반영-전기설비기초0224_간접비(아산배방060310_rev6)" xfId="736"/>
    <cellStyle name=" _철근운반비_7,8물량반영-전기설비기초0224_간접비(아산배방060317_rev7)" xfId="737"/>
    <cellStyle name=" _철근운반비_7,8물량반영-전기설비기초0224_공사비집계표(품의용)" xfId="738"/>
    <cellStyle name=" _철근운반비_7,8물량반영-전기설비기초0224_공사비집계표(품의용)_간접비(아산배방060310_rev6)" xfId="739"/>
    <cellStyle name=" _철근운반비_7,8물량반영-전기설비기초0224_공사비집계표(품의용)_간접비(아산배방060317_rev7)" xfId="740"/>
    <cellStyle name=" _철근운반비_7,8물량반영-전기설비기초0224_공사비집계표(품의용)_보령78 건설공사" xfId="741"/>
    <cellStyle name=" _철근운반비_7,8물량반영-전기설비기초0224_공사비집계표(품의용)_보령78 건설공사_간접비(아산배방060310_rev6)" xfId="742"/>
    <cellStyle name=" _철근운반비_7,8물량반영-전기설비기초0224_공사비집계표(품의용)_보령78 건설공사_간접비(아산배방060317_rev7)" xfId="743"/>
    <cellStyle name=" _철근운반비_7,8물량반영-전기설비기초0224_보령78 건설공사" xfId="744"/>
    <cellStyle name=" _철근운반비_7,8물량반영-전기설비기초0224_보령78 건설공사_간접비(아산배방060310_rev6)" xfId="745"/>
    <cellStyle name=" _철근운반비_7,8물량반영-전기설비기초0224_보령78 건설공사_간접비(아산배방060317_rev7)" xfId="746"/>
    <cellStyle name=" _철근운반비_간접비(아산배방060310_rev6)" xfId="747"/>
    <cellStyle name=" _철근운반비_간접비(아산배방060317_rev7)" xfId="748"/>
    <cellStyle name=" _철근운반비_공사비집계표(품의용)" xfId="749"/>
    <cellStyle name=" _철근운반비_공사비집계표(품의용)_간접비(아산배방060310_rev6)" xfId="750"/>
    <cellStyle name=" _철근운반비_공사비집계표(품의용)_간접비(아산배방060317_rev7)" xfId="751"/>
    <cellStyle name=" _철근운반비_공사비집계표(품의용)_보령78 건설공사" xfId="752"/>
    <cellStyle name=" _철근운반비_공사비집계표(품의용)_보령78 건설공사_간접비(아산배방060310_rev6)" xfId="753"/>
    <cellStyle name=" _철근운반비_공사비집계표(품의용)_보령78 건설공사_간접비(아산배방060317_rev7)" xfId="754"/>
    <cellStyle name=" _철근운반비_구내도로 및 배수(단가)" xfId="755"/>
    <cellStyle name=" _철근운반비_구내도로 및 배수(단가)_간접비(아산배방060310_rev6)" xfId="756"/>
    <cellStyle name=" _철근운반비_구내도로 및 배수(단가)_간접비(아산배방060317_rev7)" xfId="757"/>
    <cellStyle name=" _철근운반비_구내도로 및 배수(단가)_공사비집계표(품의용)" xfId="758"/>
    <cellStyle name=" _철근운반비_구내도로 및 배수(단가)_공사비집계표(품의용)_간접비(아산배방060310_rev6)" xfId="759"/>
    <cellStyle name=" _철근운반비_구내도로 및 배수(단가)_공사비집계표(품의용)_간접비(아산배방060317_rev7)" xfId="760"/>
    <cellStyle name=" _철근운반비_구내도로 및 배수(단가)_공사비집계표(품의용)_보령78 건설공사" xfId="761"/>
    <cellStyle name=" _철근운반비_구내도로 및 배수(단가)_공사비집계표(품의용)_보령78 건설공사_간접비(아산배방060310_rev6)" xfId="762"/>
    <cellStyle name=" _철근운반비_구내도로 및 배수(단가)_공사비집계표(품의용)_보령78 건설공사_간접비(아산배방060317_rev7)" xfId="763"/>
    <cellStyle name=" _철근운반비_구내도로 및 배수(단가)_보령78 건설공사" xfId="764"/>
    <cellStyle name=" _철근운반비_구내도로 및 배수(단가)_보령78 건설공사_간접비(아산배방060310_rev6)" xfId="765"/>
    <cellStyle name=" _철근운반비_구내도로 및 배수(단가)_보령78 건설공사_간접비(아산배방060317_rev7)" xfId="766"/>
    <cellStyle name=" _철근운반비_보령78 건설공사" xfId="767"/>
    <cellStyle name=" _철근운반비_보령78 건설공사_간접비(아산배방060310_rev6)" xfId="768"/>
    <cellStyle name=" _철근운반비_보령78 건설공사_간접비(아산배방060317_rev7)" xfId="769"/>
    <cellStyle name=" _철근운반비_옥외탱크및기기기초(단가)" xfId="770"/>
    <cellStyle name=" _철근운반비_옥외탱크및기기기초(단가)_간접비(아산배방060310_rev6)" xfId="771"/>
    <cellStyle name=" _철근운반비_옥외탱크및기기기초(단가)_간접비(아산배방060317_rev7)" xfId="772"/>
    <cellStyle name=" _철근운반비_옥외탱크및기기기초(단가)_공사비집계표(품의용)" xfId="773"/>
    <cellStyle name=" _철근운반비_옥외탱크및기기기초(단가)_공사비집계표(품의용)_간접비(아산배방060310_rev6)" xfId="774"/>
    <cellStyle name=" _철근운반비_옥외탱크및기기기초(단가)_공사비집계표(품의용)_간접비(아산배방060317_rev7)" xfId="775"/>
    <cellStyle name=" _철근운반비_옥외탱크및기기기초(단가)_공사비집계표(품의용)_보령78 건설공사" xfId="776"/>
    <cellStyle name=" _철근운반비_옥외탱크및기기기초(단가)_공사비집계표(품의용)_보령78 건설공사_간접비(아산배방060310_rev6)" xfId="777"/>
    <cellStyle name=" _철근운반비_옥외탱크및기기기초(단가)_공사비집계표(품의용)_보령78 건설공사_간접비(아산배방060317_rev7)" xfId="778"/>
    <cellStyle name=" _철근운반비_옥외탱크및기기기초(단가)_보령78 건설공사" xfId="779"/>
    <cellStyle name=" _철근운반비_옥외탱크및기기기초(단가)_보령78 건설공사_간접비(아산배방060310_rev6)" xfId="780"/>
    <cellStyle name=" _철근운반비_옥외탱크및기기기초(단가)_보령78 건설공사_간접비(아산배방060317_rev7)" xfId="781"/>
    <cellStyle name=" _콘크리트품" xfId="782"/>
    <cellStyle name=" _터빈발전기기초(단가)" xfId="783"/>
    <cellStyle name=" _터빈발전기기초(단가)_AC-05옥내기기기초" xfId="784"/>
    <cellStyle name=" _터빈발전기기초(단가)_AC-05옥내기기기초_간접비(아산배방060310_rev6)" xfId="785"/>
    <cellStyle name=" _터빈발전기기초(단가)_AC-05옥내기기기초_간접비(아산배방060317_rev7)" xfId="786"/>
    <cellStyle name=" _터빈발전기기초(단가)_간접비(아산배방060310_rev6)" xfId="787"/>
    <cellStyle name=" _터빈발전기기초(단가)_간접비(아산배방060317_rev7)" xfId="788"/>
    <cellStyle name=" _품셈" xfId="789"/>
    <cellStyle name=" _품셈_7,8물량반영-전기설비기초0224" xfId="790"/>
    <cellStyle name=" _품셈_AC-01터빈주제어및보일러기초" xfId="791"/>
    <cellStyle name=" _품셈_AC-01터빈주제어및보일러기초_간접비(아산배방060310_rev6)" xfId="792"/>
    <cellStyle name=" _품셈_AC-01터빈주제어및보일러기초_간접비(아산배방060317_rev7)" xfId="793"/>
    <cellStyle name=" _품셈_AC-04터빈발전기기초" xfId="794"/>
    <cellStyle name=" _품셈_AC-04터빈발전기기초_간접비(아산배방060310_rev6)" xfId="795"/>
    <cellStyle name=" _품셈_AC-04터빈발전기기초_간접비(아산배방060317_rev7)" xfId="796"/>
    <cellStyle name=" _품셈_AC-05옥내기기기초" xfId="797"/>
    <cellStyle name=" _품셈_AC-05옥내기기기초_간접비(아산배방060310_rev6)" xfId="798"/>
    <cellStyle name=" _품셈_AC-05옥내기기기초_간접비(아산배방060317_rev7)" xfId="799"/>
    <cellStyle name=" _품셈_간접비(아산배방060310_rev6)" xfId="800"/>
    <cellStyle name=" _품셈_간접비(아산배방060317_rev7)" xfId="801"/>
    <cellStyle name=" _품셈_구내도로 및 배수(단가)" xfId="802"/>
    <cellStyle name=" _품셈_기계 및 배관 기자재비(당진56기준)" xfId="803"/>
    <cellStyle name=" _품셈_옥외탱크및기기기초(단가)" xfId="804"/>
    <cellStyle name=" _품셈_철근운반비" xfId="805"/>
    <cellStyle name=" _품셈_철근운반비_7,8물량반영-전기설비기초0224" xfId="806"/>
    <cellStyle name=" _품셈_철근운반비_7,8물량반영-전기설비기초0224_간접비(아산배방060310_rev6)" xfId="807"/>
    <cellStyle name=" _품셈_철근운반비_7,8물량반영-전기설비기초0224_간접비(아산배방060317_rev7)" xfId="808"/>
    <cellStyle name=" _품셈_철근운반비_7,8물량반영-전기설비기초0224_공사비집계표(품의용)" xfId="809"/>
    <cellStyle name=" _품셈_철근운반비_7,8물량반영-전기설비기초0224_공사비집계표(품의용)_간접비(아산배방060310_rev6)" xfId="810"/>
    <cellStyle name=" _품셈_철근운반비_7,8물량반영-전기설비기초0224_공사비집계표(품의용)_간접비(아산배방060317_rev7)" xfId="811"/>
    <cellStyle name=" _품셈_철근운반비_7,8물량반영-전기설비기초0224_공사비집계표(품의용)_보령78 건설공사" xfId="812"/>
    <cellStyle name=" _품셈_철근운반비_7,8물량반영-전기설비기초0224_공사비집계표(품의용)_보령78 건설공사_간접비(아산배방060310_rev6)" xfId="813"/>
    <cellStyle name=" _품셈_철근운반비_7,8물량반영-전기설비기초0224_공사비집계표(품의용)_보령78 건설공사_간접비(아산배방060317_rev7)" xfId="814"/>
    <cellStyle name=" _품셈_철근운반비_7,8물량반영-전기설비기초0224_보령78 건설공사" xfId="815"/>
    <cellStyle name=" _품셈_철근운반비_7,8물량반영-전기설비기초0224_보령78 건설공사_간접비(아산배방060310_rev6)" xfId="816"/>
    <cellStyle name=" _품셈_철근운반비_7,8물량반영-전기설비기초0224_보령78 건설공사_간접비(아산배방060317_rev7)" xfId="817"/>
    <cellStyle name=" _품셈_철근운반비_간접비(아산배방060310_rev6)" xfId="818"/>
    <cellStyle name=" _품셈_철근운반비_간접비(아산배방060317_rev7)" xfId="819"/>
    <cellStyle name=" _품셈_철근운반비_공사비집계표(품의용)" xfId="820"/>
    <cellStyle name=" _품셈_철근운반비_공사비집계표(품의용)_간접비(아산배방060310_rev6)" xfId="821"/>
    <cellStyle name=" _품셈_철근운반비_공사비집계표(품의용)_간접비(아산배방060317_rev7)" xfId="822"/>
    <cellStyle name=" _품셈_철근운반비_공사비집계표(품의용)_보령78 건설공사" xfId="823"/>
    <cellStyle name=" _품셈_철근운반비_공사비집계표(품의용)_보령78 건설공사_간접비(아산배방060310_rev6)" xfId="824"/>
    <cellStyle name=" _품셈_철근운반비_공사비집계표(품의용)_보령78 건설공사_간접비(아산배방060317_rev7)" xfId="825"/>
    <cellStyle name=" _품셈_철근운반비_구내도로 및 배수(단가)" xfId="826"/>
    <cellStyle name=" _품셈_철근운반비_구내도로 및 배수(단가)_간접비(아산배방060310_rev6)" xfId="827"/>
    <cellStyle name=" _품셈_철근운반비_구내도로 및 배수(단가)_간접비(아산배방060317_rev7)" xfId="828"/>
    <cellStyle name=" _품셈_철근운반비_구내도로 및 배수(단가)_공사비집계표(품의용)" xfId="829"/>
    <cellStyle name=" _품셈_철근운반비_구내도로 및 배수(단가)_공사비집계표(품의용)_간접비(아산배방060310_rev6)" xfId="830"/>
    <cellStyle name=" _품셈_철근운반비_구내도로 및 배수(단가)_공사비집계표(품의용)_간접비(아산배방060317_rev7)" xfId="831"/>
    <cellStyle name=" _품셈_철근운반비_구내도로 및 배수(단가)_공사비집계표(품의용)_보령78 건설공사" xfId="832"/>
    <cellStyle name=" _품셈_철근운반비_구내도로 및 배수(단가)_공사비집계표(품의용)_보령78 건설공사_간접비(아산배방060310_rev6)" xfId="833"/>
    <cellStyle name=" _품셈_철근운반비_구내도로 및 배수(단가)_공사비집계표(품의용)_보령78 건설공사_간접비(아산배방060317_rev7)" xfId="834"/>
    <cellStyle name=" _품셈_철근운반비_구내도로 및 배수(단가)_보령78 건설공사" xfId="835"/>
    <cellStyle name=" _품셈_철근운반비_구내도로 및 배수(단가)_보령78 건설공사_간접비(아산배방060310_rev6)" xfId="836"/>
    <cellStyle name=" _품셈_철근운반비_구내도로 및 배수(단가)_보령78 건설공사_간접비(아산배방060317_rev7)" xfId="837"/>
    <cellStyle name=" _품셈_철근운반비_보령78 건설공사" xfId="838"/>
    <cellStyle name=" _품셈_철근운반비_보령78 건설공사_간접비(아산배방060310_rev6)" xfId="839"/>
    <cellStyle name=" _품셈_철근운반비_보령78 건설공사_간접비(아산배방060317_rev7)" xfId="840"/>
    <cellStyle name=" _품셈_철근운반비_옥외탱크및기기기초(단가)" xfId="841"/>
    <cellStyle name=" _품셈_철근운반비_옥외탱크및기기기초(단가)_간접비(아산배방060310_rev6)" xfId="842"/>
    <cellStyle name=" _품셈_철근운반비_옥외탱크및기기기초(단가)_간접비(아산배방060317_rev7)" xfId="843"/>
    <cellStyle name=" _품셈_철근운반비_옥외탱크및기기기초(단가)_공사비집계표(품의용)" xfId="844"/>
    <cellStyle name=" _품셈_철근운반비_옥외탱크및기기기초(단가)_공사비집계표(품의용)_간접비(아산배방060310_rev6)" xfId="845"/>
    <cellStyle name=" _품셈_철근운반비_옥외탱크및기기기초(단가)_공사비집계표(품의용)_간접비(아산배방060317_rev7)" xfId="846"/>
    <cellStyle name=" _품셈_철근운반비_옥외탱크및기기기초(단가)_공사비집계표(품의용)_보령78 건설공사" xfId="847"/>
    <cellStyle name=" _품셈_철근운반비_옥외탱크및기기기초(단가)_공사비집계표(품의용)_보령78 건설공사_간접비(아산배방060310_rev6)" xfId="848"/>
    <cellStyle name=" _품셈_철근운반비_옥외탱크및기기기초(단가)_공사비집계표(품의용)_보령78 건설공사_간접비(아산배방060317_rev7)" xfId="849"/>
    <cellStyle name=" _품셈_철근운반비_옥외탱크및기기기초(단가)_보령78 건설공사" xfId="850"/>
    <cellStyle name=" _품셈_철근운반비_옥외탱크및기기기초(단가)_보령78 건설공사_간접비(아산배방060310_rev6)" xfId="851"/>
    <cellStyle name=" _품셈_철근운반비_옥외탱크및기기기초(단가)_보령78 건설공사_간접비(아산배방060317_rev7)" xfId="852"/>
    <cellStyle name=" _품질관리비" xfId="853"/>
    <cellStyle name=" _품질관리비산출" xfId="854"/>
    <cellStyle name="_x000c_ōᅺb0ōᆊbXōᆚbōᆪb¨ōᆺb섄ōᇊb섰ōᇚb셌ōᇪb셨ōᇺb손ōሊbÌōሚbôōሪbŀōሺbŨōቊbƀōቚb솴ōቪb쇌ōቺb쇬ōኊb숄ōኚb술ōኪbƜōኺbƸōዊbǜōዚbǸōዪbɄō" xfId="855"/>
    <cellStyle name="_x000c_ōᅺb0ōᆊbXōᆚbōᆪb¨ōᆺb섄ōᇊb섰ōᇚb셌ōᇪb셨ōᇺb손ōሊbÌōሚbôōሪbŀōሺbŨōቊbƀōቚb솴ōቪb쇌ōቺb쇬ōኊb숄ōኚb술ōኪbƜōኺbƸōዊbǜōዚbǸōዪbɄō 2" xfId="856"/>
    <cellStyle name="_x000c_ōᅺb0ōᆊbXōᆚbōᆪb¨ōᆺb섄ōᇊb섰ōᇚb셌ōᇪb셨ōᇺb손ōሊbÌōሚbôōሪbŀōሺbŨōቊbƀōቚb솴ōቪb쇌ōቺb쇬ōኊb숄ōኚb술ōኪbƜōኺbƸōዊbǜōዚbǸōዪbɄō 3" xfId="857"/>
    <cellStyle name="_x000c_ōᅺb0ōᆊbXōᆚbōᆪb¨ōᆺb섄ōᇊb섰ōᇚb셌ōᇪb셨ōᇺb손ōሊbÌōሚbôōሪbŀōሺbŨōቊbƀōቚb솴ōቪb쇌ōቺb쇬ōኊb숄ōኚb술ōኪbƜōኺbƸōዊbǜōዚbǸōዪbɄō_월간" xfId="858"/>
    <cellStyle name="&quot;" xfId="859"/>
    <cellStyle name="&quot; 2" xfId="860"/>
    <cellStyle name="&quot; 2 2" xfId="861"/>
    <cellStyle name="&quot; 2 2 2" xfId="862"/>
    <cellStyle name="&quot; 2 2 3" xfId="863"/>
    <cellStyle name="&quot; 2 2_열배관_관로" xfId="864"/>
    <cellStyle name="&quot; 2 3" xfId="865"/>
    <cellStyle name="&quot; 2 4" xfId="866"/>
    <cellStyle name="&quot; 2 5" xfId="867"/>
    <cellStyle name="&quot; 2_열배관_관로" xfId="868"/>
    <cellStyle name="&quot; 3" xfId="869"/>
    <cellStyle name="&quot; 3 2" xfId="870"/>
    <cellStyle name="&quot; 3 3" xfId="871"/>
    <cellStyle name="&quot; 3_열배관_관로" xfId="872"/>
    <cellStyle name="&quot; 4" xfId="873"/>
    <cellStyle name="&quot; 5" xfId="874"/>
    <cellStyle name="&quot; 6" xfId="875"/>
    <cellStyle name="&quot; 7" xfId="876"/>
    <cellStyle name="&quot;_1" xfId="877"/>
    <cellStyle name="&quot;_1 2" xfId="878"/>
    <cellStyle name="&quot;_1 2 2" xfId="879"/>
    <cellStyle name="&quot;_1 2 2 2" xfId="880"/>
    <cellStyle name="&quot;_1 2 2 3" xfId="881"/>
    <cellStyle name="&quot;_1 2 2_Electrical" xfId="882"/>
    <cellStyle name="&quot;_1 2 2_열배관_관로" xfId="883"/>
    <cellStyle name="&quot;_1 2 3" xfId="884"/>
    <cellStyle name="&quot;_1 2 4" xfId="885"/>
    <cellStyle name="&quot;_1 2 5" xfId="886"/>
    <cellStyle name="&quot;_1 2_Electrical" xfId="887"/>
    <cellStyle name="&quot;_1 2_열배관_관로" xfId="888"/>
    <cellStyle name="&quot;_1 3" xfId="889"/>
    <cellStyle name="&quot;_1 3 2" xfId="890"/>
    <cellStyle name="&quot;_1 3 3" xfId="891"/>
    <cellStyle name="&quot;_1 3_Electrical" xfId="892"/>
    <cellStyle name="&quot;_1 3_열배관_관로" xfId="893"/>
    <cellStyle name="&quot;_1 4" xfId="894"/>
    <cellStyle name="&quot;_1 5" xfId="895"/>
    <cellStyle name="&quot;_1 6" xfId="896"/>
    <cellStyle name="&quot;_1 7" xfId="897"/>
    <cellStyle name="&quot;_1_D-Project  상세설계 견적서(110712)" xfId="898"/>
    <cellStyle name="&quot;_1_D-Project 입찰설계용역 견적서(100830)" xfId="899"/>
    <cellStyle name="&quot;_1_Electrical" xfId="900"/>
    <cellStyle name="&quot;_1_갈매,노원,양원지구 연계시설 설계용역_견적서(121030)" xfId="901"/>
    <cellStyle name="&quot;_1_동해바이오매스 발전 실시설계 견적서(101103)POSCO" xfId="902"/>
    <cellStyle name="&quot;_1_동해바이오매스(30MW) 입찰설계 견적서(101015)RB" xfId="903"/>
    <cellStyle name="&quot;_1_멕시코 살라망카 Co-gen 상세설계 견적서(101021)RB" xfId="904"/>
    <cellStyle name="&quot;_1_몽골 OT SGPP 견적서(120113)" xfId="905"/>
    <cellStyle name="&quot;_1_방글라데시 Bibiyana CCPP 견적서(100713)" xfId="906"/>
    <cellStyle name="&quot;_1_방글라데시 Bibiyana CCPP 견적서(100713)_AES Ecopetrol TPP Project 입찰설계 견적서(120120)" xfId="907"/>
    <cellStyle name="&quot;_1_방글라데시 Bibiyana CCPP 견적서(100713)_몽골 OT SGPP 견적서(120113)" xfId="908"/>
    <cellStyle name="&quot;_1_방글라데시 Bibiyana CCPP 견적서(100713)_방글라데시 New Haripur CCPP 실시설계 견적서(100917)" xfId="909"/>
    <cellStyle name="&quot;_1_부곡 바이오메스 발전 OE 견적서(120716)" xfId="910"/>
    <cellStyle name="&quot;_1_부곡3호기 복합화력 설계용역 견적서(100701)" xfId="911"/>
    <cellStyle name="&quot;_1_부천, 안양 열공급 안정성 검토 견적서(120727)" xfId="912"/>
    <cellStyle name="&quot;_1_부천, 안양 열공급 안정성 검토 견적서(120817)_9.8억원 MD조정RB" xfId="913"/>
    <cellStyle name="&quot;_1_부천-목동 열연계 타당성 견적서(130114)" xfId="914"/>
    <cellStyle name="&quot;_1_새만금 집단에너지 사업계획서 견적서(110112)" xfId="915"/>
    <cellStyle name="&quot;_1_송파 위례CHP 견적서(110127)" xfId="916"/>
    <cellStyle name="&quot;_1_수원호매실 집단에너지사업 설계용역 내역품의(100524)" xfId="917"/>
    <cellStyle name="&quot;_1_수원호매실 집단에너지사업 설계용역 제의내역(100518)" xfId="918"/>
    <cellStyle name="&quot;_1_신분당선 배관안정성 견적서(110420)" xfId="919"/>
    <cellStyle name="&quot;_1_열배관_관로" xfId="920"/>
    <cellStyle name="&quot;_1_왕십리~선릉간 제3공구 배관안정성 견적서(110209)" xfId="921"/>
    <cellStyle name="&quot;_1_왕십리~선릉간 제3공구 배관안정성 견적서(110209) 2" xfId="922"/>
    <cellStyle name="&quot;_1_왕십리~선릉간 제3공구 배관안정성 견적서(110209) 2 2" xfId="923"/>
    <cellStyle name="&quot;_1_왕십리~선릉간 제3공구 배관안정성 견적서(110209) 2 2 2" xfId="924"/>
    <cellStyle name="&quot;_1_왕십리~선릉간 제3공구 배관안정성 견적서(110209) 2 2 3" xfId="925"/>
    <cellStyle name="&quot;_1_왕십리~선릉간 제3공구 배관안정성 견적서(110209) 2 2_Electrical" xfId="926"/>
    <cellStyle name="&quot;_1_왕십리~선릉간 제3공구 배관안정성 견적서(110209) 2 2_열배관_관로" xfId="927"/>
    <cellStyle name="&quot;_1_왕십리~선릉간 제3공구 배관안정성 견적서(110209) 2 3" xfId="928"/>
    <cellStyle name="&quot;_1_왕십리~선릉간 제3공구 배관안정성 견적서(110209) 2 4" xfId="929"/>
    <cellStyle name="&quot;_1_왕십리~선릉간 제3공구 배관안정성 견적서(110209) 2 5" xfId="930"/>
    <cellStyle name="&quot;_1_왕십리~선릉간 제3공구 배관안정성 견적서(110209) 2_Electrical" xfId="931"/>
    <cellStyle name="&quot;_1_왕십리~선릉간 제3공구 배관안정성 견적서(110209) 2_열배관_관로" xfId="932"/>
    <cellStyle name="&quot;_1_왕십리~선릉간 제3공구 배관안정성 견적서(110209) 3" xfId="933"/>
    <cellStyle name="&quot;_1_왕십리~선릉간 제3공구 배관안정성 견적서(110209) 3 2" xfId="934"/>
    <cellStyle name="&quot;_1_왕십리~선릉간 제3공구 배관안정성 견적서(110209) 3 3" xfId="935"/>
    <cellStyle name="&quot;_1_왕십리~선릉간 제3공구 배관안정성 견적서(110209) 3_Electrical" xfId="936"/>
    <cellStyle name="&quot;_1_왕십리~선릉간 제3공구 배관안정성 견적서(110209) 3_열배관_관로" xfId="937"/>
    <cellStyle name="&quot;_1_왕십리~선릉간 제3공구 배관안정성 견적서(110209) 4" xfId="938"/>
    <cellStyle name="&quot;_1_왕십리~선릉간 제3공구 배관안정성 견적서(110209) 5" xfId="939"/>
    <cellStyle name="&quot;_1_왕십리~선릉간 제3공구 배관안정성 견적서(110209) 6" xfId="940"/>
    <cellStyle name="&quot;_1_왕십리~선릉간 제3공구 배관안정성 견적서(110209) 7" xfId="941"/>
    <cellStyle name="&quot;_1_왕십리~선릉간 제3공구 배관안정성 견적서(110209)_Electrical" xfId="942"/>
    <cellStyle name="&quot;_1_왕십리~선릉간 제3공구 배관안정성 견적서(110209)_열배관_관로" xfId="943"/>
    <cellStyle name="&quot;_1_왕십리~선릉간 제3공구 배관안정성 견적서(110209)_월간" xfId="944"/>
    <cellStyle name="&quot;_1_월간" xfId="945"/>
    <cellStyle name="&quot;_1_중부-GS파워 연계 설비 설계용역 견적서(110323)" xfId="946"/>
    <cellStyle name="&quot;_1_중부-GS파워 연계 설비 설계용역 견적서(110422)중부분" xfId="947"/>
    <cellStyle name="&quot;_1_중부-GS파워 연계 설비 설계용역 견적서(110422)중부분_AES Ecopetrol TPP Project 입찰설계 견적서(120120)" xfId="948"/>
    <cellStyle name="&quot;_1_중부-GS파워 연계 설비 설계용역 견적서(110422)중부분_부천, 안양 열공급 안정성 검토 견적서(120817)_9.8억원 MD조정RB" xfId="949"/>
    <cellStyle name="&quot;_1_중부-GS파워 연계 설비 설계용역 견적서(110422)중부분_부천-목동 열연계 타당성 견적서(130114)" xfId="950"/>
    <cellStyle name="&quot;_1_중부발전 열연계시설 실시설계 견적서(120223)" xfId="951"/>
    <cellStyle name="&quot;_1_칠레 Aconcagua Cogen. 상세설계 견적서(091214)" xfId="952"/>
    <cellStyle name="&quot;_1_칠레 Aconcagua Cogen. 상세설계 견적서(091214) 2" xfId="953"/>
    <cellStyle name="&quot;_1_칠레 Aconcagua Cogen. 상세설계 견적서(091214) 2 2" xfId="954"/>
    <cellStyle name="&quot;_1_칠레 Aconcagua Cogen. 상세설계 견적서(091214) 2 2 2" xfId="955"/>
    <cellStyle name="&quot;_1_칠레 Aconcagua Cogen. 상세설계 견적서(091214) 2 2 3" xfId="956"/>
    <cellStyle name="&quot;_1_칠레 Aconcagua Cogen. 상세설계 견적서(091214) 2 2_Electrical" xfId="957"/>
    <cellStyle name="&quot;_1_칠레 Aconcagua Cogen. 상세설계 견적서(091214) 2 2_열배관_관로" xfId="958"/>
    <cellStyle name="&quot;_1_칠레 Aconcagua Cogen. 상세설계 견적서(091214) 2 3" xfId="959"/>
    <cellStyle name="&quot;_1_칠레 Aconcagua Cogen. 상세설계 견적서(091214) 2 4" xfId="960"/>
    <cellStyle name="&quot;_1_칠레 Aconcagua Cogen. 상세설계 견적서(091214) 2 5" xfId="961"/>
    <cellStyle name="&quot;_1_칠레 Aconcagua Cogen. 상세설계 견적서(091214) 2_Electrical" xfId="962"/>
    <cellStyle name="&quot;_1_칠레 Aconcagua Cogen. 상세설계 견적서(091214) 2_열배관_관로" xfId="963"/>
    <cellStyle name="&quot;_1_칠레 Aconcagua Cogen. 상세설계 견적서(091214) 3" xfId="964"/>
    <cellStyle name="&quot;_1_칠레 Aconcagua Cogen. 상세설계 견적서(091214) 3 2" xfId="965"/>
    <cellStyle name="&quot;_1_칠레 Aconcagua Cogen. 상세설계 견적서(091214) 3 3" xfId="966"/>
    <cellStyle name="&quot;_1_칠레 Aconcagua Cogen. 상세설계 견적서(091214) 3_Electrical" xfId="967"/>
    <cellStyle name="&quot;_1_칠레 Aconcagua Cogen. 상세설계 견적서(091214) 3_열배관_관로" xfId="968"/>
    <cellStyle name="&quot;_1_칠레 Aconcagua Cogen. 상세설계 견적서(091214) 4" xfId="969"/>
    <cellStyle name="&quot;_1_칠레 Aconcagua Cogen. 상세설계 견적서(091214) 5" xfId="970"/>
    <cellStyle name="&quot;_1_칠레 Aconcagua Cogen. 상세설계 견적서(091214) 6" xfId="971"/>
    <cellStyle name="&quot;_1_칠레 Aconcagua Cogen. 상세설계 견적서(091214) 7" xfId="972"/>
    <cellStyle name="&quot;_1_칠레 Aconcagua Cogen. 상세설계 견적서(091214)_AES Ecopetrol TPP Project 입찰설계 견적서(120120)" xfId="973"/>
    <cellStyle name="&quot;_1_칠레 Aconcagua Cogen. 상세설계 견적서(091214)_D-Project 입찰설계용역 견적서(100830)" xfId="974"/>
    <cellStyle name="&quot;_1_칠레 Aconcagua Cogen. 상세설계 견적서(091214)_Electrical" xfId="975"/>
    <cellStyle name="&quot;_1_칠레 Aconcagua Cogen. 상세설계 견적서(091214)_남양뉴타운 집단에너지시설 기본설계 견적서(110214)" xfId="976"/>
    <cellStyle name="&quot;_1_칠레 Aconcagua Cogen. 상세설계 견적서(091214)_동해바이오매스(30MW) 입찰설계 견적서(101015)RB" xfId="977"/>
    <cellStyle name="&quot;_1_칠레 Aconcagua Cogen. 상세설계 견적서(091214)_몽골 OT SGPP 견적서(120113)" xfId="978"/>
    <cellStyle name="&quot;_1_칠레 Aconcagua Cogen. 상세설계 견적서(091214)_방글라데시 New Haripur CCPP 실시설계 견적서(100917)R0" xfId="979"/>
    <cellStyle name="&quot;_1_칠레 Aconcagua Cogen. 상세설계 견적서(091214)_열배관_관로" xfId="980"/>
    <cellStyle name="&quot;_1_칠레 Aconcagua Cogen. 상세설계 견적서(091214)_월간" xfId="981"/>
    <cellStyle name="&quot;_1_칠레 Aconcagua Cogen. 상세설계 견적서(091214)_중부-GS파워 연계 설비 설계용역 견적서(110323)" xfId="982"/>
    <cellStyle name="&quot;_1_칠레 Aconcagua Cogen. 상세설계 견적서(091214)_파키스탄 Co-Gen. 실시설계 견적서(100204)수정" xfId="983"/>
    <cellStyle name="&quot;_1_칠레 Aconcagua Cogen. 상세설계 견적서(091214)_파키스탄 Co-Gen. 실시설계 견적서(100204)수정_AES Ecopetrol TPP Project 입찰설계 견적서(120120)" xfId="984"/>
    <cellStyle name="&quot;_1_칠레 Aconcagua Cogen. 상세설계 견적서(091214)_파키스탄 Co-Gen. 실시설계 견적서(100204)수정_몽골 OT SGPP 견적서(120113)" xfId="985"/>
    <cellStyle name="&quot;_1_칠레 Castilla 석탄화력 견적서(110810)" xfId="986"/>
    <cellStyle name="&quot;_1_칠레 산타마리아II 석탄화력 견적서(120514)" xfId="987"/>
    <cellStyle name="&quot;_1_파키스탄 Co-Gen. 실시설계 DOR" xfId="988"/>
    <cellStyle name="&quot;_1_파키스탄 Co-Gen. 실시설계 견적서(100201)" xfId="989"/>
    <cellStyle name="&quot;_1_파키스탄 Co-Gen. 실시설계 견적서(100201)_AES Ecopetrol TPP Project 입찰설계 견적서(120120)" xfId="990"/>
    <cellStyle name="&quot;_1_파키스탄 Co-Gen. 실시설계 견적서(100201)_부천, 안양 열공급 안정성 검토 견적서(120817)_9.8억원 MD조정RB" xfId="991"/>
    <cellStyle name="&quot;_1_파키스탄 Co-Gen. 실시설계 견적서(100201)_부천-목동 열연계 타당성 견적서(130114)" xfId="992"/>
    <cellStyle name="&quot;_1_페루 ILO Peaky Project  상세설계 견적서(100803)" xfId="993"/>
    <cellStyle name="&quot;_1_행복도시 공동구 실시 견적(111230)" xfId="994"/>
    <cellStyle name="&quot;_1_행복도시 열원설계 용역비 검토" xfId="995"/>
    <cellStyle name="&quot;_AES Ecopetrol TPP Project 입찰설계 견적서(120120)" xfId="996"/>
    <cellStyle name="&quot;_DCL(종합)_수정분_080617" xfId="997"/>
    <cellStyle name="&quot;_DCL-031907 (I&amp;C)" xfId="998"/>
    <cellStyle name="&quot;_DCL-031907 (I&amp;C) 2" xfId="999"/>
    <cellStyle name="&quot;_DCL-031907 (I&amp;C) 2 2" xfId="1000"/>
    <cellStyle name="&quot;_DCL-031907 (I&amp;C) 2 2 2" xfId="1001"/>
    <cellStyle name="&quot;_DCL-031907 (I&amp;C) 2 2 3" xfId="1002"/>
    <cellStyle name="&quot;_DCL-031907 (I&amp;C) 2 2_Electrical" xfId="1003"/>
    <cellStyle name="&quot;_DCL-031907 (I&amp;C) 2 2_열배관_관로" xfId="1004"/>
    <cellStyle name="&quot;_DCL-031907 (I&amp;C) 2 3" xfId="1005"/>
    <cellStyle name="&quot;_DCL-031907 (I&amp;C) 2 4" xfId="1006"/>
    <cellStyle name="&quot;_DCL-031907 (I&amp;C) 2 5" xfId="1007"/>
    <cellStyle name="&quot;_DCL-031907 (I&amp;C) 2_Electrical" xfId="1008"/>
    <cellStyle name="&quot;_DCL-031907 (I&amp;C) 2_열배관_관로" xfId="1009"/>
    <cellStyle name="&quot;_DCL-031907 (I&amp;C) 3" xfId="1010"/>
    <cellStyle name="&quot;_DCL-031907 (I&amp;C) 3 2" xfId="1011"/>
    <cellStyle name="&quot;_DCL-031907 (I&amp;C) 3 3" xfId="1012"/>
    <cellStyle name="&quot;_DCL-031907 (I&amp;C) 3_Electrical" xfId="1013"/>
    <cellStyle name="&quot;_DCL-031907 (I&amp;C) 3_열배관_관로" xfId="1014"/>
    <cellStyle name="&quot;_DCL-031907 (I&amp;C) 4" xfId="1015"/>
    <cellStyle name="&quot;_DCL-031907 (I&amp;C) 5" xfId="1016"/>
    <cellStyle name="&quot;_DCL-031907 (I&amp;C) 6" xfId="1017"/>
    <cellStyle name="&quot;_DCL-031907 (I&amp;C) 7" xfId="1018"/>
    <cellStyle name="&quot;_DCL-031907 (I&amp;C)_02_SC-89-002_RA (DCL)" xfId="1019"/>
    <cellStyle name="&quot;_DCL-031907 (I&amp;C)_02_SC-89-002_RA (DCL) 2" xfId="1020"/>
    <cellStyle name="&quot;_DCL-031907 (I&amp;C)_02_SC-89-002_RA (DCL) 2 2" xfId="1021"/>
    <cellStyle name="&quot;_DCL-031907 (I&amp;C)_02_SC-89-002_RA (DCL) 2 2 2" xfId="1022"/>
    <cellStyle name="&quot;_DCL-031907 (I&amp;C)_02_SC-89-002_RA (DCL) 2 2 3" xfId="1023"/>
    <cellStyle name="&quot;_DCL-031907 (I&amp;C)_02_SC-89-002_RA (DCL) 2 2_Electrical" xfId="1024"/>
    <cellStyle name="&quot;_DCL-031907 (I&amp;C)_02_SC-89-002_RA (DCL) 2 2_열배관_관로" xfId="1025"/>
    <cellStyle name="&quot;_DCL-031907 (I&amp;C)_02_SC-89-002_RA (DCL) 2 3" xfId="1026"/>
    <cellStyle name="&quot;_DCL-031907 (I&amp;C)_02_SC-89-002_RA (DCL) 2 4" xfId="1027"/>
    <cellStyle name="&quot;_DCL-031907 (I&amp;C)_02_SC-89-002_RA (DCL) 2 5" xfId="1028"/>
    <cellStyle name="&quot;_DCL-031907 (I&amp;C)_02_SC-89-002_RA (DCL) 2_Electrical" xfId="1029"/>
    <cellStyle name="&quot;_DCL-031907 (I&amp;C)_02_SC-89-002_RA (DCL) 2_열배관_관로" xfId="1030"/>
    <cellStyle name="&quot;_DCL-031907 (I&amp;C)_02_SC-89-002_RA (DCL) 3" xfId="1031"/>
    <cellStyle name="&quot;_DCL-031907 (I&amp;C)_02_SC-89-002_RA (DCL) 3 2" xfId="1032"/>
    <cellStyle name="&quot;_DCL-031907 (I&amp;C)_02_SC-89-002_RA (DCL) 3 3" xfId="1033"/>
    <cellStyle name="&quot;_DCL-031907 (I&amp;C)_02_SC-89-002_RA (DCL) 3_Electrical" xfId="1034"/>
    <cellStyle name="&quot;_DCL-031907 (I&amp;C)_02_SC-89-002_RA (DCL) 3_열배관_관로" xfId="1035"/>
    <cellStyle name="&quot;_DCL-031907 (I&amp;C)_02_SC-89-002_RA (DCL) 4" xfId="1036"/>
    <cellStyle name="&quot;_DCL-031907 (I&amp;C)_02_SC-89-002_RA (DCL) 5" xfId="1037"/>
    <cellStyle name="&quot;_DCL-031907 (I&amp;C)_02_SC-89-002_RA (DCL) 6" xfId="1038"/>
    <cellStyle name="&quot;_DCL-031907 (I&amp;C)_02_SC-89-002_RA (DCL) 7" xfId="1039"/>
    <cellStyle name="&quot;_DCL-031907 (I&amp;C)_02_SC-89-002_RA (DCL)_Electrical" xfId="1040"/>
    <cellStyle name="&quot;_DCL-031907 (I&amp;C)_02_SC-89-002_RA (DCL)_열배관_관로" xfId="1041"/>
    <cellStyle name="&quot;_DCL-031907 (I&amp;C)_02_SC-89-002_RA (DCL)_월간" xfId="1042"/>
    <cellStyle name="&quot;_DCL-031907 (I&amp;C)_Electrical" xfId="1043"/>
    <cellStyle name="&quot;_DCL-031907 (I&amp;C)_열배관_관로" xfId="1044"/>
    <cellStyle name="&quot;_DCL-031907 (I&amp;C)_월간" xfId="1045"/>
    <cellStyle name="&quot;_DCL-070226 (Preliminary)_토목수정070321" xfId="1046"/>
    <cellStyle name="&quot;_DCL-070226 (Preliminary)_토목수정070321 2" xfId="1047"/>
    <cellStyle name="&quot;_DCL-070226 (Preliminary)_토목수정070321 2 2" xfId="1048"/>
    <cellStyle name="&quot;_DCL-070226 (Preliminary)_토목수정070321 2 2 2" xfId="1049"/>
    <cellStyle name="&quot;_DCL-070226 (Preliminary)_토목수정070321 2 2 3" xfId="1050"/>
    <cellStyle name="&quot;_DCL-070226 (Preliminary)_토목수정070321 2 2_Electrical" xfId="1051"/>
    <cellStyle name="&quot;_DCL-070226 (Preliminary)_토목수정070321 2 2_열배관_관로" xfId="1052"/>
    <cellStyle name="&quot;_DCL-070226 (Preliminary)_토목수정070321 2 3" xfId="1053"/>
    <cellStyle name="&quot;_DCL-070226 (Preliminary)_토목수정070321 2 4" xfId="1054"/>
    <cellStyle name="&quot;_DCL-070226 (Preliminary)_토목수정070321 2 5" xfId="1055"/>
    <cellStyle name="&quot;_DCL-070226 (Preliminary)_토목수정070321 2_Electrical" xfId="1056"/>
    <cellStyle name="&quot;_DCL-070226 (Preliminary)_토목수정070321 2_열배관_관로" xfId="1057"/>
    <cellStyle name="&quot;_DCL-070226 (Preliminary)_토목수정070321 3" xfId="1058"/>
    <cellStyle name="&quot;_DCL-070226 (Preliminary)_토목수정070321 3 2" xfId="1059"/>
    <cellStyle name="&quot;_DCL-070226 (Preliminary)_토목수정070321 3 3" xfId="1060"/>
    <cellStyle name="&quot;_DCL-070226 (Preliminary)_토목수정070321 3_Electrical" xfId="1061"/>
    <cellStyle name="&quot;_DCL-070226 (Preliminary)_토목수정070321 3_열배관_관로" xfId="1062"/>
    <cellStyle name="&quot;_DCL-070226 (Preliminary)_토목수정070321 4" xfId="1063"/>
    <cellStyle name="&quot;_DCL-070226 (Preliminary)_토목수정070321 5" xfId="1064"/>
    <cellStyle name="&quot;_DCL-070226 (Preliminary)_토목수정070321 6" xfId="1065"/>
    <cellStyle name="&quot;_DCL-070226 (Preliminary)_토목수정070321 7" xfId="1066"/>
    <cellStyle name="&quot;_DCL-070226 (Preliminary)_토목수정070321_02_SC-89-002_RA (DCL)" xfId="1067"/>
    <cellStyle name="&quot;_DCL-070226 (Preliminary)_토목수정070321_02_SC-89-002_RA (DCL) 2" xfId="1068"/>
    <cellStyle name="&quot;_DCL-070226 (Preliminary)_토목수정070321_02_SC-89-002_RA (DCL) 2 2" xfId="1069"/>
    <cellStyle name="&quot;_DCL-070226 (Preliminary)_토목수정070321_02_SC-89-002_RA (DCL) 2 2 2" xfId="1070"/>
    <cellStyle name="&quot;_DCL-070226 (Preliminary)_토목수정070321_02_SC-89-002_RA (DCL) 2 2 3" xfId="1071"/>
    <cellStyle name="&quot;_DCL-070226 (Preliminary)_토목수정070321_02_SC-89-002_RA (DCL) 2 2_Electrical" xfId="1072"/>
    <cellStyle name="&quot;_DCL-070226 (Preliminary)_토목수정070321_02_SC-89-002_RA (DCL) 2 2_열배관_관로" xfId="1073"/>
    <cellStyle name="&quot;_DCL-070226 (Preliminary)_토목수정070321_02_SC-89-002_RA (DCL) 2 3" xfId="1074"/>
    <cellStyle name="&quot;_DCL-070226 (Preliminary)_토목수정070321_02_SC-89-002_RA (DCL) 2 4" xfId="1075"/>
    <cellStyle name="&quot;_DCL-070226 (Preliminary)_토목수정070321_02_SC-89-002_RA (DCL) 2 5" xfId="1076"/>
    <cellStyle name="&quot;_DCL-070226 (Preliminary)_토목수정070321_02_SC-89-002_RA (DCL) 2_Electrical" xfId="1077"/>
    <cellStyle name="&quot;_DCL-070226 (Preliminary)_토목수정070321_02_SC-89-002_RA (DCL) 2_열배관_관로" xfId="1078"/>
    <cellStyle name="&quot;_DCL-070226 (Preliminary)_토목수정070321_02_SC-89-002_RA (DCL) 3" xfId="1079"/>
    <cellStyle name="&quot;_DCL-070226 (Preliminary)_토목수정070321_02_SC-89-002_RA (DCL) 3 2" xfId="1080"/>
    <cellStyle name="&quot;_DCL-070226 (Preliminary)_토목수정070321_02_SC-89-002_RA (DCL) 3 3" xfId="1081"/>
    <cellStyle name="&quot;_DCL-070226 (Preliminary)_토목수정070321_02_SC-89-002_RA (DCL) 3_Electrical" xfId="1082"/>
    <cellStyle name="&quot;_DCL-070226 (Preliminary)_토목수정070321_02_SC-89-002_RA (DCL) 3_열배관_관로" xfId="1083"/>
    <cellStyle name="&quot;_DCL-070226 (Preliminary)_토목수정070321_02_SC-89-002_RA (DCL) 4" xfId="1084"/>
    <cellStyle name="&quot;_DCL-070226 (Preliminary)_토목수정070321_02_SC-89-002_RA (DCL) 5" xfId="1085"/>
    <cellStyle name="&quot;_DCL-070226 (Preliminary)_토목수정070321_02_SC-89-002_RA (DCL) 6" xfId="1086"/>
    <cellStyle name="&quot;_DCL-070226 (Preliminary)_토목수정070321_02_SC-89-002_RA (DCL) 7" xfId="1087"/>
    <cellStyle name="&quot;_DCL-070226 (Preliminary)_토목수정070321_02_SC-89-002_RA (DCL)_Electrical" xfId="1088"/>
    <cellStyle name="&quot;_DCL-070226 (Preliminary)_토목수정070321_02_SC-89-002_RA (DCL)_열배관_관로" xfId="1089"/>
    <cellStyle name="&quot;_DCL-070226 (Preliminary)_토목수정070321_02_SC-89-002_RA (DCL)_월간" xfId="1090"/>
    <cellStyle name="&quot;_DCL-070226 (Preliminary)_토목수정070321_Electrical" xfId="1091"/>
    <cellStyle name="&quot;_DCL-070226 (Preliminary)_토목수정070321_열배관_관로" xfId="1092"/>
    <cellStyle name="&quot;_DCL-070226 (Preliminary)_토목수정070321_월간" xfId="1093"/>
    <cellStyle name="&quot;_D-Project 입찰설계용역 견적서(100830)" xfId="1094"/>
    <cellStyle name="&quot;_Electrical" xfId="1095"/>
    <cellStyle name="&quot;_ELECTRICAL DCL_전기" xfId="1096"/>
    <cellStyle name="&quot;_ELECTRICAL DCL_전기 2" xfId="1097"/>
    <cellStyle name="&quot;_ELECTRICAL DCL_전기 2 2" xfId="1098"/>
    <cellStyle name="&quot;_ELECTRICAL DCL_전기 2 2 2" xfId="1099"/>
    <cellStyle name="&quot;_ELECTRICAL DCL_전기 2 2 3" xfId="1100"/>
    <cellStyle name="&quot;_ELECTRICAL DCL_전기 2 2_Electrical" xfId="1101"/>
    <cellStyle name="&quot;_ELECTRICAL DCL_전기 2 2_열배관_관로" xfId="1102"/>
    <cellStyle name="&quot;_ELECTRICAL DCL_전기 2 3" xfId="1103"/>
    <cellStyle name="&quot;_ELECTRICAL DCL_전기 2 4" xfId="1104"/>
    <cellStyle name="&quot;_ELECTRICAL DCL_전기 2 5" xfId="1105"/>
    <cellStyle name="&quot;_ELECTRICAL DCL_전기 2_Electrical" xfId="1106"/>
    <cellStyle name="&quot;_ELECTRICAL DCL_전기 2_열배관_관로" xfId="1107"/>
    <cellStyle name="&quot;_ELECTRICAL DCL_전기 3" xfId="1108"/>
    <cellStyle name="&quot;_ELECTRICAL DCL_전기 3 2" xfId="1109"/>
    <cellStyle name="&quot;_ELECTRICAL DCL_전기 3 3" xfId="1110"/>
    <cellStyle name="&quot;_ELECTRICAL DCL_전기 3_Electrical" xfId="1111"/>
    <cellStyle name="&quot;_ELECTRICAL DCL_전기 3_열배관_관로" xfId="1112"/>
    <cellStyle name="&quot;_ELECTRICAL DCL_전기 4" xfId="1113"/>
    <cellStyle name="&quot;_ELECTRICAL DCL_전기 5" xfId="1114"/>
    <cellStyle name="&quot;_ELECTRICAL DCL_전기 6" xfId="1115"/>
    <cellStyle name="&quot;_ELECTRICAL DCL_전기 7" xfId="1116"/>
    <cellStyle name="&quot;_ELECTRICAL DCL_전기_02_SC-89-002_RA (DCL)" xfId="1117"/>
    <cellStyle name="&quot;_ELECTRICAL DCL_전기_02_SC-89-002_RA (DCL) 2" xfId="1118"/>
    <cellStyle name="&quot;_ELECTRICAL DCL_전기_02_SC-89-002_RA (DCL) 2 2" xfId="1119"/>
    <cellStyle name="&quot;_ELECTRICAL DCL_전기_02_SC-89-002_RA (DCL) 2 2 2" xfId="1120"/>
    <cellStyle name="&quot;_ELECTRICAL DCL_전기_02_SC-89-002_RA (DCL) 2 2 3" xfId="1121"/>
    <cellStyle name="&quot;_ELECTRICAL DCL_전기_02_SC-89-002_RA (DCL) 2 2_Electrical" xfId="1122"/>
    <cellStyle name="&quot;_ELECTRICAL DCL_전기_02_SC-89-002_RA (DCL) 2 2_열배관_관로" xfId="1123"/>
    <cellStyle name="&quot;_ELECTRICAL DCL_전기_02_SC-89-002_RA (DCL) 2 3" xfId="1124"/>
    <cellStyle name="&quot;_ELECTRICAL DCL_전기_02_SC-89-002_RA (DCL) 2 4" xfId="1125"/>
    <cellStyle name="&quot;_ELECTRICAL DCL_전기_02_SC-89-002_RA (DCL) 2 5" xfId="1126"/>
    <cellStyle name="&quot;_ELECTRICAL DCL_전기_02_SC-89-002_RA (DCL) 2_Electrical" xfId="1127"/>
    <cellStyle name="&quot;_ELECTRICAL DCL_전기_02_SC-89-002_RA (DCL) 2_열배관_관로" xfId="1128"/>
    <cellStyle name="&quot;_ELECTRICAL DCL_전기_02_SC-89-002_RA (DCL) 3" xfId="1129"/>
    <cellStyle name="&quot;_ELECTRICAL DCL_전기_02_SC-89-002_RA (DCL) 3 2" xfId="1130"/>
    <cellStyle name="&quot;_ELECTRICAL DCL_전기_02_SC-89-002_RA (DCL) 3 3" xfId="1131"/>
    <cellStyle name="&quot;_ELECTRICAL DCL_전기_02_SC-89-002_RA (DCL) 3_Electrical" xfId="1132"/>
    <cellStyle name="&quot;_ELECTRICAL DCL_전기_02_SC-89-002_RA (DCL) 3_열배관_관로" xfId="1133"/>
    <cellStyle name="&quot;_ELECTRICAL DCL_전기_02_SC-89-002_RA (DCL) 4" xfId="1134"/>
    <cellStyle name="&quot;_ELECTRICAL DCL_전기_02_SC-89-002_RA (DCL) 5" xfId="1135"/>
    <cellStyle name="&quot;_ELECTRICAL DCL_전기_02_SC-89-002_RA (DCL) 6" xfId="1136"/>
    <cellStyle name="&quot;_ELECTRICAL DCL_전기_02_SC-89-002_RA (DCL) 7" xfId="1137"/>
    <cellStyle name="&quot;_ELECTRICAL DCL_전기_02_SC-89-002_RA (DCL)_Electrical" xfId="1138"/>
    <cellStyle name="&quot;_ELECTRICAL DCL_전기_02_SC-89-002_RA (DCL)_열배관_관로" xfId="1139"/>
    <cellStyle name="&quot;_ELECTRICAL DCL_전기_02_SC-89-002_RA (DCL)_월간" xfId="1140"/>
    <cellStyle name="&quot;_ELECTRICAL DCL_전기_Electrical" xfId="1141"/>
    <cellStyle name="&quot;_ELECTRICAL DCL_전기_열배관_관로" xfId="1142"/>
    <cellStyle name="&quot;_ELECTRICAL DCL_전기_월간" xfId="1143"/>
    <cellStyle name="&quot;_남양뉴타운 집단에너지시설 기본설계 견적서(110214)" xfId="1144"/>
    <cellStyle name="&quot;_대전서남부_실시설계_DCL(건축)-080619" xfId="1145"/>
    <cellStyle name="&quot;_대전서남부_실시설계_DCL(건축)-080619_발전설비실시설계진도율(4월)_R1현대건설송부" xfId="1146"/>
    <cellStyle name="&quot;_대전서남부_실시설계_DCL(건축)-080619_발전설비실시설계진도율(5월현대건설)(1)" xfId="1147"/>
    <cellStyle name="&quot;_대전서남부_실시설계_DCL(건축)-080619_발전설비실시설계진도율_090509_건설송부(1)" xfId="1148"/>
    <cellStyle name="&quot;_대전서남부_실시설계_DCL-건축-080527" xfId="1149"/>
    <cellStyle name="&quot;_대전서남부_실시설계_DCL-건축-080527_DCL_080704_(최종)_전기반영" xfId="1150"/>
    <cellStyle name="&quot;_대전서남부_실시설계_DCL-건축-080527_발전설비실시설계진도율(4월)_R1현대건설송부" xfId="1151"/>
    <cellStyle name="&quot;_대전서남부_실시설계_DCL-건축-080527_발전설비실시설계진도율(5월현대건설)(1)" xfId="1152"/>
    <cellStyle name="&quot;_대전서남부_실시설계_DCL-건축-080527_발전설비실시설계진도율_090509_건설송부(1)" xfId="1153"/>
    <cellStyle name="&quot;_동해바이오매스(30MW) 입찰설계 견적서(101015)RB" xfId="1154"/>
    <cellStyle name="&quot;_몽골 OT SGPP 견적서(120113)" xfId="1155"/>
    <cellStyle name="&quot;_방글라데시 New Haripur CCPP 실시설계 견적서(100917)R0" xfId="1156"/>
    <cellStyle name="&quot;_설계비 산정(파키스탄 PTA )-1" xfId="1157"/>
    <cellStyle name="&quot;_설계비 산정(파키스탄 PTA )-1 2" xfId="1158"/>
    <cellStyle name="&quot;_설계비 산정(파키스탄 PTA )-1 2 2" xfId="1159"/>
    <cellStyle name="&quot;_설계비 산정(파키스탄 PTA )-1 2 2 2" xfId="1160"/>
    <cellStyle name="&quot;_설계비 산정(파키스탄 PTA )-1 2 2 3" xfId="1161"/>
    <cellStyle name="&quot;_설계비 산정(파키스탄 PTA )-1 2 2_Electrical" xfId="1162"/>
    <cellStyle name="&quot;_설계비 산정(파키스탄 PTA )-1 2 2_열배관_관로" xfId="1163"/>
    <cellStyle name="&quot;_설계비 산정(파키스탄 PTA )-1 2 3" xfId="1164"/>
    <cellStyle name="&quot;_설계비 산정(파키스탄 PTA )-1 2 4" xfId="1165"/>
    <cellStyle name="&quot;_설계비 산정(파키스탄 PTA )-1 2 5" xfId="1166"/>
    <cellStyle name="&quot;_설계비 산정(파키스탄 PTA )-1 2_Electrical" xfId="1167"/>
    <cellStyle name="&quot;_설계비 산정(파키스탄 PTA )-1 2_열배관_관로" xfId="1168"/>
    <cellStyle name="&quot;_설계비 산정(파키스탄 PTA )-1 3" xfId="1169"/>
    <cellStyle name="&quot;_설계비 산정(파키스탄 PTA )-1 3 2" xfId="1170"/>
    <cellStyle name="&quot;_설계비 산정(파키스탄 PTA )-1 3 3" xfId="1171"/>
    <cellStyle name="&quot;_설계비 산정(파키스탄 PTA )-1 3_Electrical" xfId="1172"/>
    <cellStyle name="&quot;_설계비 산정(파키스탄 PTA )-1 3_열배관_관로" xfId="1173"/>
    <cellStyle name="&quot;_설계비 산정(파키스탄 PTA )-1 4" xfId="1174"/>
    <cellStyle name="&quot;_설계비 산정(파키스탄 PTA )-1 5" xfId="1175"/>
    <cellStyle name="&quot;_설계비 산정(파키스탄 PTA )-1 6" xfId="1176"/>
    <cellStyle name="&quot;_설계비 산정(파키스탄 PTA )-1 7" xfId="1177"/>
    <cellStyle name="&quot;_설계비 산정(파키스탄 PTA )-1_D-Project  상세설계 견적서(110712)" xfId="1178"/>
    <cellStyle name="&quot;_설계비 산정(파키스탄 PTA )-1_D-Project 입찰설계용역 견적서(100830)" xfId="1179"/>
    <cellStyle name="&quot;_설계비 산정(파키스탄 PTA )-1_Electrical" xfId="1180"/>
    <cellStyle name="&quot;_설계비 산정(파키스탄 PTA )-1_동해바이오매스 발전 실시설계 견적서(101103)POSCO" xfId="1181"/>
    <cellStyle name="&quot;_설계비 산정(파키스탄 PTA )-1_동해바이오매스(30MW) 입찰설계 견적서(101015)RB" xfId="1182"/>
    <cellStyle name="&quot;_설계비 산정(파키스탄 PTA )-1_멕시코 살라망카 Co-gen 상세설계 견적서(101021)RB" xfId="1183"/>
    <cellStyle name="&quot;_설계비 산정(파키스탄 PTA )-1_몽골 OT SGPP 견적서(120113)" xfId="1184"/>
    <cellStyle name="&quot;_설계비 산정(파키스탄 PTA )-1_방글라데시 Bibiyana CCPP 견적서(100713)" xfId="1185"/>
    <cellStyle name="&quot;_설계비 산정(파키스탄 PTA )-1_방글라데시 Bibiyana CCPP 견적서(100713)_AES Ecopetrol TPP Project 입찰설계 견적서(120120)" xfId="1186"/>
    <cellStyle name="&quot;_설계비 산정(파키스탄 PTA )-1_방글라데시 Bibiyana CCPP 견적서(100713)_몽골 OT SGPP 견적서(120113)" xfId="1187"/>
    <cellStyle name="&quot;_설계비 산정(파키스탄 PTA )-1_방글라데시 Bibiyana CCPP 견적서(100713)_방글라데시 New Haripur CCPP 실시설계 견적서(100917)" xfId="1188"/>
    <cellStyle name="&quot;_설계비 산정(파키스탄 PTA )-1_부곡 바이오메스 발전 OE 견적서(120716)" xfId="1189"/>
    <cellStyle name="&quot;_설계비 산정(파키스탄 PTA )-1_부곡3호기 복합화력 설계용역 견적서(100701)" xfId="1190"/>
    <cellStyle name="&quot;_설계비 산정(파키스탄 PTA )-1_부천, 안양 열공급 안정성 검토 견적서(120727)" xfId="1191"/>
    <cellStyle name="&quot;_설계비 산정(파키스탄 PTA )-1_부천, 안양 열공급 안정성 검토 견적서(120817)_9.8억원 MD조정RB" xfId="1192"/>
    <cellStyle name="&quot;_설계비 산정(파키스탄 PTA )-1_부천-목동 열연계 타당성 견적서(130114)" xfId="1193"/>
    <cellStyle name="&quot;_설계비 산정(파키스탄 PTA )-1_새만금 집단에너지 사업계획서 견적서(110112)" xfId="1194"/>
    <cellStyle name="&quot;_설계비 산정(파키스탄 PTA )-1_송파 위례CHP 견적서(110127)" xfId="1195"/>
    <cellStyle name="&quot;_설계비 산정(파키스탄 PTA )-1_수원호매실 집단에너지사업 설계용역 내역품의(100524)" xfId="1196"/>
    <cellStyle name="&quot;_설계비 산정(파키스탄 PTA )-1_수원호매실 집단에너지사업 설계용역 제의내역(100518)" xfId="1197"/>
    <cellStyle name="&quot;_설계비 산정(파키스탄 PTA )-1_신분당선 배관안정성 견적서(110420)" xfId="1198"/>
    <cellStyle name="&quot;_설계비 산정(파키스탄 PTA )-1_열배관_관로" xfId="1199"/>
    <cellStyle name="&quot;_설계비 산정(파키스탄 PTA )-1_왕십리~선릉간 제3공구 배관안정성 견적서(110209)" xfId="1200"/>
    <cellStyle name="&quot;_설계비 산정(파키스탄 PTA )-1_왕십리~선릉간 제3공구 배관안정성 견적서(110209) 2" xfId="1201"/>
    <cellStyle name="&quot;_설계비 산정(파키스탄 PTA )-1_왕십리~선릉간 제3공구 배관안정성 견적서(110209) 2 2" xfId="1202"/>
    <cellStyle name="&quot;_설계비 산정(파키스탄 PTA )-1_왕십리~선릉간 제3공구 배관안정성 견적서(110209) 2 2 2" xfId="1203"/>
    <cellStyle name="&quot;_설계비 산정(파키스탄 PTA )-1_왕십리~선릉간 제3공구 배관안정성 견적서(110209) 2 2 3" xfId="1204"/>
    <cellStyle name="&quot;_설계비 산정(파키스탄 PTA )-1_왕십리~선릉간 제3공구 배관안정성 견적서(110209) 2 2_Electrical" xfId="1205"/>
    <cellStyle name="&quot;_설계비 산정(파키스탄 PTA )-1_왕십리~선릉간 제3공구 배관안정성 견적서(110209) 2 2_열배관_관로" xfId="1206"/>
    <cellStyle name="&quot;_설계비 산정(파키스탄 PTA )-1_왕십리~선릉간 제3공구 배관안정성 견적서(110209) 2 3" xfId="1207"/>
    <cellStyle name="&quot;_설계비 산정(파키스탄 PTA )-1_왕십리~선릉간 제3공구 배관안정성 견적서(110209) 2 4" xfId="1208"/>
    <cellStyle name="&quot;_설계비 산정(파키스탄 PTA )-1_왕십리~선릉간 제3공구 배관안정성 견적서(110209) 2 5" xfId="1209"/>
    <cellStyle name="&quot;_설계비 산정(파키스탄 PTA )-1_왕십리~선릉간 제3공구 배관안정성 견적서(110209) 2_Electrical" xfId="1210"/>
    <cellStyle name="&quot;_설계비 산정(파키스탄 PTA )-1_왕십리~선릉간 제3공구 배관안정성 견적서(110209) 2_열배관_관로" xfId="1211"/>
    <cellStyle name="&quot;_설계비 산정(파키스탄 PTA )-1_왕십리~선릉간 제3공구 배관안정성 견적서(110209) 3" xfId="1212"/>
    <cellStyle name="&quot;_설계비 산정(파키스탄 PTA )-1_왕십리~선릉간 제3공구 배관안정성 견적서(110209) 3 2" xfId="1213"/>
    <cellStyle name="&quot;_설계비 산정(파키스탄 PTA )-1_왕십리~선릉간 제3공구 배관안정성 견적서(110209) 3 3" xfId="1214"/>
    <cellStyle name="&quot;_설계비 산정(파키스탄 PTA )-1_왕십리~선릉간 제3공구 배관안정성 견적서(110209) 3_Electrical" xfId="1215"/>
    <cellStyle name="&quot;_설계비 산정(파키스탄 PTA )-1_왕십리~선릉간 제3공구 배관안정성 견적서(110209) 3_열배관_관로" xfId="1216"/>
    <cellStyle name="&quot;_설계비 산정(파키스탄 PTA )-1_왕십리~선릉간 제3공구 배관안정성 견적서(110209) 4" xfId="1217"/>
    <cellStyle name="&quot;_설계비 산정(파키스탄 PTA )-1_왕십리~선릉간 제3공구 배관안정성 견적서(110209) 5" xfId="1218"/>
    <cellStyle name="&quot;_설계비 산정(파키스탄 PTA )-1_왕십리~선릉간 제3공구 배관안정성 견적서(110209) 6" xfId="1219"/>
    <cellStyle name="&quot;_설계비 산정(파키스탄 PTA )-1_왕십리~선릉간 제3공구 배관안정성 견적서(110209) 7" xfId="1220"/>
    <cellStyle name="&quot;_설계비 산정(파키스탄 PTA )-1_왕십리~선릉간 제3공구 배관안정성 견적서(110209)_Electrical" xfId="1221"/>
    <cellStyle name="&quot;_설계비 산정(파키스탄 PTA )-1_왕십리~선릉간 제3공구 배관안정성 견적서(110209)_열배관_관로" xfId="1222"/>
    <cellStyle name="&quot;_설계비 산정(파키스탄 PTA )-1_왕십리~선릉간 제3공구 배관안정성 견적서(110209)_월간" xfId="1223"/>
    <cellStyle name="&quot;_설계비 산정(파키스탄 PTA )-1_월간" xfId="1224"/>
    <cellStyle name="&quot;_설계비 산정(파키스탄 PTA )-1_중부-GS파워 연계 설비 설계용역 견적서(110323)" xfId="1225"/>
    <cellStyle name="&quot;_설계비 산정(파키스탄 PTA )-1_중부-GS파워 연계 설비 설계용역 견적서(110422)중부분" xfId="1226"/>
    <cellStyle name="&quot;_설계비 산정(파키스탄 PTA )-1_중부-GS파워 연계 설비 설계용역 견적서(110422)중부분_AES Ecopetrol TPP Project 입찰설계 견적서(120120)" xfId="1227"/>
    <cellStyle name="&quot;_설계비 산정(파키스탄 PTA )-1_중부-GS파워 연계 설비 설계용역 견적서(110422)중부분_부천, 안양 열공급 안정성 검토 견적서(120817)_9.8억원 MD조정RB" xfId="1228"/>
    <cellStyle name="&quot;_설계비 산정(파키스탄 PTA )-1_중부-GS파워 연계 설비 설계용역 견적서(110422)중부분_부천-목동 열연계 타당성 견적서(130114)" xfId="1229"/>
    <cellStyle name="&quot;_설계비 산정(파키스탄 PTA )-1_중부발전 열연계시설 실시설계 견적서(120223)" xfId="1230"/>
    <cellStyle name="&quot;_설계비 산정(파키스탄 PTA )-1_칠레 Castilla 석탄화력 견적서(110810)" xfId="1231"/>
    <cellStyle name="&quot;_설계비 산정(파키스탄 PTA )-1_칠레 산타마리아II 석탄화력 견적서(120514)" xfId="1232"/>
    <cellStyle name="&quot;_설계비 산정(파키스탄 PTA )-1_파키스탄 Co-Gen. 실시설계 DOR" xfId="1233"/>
    <cellStyle name="&quot;_설계비 산정(파키스탄 PTA )-1_파키스탄 Co-Gen. 실시설계 견적서(100201)" xfId="1234"/>
    <cellStyle name="&quot;_설계비 산정(파키스탄 PTA )-1_파키스탄 Co-Gen. 실시설계 견적서(100201)_AES Ecopetrol TPP Project 입찰설계 견적서(120120)" xfId="1235"/>
    <cellStyle name="&quot;_설계비 산정(파키스탄 PTA )-1_파키스탄 Co-Gen. 실시설계 견적서(100201)_부천, 안양 열공급 안정성 검토 견적서(120817)_9.8억원 MD조정RB" xfId="1236"/>
    <cellStyle name="&quot;_설계비 산정(파키스탄 PTA )-1_파키스탄 Co-Gen. 실시설계 견적서(100201)_부천-목동 열연계 타당성 견적서(130114)" xfId="1237"/>
    <cellStyle name="&quot;_설계비 산정(파키스탄 PTA )-1_페루 ILO Peaky Project  상세설계 견적서(100803)" xfId="1238"/>
    <cellStyle name="&quot;_설계비 산정(파키스탄 PTA )-1_행복도시 공동구 실시 견적(111230)" xfId="1239"/>
    <cellStyle name="&quot;_설계비 산정(파키스탄 PTA )-1_행복도시 열원설계 용역비 검토" xfId="1240"/>
    <cellStyle name="&quot;_열배관_관로" xfId="1241"/>
    <cellStyle name="&quot;_월간" xfId="1242"/>
    <cellStyle name="&quot;_중부-GS파워 연계 설비 설계용역 견적서(110323)" xfId="1243"/>
    <cellStyle name="&quot;_파주히트펌프 실행금액(내부수정)" xfId="1244"/>
    <cellStyle name="&quot;_파키스탄 Co-Gen. 실시설계 견적서(100204)수정" xfId="1245"/>
    <cellStyle name="&quot;_파키스탄 Co-Gen. 실시설계 견적서(100204)수정_AES Ecopetrol TPP Project 입찰설계 견적서(120120)" xfId="1246"/>
    <cellStyle name="&quot;_파키스탄 Co-Gen. 실시설계 견적서(100204)수정_몽골 OT SGPP 견적서(120113)" xfId="1247"/>
    <cellStyle name="&quot;_포스코건설  해외사업 견적현황(100608)" xfId="1248"/>
    <cellStyle name="&quot;Percent&quot;" xfId="1249"/>
    <cellStyle name="#" xfId="1250"/>
    <cellStyle name="# 2" xfId="1251"/>
    <cellStyle name="# 2 2" xfId="1252"/>
    <cellStyle name="# 2 2 2" xfId="1253"/>
    <cellStyle name="# 2 2 2 2" xfId="1254"/>
    <cellStyle name="# 2 2 2_열배관_관로" xfId="1255"/>
    <cellStyle name="# 2 2 3" xfId="1256"/>
    <cellStyle name="# 2 2_열배관_관로" xfId="1257"/>
    <cellStyle name="# 2 3" xfId="1258"/>
    <cellStyle name="# 2 3 2" xfId="1259"/>
    <cellStyle name="# 2 3_열배관_관로" xfId="1260"/>
    <cellStyle name="# 2 4" xfId="1261"/>
    <cellStyle name="# 2 5" xfId="1262"/>
    <cellStyle name="# 2_열배관_관로" xfId="1263"/>
    <cellStyle name="# 3" xfId="1264"/>
    <cellStyle name="# 3 2" xfId="1265"/>
    <cellStyle name="# 3 2 2" xfId="1266"/>
    <cellStyle name="# 3 2_열배관_관로" xfId="1267"/>
    <cellStyle name="# 3 3" xfId="1268"/>
    <cellStyle name="# 3_열배관_관로" xfId="1269"/>
    <cellStyle name="# 4" xfId="1270"/>
    <cellStyle name="# 4 2" xfId="1271"/>
    <cellStyle name="# 4 2 2" xfId="1272"/>
    <cellStyle name="# 4 2_열배관_관로" xfId="1273"/>
    <cellStyle name="# 4 3" xfId="1274"/>
    <cellStyle name="# 4_열배관_관로" xfId="1275"/>
    <cellStyle name="# 5" xfId="1276"/>
    <cellStyle name="# 5 2" xfId="1277"/>
    <cellStyle name="# 5_열배관_관로" xfId="1278"/>
    <cellStyle name="# 6" xfId="1279"/>
    <cellStyle name="# 7" xfId="1280"/>
    <cellStyle name="#,##0" xfId="1281"/>
    <cellStyle name="#,##0 2" xfId="1282"/>
    <cellStyle name="#,##0 2 2" xfId="1283"/>
    <cellStyle name="#,##0 2 2 2" xfId="1284"/>
    <cellStyle name="#,##0 2 2 2 2" xfId="1285"/>
    <cellStyle name="#,##0 2 2 2 2 2" xfId="1286"/>
    <cellStyle name="#,##0 2 2 2 2_열배관_관로" xfId="1287"/>
    <cellStyle name="#,##0 2 2 2_열배관_관로" xfId="1288"/>
    <cellStyle name="#,##0 2 2 3" xfId="1289"/>
    <cellStyle name="#,##0 2 2 3 2" xfId="1290"/>
    <cellStyle name="#,##0 2 2 3_열배관_관로" xfId="1291"/>
    <cellStyle name="#,##0 2 2_열배관_관로" xfId="1292"/>
    <cellStyle name="#,##0 2 3" xfId="1293"/>
    <cellStyle name="#,##0 2 3 2" xfId="1294"/>
    <cellStyle name="#,##0 2 3 2 2" xfId="1295"/>
    <cellStyle name="#,##0 2 3 2_열배관_관로" xfId="1296"/>
    <cellStyle name="#,##0 2 3_열배관_관로" xfId="1297"/>
    <cellStyle name="#,##0 2 4" xfId="1298"/>
    <cellStyle name="#,##0 2 4 2" xfId="1299"/>
    <cellStyle name="#,##0 2 4_열배관_관로" xfId="1300"/>
    <cellStyle name="#,##0 2 5" xfId="1301"/>
    <cellStyle name="#,##0 2_열배관_관로" xfId="1302"/>
    <cellStyle name="#,##0 3" xfId="1303"/>
    <cellStyle name="#,##0 4" xfId="1304"/>
    <cellStyle name="#,##0.0" xfId="1305"/>
    <cellStyle name="#,##0.00" xfId="1306"/>
    <cellStyle name="#,##0.000" xfId="1307"/>
    <cellStyle name="#,##0_001_산출내역서-토목(하남0618)" xfId="1308"/>
    <cellStyle name="#_cost9702 (2)_계통도 (2)_계통도 " xfId="1309"/>
    <cellStyle name="#_cost9702 (2)_계통도 (2)_계통도  2" xfId="1310"/>
    <cellStyle name="#_cost9702 (2)_계통도 (2)_계통도  2 2" xfId="1311"/>
    <cellStyle name="#_cost9702 (2)_계통도 (2)_계통도  2 2 2" xfId="1312"/>
    <cellStyle name="#_cost9702 (2)_계통도 (2)_계통도  2 2 2 2" xfId="1313"/>
    <cellStyle name="#_cost9702 (2)_계통도 (2)_계통도  2 2 2_Electrical" xfId="1314"/>
    <cellStyle name="#_cost9702 (2)_계통도 (2)_계통도  2 2 2_열배관_관로" xfId="1315"/>
    <cellStyle name="#_cost9702 (2)_계통도 (2)_계통도  2 2 3" xfId="1316"/>
    <cellStyle name="#_cost9702 (2)_계통도 (2)_계통도  2 2_Electrical" xfId="1317"/>
    <cellStyle name="#_cost9702 (2)_계통도 (2)_계통도  2 2_열배관_관로" xfId="1318"/>
    <cellStyle name="#_cost9702 (2)_계통도 (2)_계통도  2 3" xfId="1319"/>
    <cellStyle name="#_cost9702 (2)_계통도 (2)_계통도  2 3 2" xfId="1320"/>
    <cellStyle name="#_cost9702 (2)_계통도 (2)_계통도  2 3_Electrical" xfId="1321"/>
    <cellStyle name="#_cost9702 (2)_계통도 (2)_계통도  2 3_열배관_관로" xfId="1322"/>
    <cellStyle name="#_cost9702 (2)_계통도 (2)_계통도  2 4" xfId="1323"/>
    <cellStyle name="#_cost9702 (2)_계통도 (2)_계통도  2_Electrical" xfId="1324"/>
    <cellStyle name="#_cost9702 (2)_계통도 (2)_계통도  2_열배관_관로" xfId="1325"/>
    <cellStyle name="#_cost9702 (2)_계통도 (2)_계통도  3" xfId="1326"/>
    <cellStyle name="#_cost9702 (2)_계통도 (2)_계통도  3 2" xfId="1327"/>
    <cellStyle name="#_cost9702 (2)_계통도 (2)_계통도  3 2 2" xfId="1328"/>
    <cellStyle name="#_cost9702 (2)_계통도 (2)_계통도  3 2_Electrical" xfId="1329"/>
    <cellStyle name="#_cost9702 (2)_계통도 (2)_계통도  3 2_열배관_관로" xfId="1330"/>
    <cellStyle name="#_cost9702 (2)_계통도 (2)_계통도  3 3" xfId="1331"/>
    <cellStyle name="#_cost9702 (2)_계통도 (2)_계통도  3_Electrical" xfId="1332"/>
    <cellStyle name="#_cost9702 (2)_계통도 (2)_계통도  3_열배관_관로" xfId="1333"/>
    <cellStyle name="#_cost9702 (2)_계통도 (2)_계통도  4" xfId="1334"/>
    <cellStyle name="#_cost9702 (2)_계통도 (2)_계통도  4 2" xfId="1335"/>
    <cellStyle name="#_cost9702 (2)_계통도 (2)_계통도  4 2 2" xfId="1336"/>
    <cellStyle name="#_cost9702 (2)_계통도 (2)_계통도  4 2_Electrical" xfId="1337"/>
    <cellStyle name="#_cost9702 (2)_계통도 (2)_계통도  4 2_열배관_관로" xfId="1338"/>
    <cellStyle name="#_cost9702 (2)_계통도 (2)_계통도  4 3" xfId="1339"/>
    <cellStyle name="#_cost9702 (2)_계통도 (2)_계통도  4_Electrical" xfId="1340"/>
    <cellStyle name="#_cost9702 (2)_계통도 (2)_계통도  4_열배관_관로" xfId="1341"/>
    <cellStyle name="#_cost9702 (2)_계통도 (2)_계통도  5" xfId="1342"/>
    <cellStyle name="#_cost9702 (2)_계통도 (2)_계통도  5 2" xfId="1343"/>
    <cellStyle name="#_cost9702 (2)_계통도 (2)_계통도  5_Electrical" xfId="1344"/>
    <cellStyle name="#_cost9702 (2)_계통도 (2)_계통도  5_열배관_관로" xfId="1345"/>
    <cellStyle name="#_cost9702 (2)_계통도 (2)_계통도  6" xfId="1346"/>
    <cellStyle name="#_cost9702 (2)_계통도 (2)_계통도 _Electrical" xfId="1347"/>
    <cellStyle name="#_cost9702 (2)_계통도 (2)_계통도 _열배관_관로" xfId="1348"/>
    <cellStyle name="#_cost9702 (2)_계통도 (2)_계통도 _이라크-Bismayah" xfId="1349"/>
    <cellStyle name="#_cost9702 (2)_공사비예산서 (2)_계통도 " xfId="1350"/>
    <cellStyle name="#_cost9702 (2)_공사비예산서 (2)_계통도  2" xfId="1351"/>
    <cellStyle name="#_cost9702 (2)_공사비예산서 (2)_계통도  2 2" xfId="1352"/>
    <cellStyle name="#_cost9702 (2)_공사비예산서 (2)_계통도  2 2 2" xfId="1353"/>
    <cellStyle name="#_cost9702 (2)_공사비예산서 (2)_계통도  2 2 2 2" xfId="1354"/>
    <cellStyle name="#_cost9702 (2)_공사비예산서 (2)_계통도  2 2 2_Electrical" xfId="1355"/>
    <cellStyle name="#_cost9702 (2)_공사비예산서 (2)_계통도  2 2 2_열배관_관로" xfId="1356"/>
    <cellStyle name="#_cost9702 (2)_공사비예산서 (2)_계통도  2 2 3" xfId="1357"/>
    <cellStyle name="#_cost9702 (2)_공사비예산서 (2)_계통도  2 2_Electrical" xfId="1358"/>
    <cellStyle name="#_cost9702 (2)_공사비예산서 (2)_계통도  2 2_열배관_관로" xfId="1359"/>
    <cellStyle name="#_cost9702 (2)_공사비예산서 (2)_계통도  2 3" xfId="1360"/>
    <cellStyle name="#_cost9702 (2)_공사비예산서 (2)_계통도  2 3 2" xfId="1361"/>
    <cellStyle name="#_cost9702 (2)_공사비예산서 (2)_계통도  2 3_Electrical" xfId="1362"/>
    <cellStyle name="#_cost9702 (2)_공사비예산서 (2)_계통도  2 3_열배관_관로" xfId="1363"/>
    <cellStyle name="#_cost9702 (2)_공사비예산서 (2)_계통도  2 4" xfId="1364"/>
    <cellStyle name="#_cost9702 (2)_공사비예산서 (2)_계통도  2_Electrical" xfId="1365"/>
    <cellStyle name="#_cost9702 (2)_공사비예산서 (2)_계통도  2_열배관_관로" xfId="1366"/>
    <cellStyle name="#_cost9702 (2)_공사비예산서 (2)_계통도  3" xfId="1367"/>
    <cellStyle name="#_cost9702 (2)_공사비예산서 (2)_계통도  3 2" xfId="1368"/>
    <cellStyle name="#_cost9702 (2)_공사비예산서 (2)_계통도  3 2 2" xfId="1369"/>
    <cellStyle name="#_cost9702 (2)_공사비예산서 (2)_계통도  3 2_Electrical" xfId="1370"/>
    <cellStyle name="#_cost9702 (2)_공사비예산서 (2)_계통도  3 2_열배관_관로" xfId="1371"/>
    <cellStyle name="#_cost9702 (2)_공사비예산서 (2)_계통도  3 3" xfId="1372"/>
    <cellStyle name="#_cost9702 (2)_공사비예산서 (2)_계통도  3_Electrical" xfId="1373"/>
    <cellStyle name="#_cost9702 (2)_공사비예산서 (2)_계통도  3_열배관_관로" xfId="1374"/>
    <cellStyle name="#_cost9702 (2)_공사비예산서 (2)_계통도  4" xfId="1375"/>
    <cellStyle name="#_cost9702 (2)_공사비예산서 (2)_계통도  4 2" xfId="1376"/>
    <cellStyle name="#_cost9702 (2)_공사비예산서 (2)_계통도  4 2 2" xfId="1377"/>
    <cellStyle name="#_cost9702 (2)_공사비예산서 (2)_계통도  4 2_Electrical" xfId="1378"/>
    <cellStyle name="#_cost9702 (2)_공사비예산서 (2)_계통도  4 2_열배관_관로" xfId="1379"/>
    <cellStyle name="#_cost9702 (2)_공사비예산서 (2)_계통도  4 3" xfId="1380"/>
    <cellStyle name="#_cost9702 (2)_공사비예산서 (2)_계통도  4_Electrical" xfId="1381"/>
    <cellStyle name="#_cost9702 (2)_공사비예산서 (2)_계통도  4_열배관_관로" xfId="1382"/>
    <cellStyle name="#_cost9702 (2)_공사비예산서 (2)_계통도  5" xfId="1383"/>
    <cellStyle name="#_cost9702 (2)_공사비예산서 (2)_계통도  5 2" xfId="1384"/>
    <cellStyle name="#_cost9702 (2)_공사비예산서 (2)_계통도  5_Electrical" xfId="1385"/>
    <cellStyle name="#_cost9702 (2)_공사비예산서 (2)_계통도  5_열배관_관로" xfId="1386"/>
    <cellStyle name="#_cost9702 (2)_공사비예산서 (2)_계통도  6" xfId="1387"/>
    <cellStyle name="#_cost9702 (2)_공사비예산서 (2)_계통도 _Electrical" xfId="1388"/>
    <cellStyle name="#_cost9702 (2)_공사비예산서 (2)_계통도 _열배관_관로" xfId="1389"/>
    <cellStyle name="#_cost9702 (2)_공사비예산서 (2)_계통도 _이라크-Bismayah" xfId="1390"/>
    <cellStyle name="#_cost9702 (2)_공사비예산서_계통도 " xfId="1391"/>
    <cellStyle name="#_cost9702 (2)_공사비예산서_계통도  2" xfId="1392"/>
    <cellStyle name="#_cost9702 (2)_공사비예산서_계통도  2 2" xfId="1393"/>
    <cellStyle name="#_cost9702 (2)_공사비예산서_계통도  2 2 2" xfId="1394"/>
    <cellStyle name="#_cost9702 (2)_공사비예산서_계통도  2 2 2 2" xfId="1395"/>
    <cellStyle name="#_cost9702 (2)_공사비예산서_계통도  2 2 2_Electrical" xfId="1396"/>
    <cellStyle name="#_cost9702 (2)_공사비예산서_계통도  2 2 2_열배관_관로" xfId="1397"/>
    <cellStyle name="#_cost9702 (2)_공사비예산서_계통도  2 2 3" xfId="1398"/>
    <cellStyle name="#_cost9702 (2)_공사비예산서_계통도  2 2_Electrical" xfId="1399"/>
    <cellStyle name="#_cost9702 (2)_공사비예산서_계통도  2 2_열배관_관로" xfId="1400"/>
    <cellStyle name="#_cost9702 (2)_공사비예산서_계통도  2 3" xfId="1401"/>
    <cellStyle name="#_cost9702 (2)_공사비예산서_계통도  2 3 2" xfId="1402"/>
    <cellStyle name="#_cost9702 (2)_공사비예산서_계통도  2 3_Electrical" xfId="1403"/>
    <cellStyle name="#_cost9702 (2)_공사비예산서_계통도  2 3_열배관_관로" xfId="1404"/>
    <cellStyle name="#_cost9702 (2)_공사비예산서_계통도  2 4" xfId="1405"/>
    <cellStyle name="#_cost9702 (2)_공사비예산서_계통도  2_Electrical" xfId="1406"/>
    <cellStyle name="#_cost9702 (2)_공사비예산서_계통도  2_열배관_관로" xfId="1407"/>
    <cellStyle name="#_cost9702 (2)_공사비예산서_계통도  3" xfId="1408"/>
    <cellStyle name="#_cost9702 (2)_공사비예산서_계통도  3 2" xfId="1409"/>
    <cellStyle name="#_cost9702 (2)_공사비예산서_계통도  3 2 2" xfId="1410"/>
    <cellStyle name="#_cost9702 (2)_공사비예산서_계통도  3 2_Electrical" xfId="1411"/>
    <cellStyle name="#_cost9702 (2)_공사비예산서_계통도  3 2_열배관_관로" xfId="1412"/>
    <cellStyle name="#_cost9702 (2)_공사비예산서_계통도  3 3" xfId="1413"/>
    <cellStyle name="#_cost9702 (2)_공사비예산서_계통도  3_Electrical" xfId="1414"/>
    <cellStyle name="#_cost9702 (2)_공사비예산서_계통도  3_열배관_관로" xfId="1415"/>
    <cellStyle name="#_cost9702 (2)_공사비예산서_계통도  4" xfId="1416"/>
    <cellStyle name="#_cost9702 (2)_공사비예산서_계통도  4 2" xfId="1417"/>
    <cellStyle name="#_cost9702 (2)_공사비예산서_계통도  4 2 2" xfId="1418"/>
    <cellStyle name="#_cost9702 (2)_공사비예산서_계통도  4 2_Electrical" xfId="1419"/>
    <cellStyle name="#_cost9702 (2)_공사비예산서_계통도  4 2_열배관_관로" xfId="1420"/>
    <cellStyle name="#_cost9702 (2)_공사비예산서_계통도  4 3" xfId="1421"/>
    <cellStyle name="#_cost9702 (2)_공사비예산서_계통도  4_Electrical" xfId="1422"/>
    <cellStyle name="#_cost9702 (2)_공사비예산서_계통도  4_열배관_관로" xfId="1423"/>
    <cellStyle name="#_cost9702 (2)_공사비예산서_계통도  5" xfId="1424"/>
    <cellStyle name="#_cost9702 (2)_공사비예산서_계통도  5 2" xfId="1425"/>
    <cellStyle name="#_cost9702 (2)_공사비예산서_계통도  5_Electrical" xfId="1426"/>
    <cellStyle name="#_cost9702 (2)_공사비예산서_계통도  5_열배관_관로" xfId="1427"/>
    <cellStyle name="#_cost9702 (2)_공사비예산서_계통도  6" xfId="1428"/>
    <cellStyle name="#_cost9702 (2)_공사비예산서_계통도 _Electrical" xfId="1429"/>
    <cellStyle name="#_cost9702 (2)_공사비예산서_계통도 _열배관_관로" xfId="1430"/>
    <cellStyle name="#_cost9702 (2)_공사비예산서_계통도 _이라크-Bismayah" xfId="1431"/>
    <cellStyle name="#_cost9702 (2)_예정공정표 (2)_계통도 " xfId="1432"/>
    <cellStyle name="#_cost9702 (2)_예정공정표 (2)_계통도  2" xfId="1433"/>
    <cellStyle name="#_cost9702 (2)_예정공정표 (2)_계통도  2 2" xfId="1434"/>
    <cellStyle name="#_cost9702 (2)_예정공정표 (2)_계통도  2 2 2" xfId="1435"/>
    <cellStyle name="#_cost9702 (2)_예정공정표 (2)_계통도  2 2 2 2" xfId="1436"/>
    <cellStyle name="#_cost9702 (2)_예정공정표 (2)_계통도  2 2 2_Electrical" xfId="1437"/>
    <cellStyle name="#_cost9702 (2)_예정공정표 (2)_계통도  2 2 2_열배관_관로" xfId="1438"/>
    <cellStyle name="#_cost9702 (2)_예정공정표 (2)_계통도  2 2 3" xfId="1439"/>
    <cellStyle name="#_cost9702 (2)_예정공정표 (2)_계통도  2 2_Electrical" xfId="1440"/>
    <cellStyle name="#_cost9702 (2)_예정공정표 (2)_계통도  2 2_열배관_관로" xfId="1441"/>
    <cellStyle name="#_cost9702 (2)_예정공정표 (2)_계통도  2 3" xfId="1442"/>
    <cellStyle name="#_cost9702 (2)_예정공정표 (2)_계통도  2 3 2" xfId="1443"/>
    <cellStyle name="#_cost9702 (2)_예정공정표 (2)_계통도  2 3_Electrical" xfId="1444"/>
    <cellStyle name="#_cost9702 (2)_예정공정표 (2)_계통도  2 3_열배관_관로" xfId="1445"/>
    <cellStyle name="#_cost9702 (2)_예정공정표 (2)_계통도  2 4" xfId="1446"/>
    <cellStyle name="#_cost9702 (2)_예정공정표 (2)_계통도  2_Electrical" xfId="1447"/>
    <cellStyle name="#_cost9702 (2)_예정공정표 (2)_계통도  2_열배관_관로" xfId="1448"/>
    <cellStyle name="#_cost9702 (2)_예정공정표 (2)_계통도  3" xfId="1449"/>
    <cellStyle name="#_cost9702 (2)_예정공정표 (2)_계통도  3 2" xfId="1450"/>
    <cellStyle name="#_cost9702 (2)_예정공정표 (2)_계통도  3 2 2" xfId="1451"/>
    <cellStyle name="#_cost9702 (2)_예정공정표 (2)_계통도  3 2_Electrical" xfId="1452"/>
    <cellStyle name="#_cost9702 (2)_예정공정표 (2)_계통도  3 2_열배관_관로" xfId="1453"/>
    <cellStyle name="#_cost9702 (2)_예정공정표 (2)_계통도  3 3" xfId="1454"/>
    <cellStyle name="#_cost9702 (2)_예정공정표 (2)_계통도  3_Electrical" xfId="1455"/>
    <cellStyle name="#_cost9702 (2)_예정공정표 (2)_계통도  3_열배관_관로" xfId="1456"/>
    <cellStyle name="#_cost9702 (2)_예정공정표 (2)_계통도  4" xfId="1457"/>
    <cellStyle name="#_cost9702 (2)_예정공정표 (2)_계통도  4 2" xfId="1458"/>
    <cellStyle name="#_cost9702 (2)_예정공정표 (2)_계통도  4 2 2" xfId="1459"/>
    <cellStyle name="#_cost9702 (2)_예정공정표 (2)_계통도  4 2_Electrical" xfId="1460"/>
    <cellStyle name="#_cost9702 (2)_예정공정표 (2)_계통도  4 2_열배관_관로" xfId="1461"/>
    <cellStyle name="#_cost9702 (2)_예정공정표 (2)_계통도  4 3" xfId="1462"/>
    <cellStyle name="#_cost9702 (2)_예정공정표 (2)_계통도  4_Electrical" xfId="1463"/>
    <cellStyle name="#_cost9702 (2)_예정공정표 (2)_계통도  4_열배관_관로" xfId="1464"/>
    <cellStyle name="#_cost9702 (2)_예정공정표 (2)_계통도  5" xfId="1465"/>
    <cellStyle name="#_cost9702 (2)_예정공정표 (2)_계통도  5 2" xfId="1466"/>
    <cellStyle name="#_cost9702 (2)_예정공정표 (2)_계통도  5_Electrical" xfId="1467"/>
    <cellStyle name="#_cost9702 (2)_예정공정표 (2)_계통도  5_열배관_관로" xfId="1468"/>
    <cellStyle name="#_cost9702 (2)_예정공정표 (2)_계통도  6" xfId="1469"/>
    <cellStyle name="#_cost9702 (2)_예정공정표 (2)_계통도 _Electrical" xfId="1470"/>
    <cellStyle name="#_cost9702 (2)_예정공정표 (2)_계통도 _열배관_관로" xfId="1471"/>
    <cellStyle name="#_cost9702 (2)_예정공정표 (2)_계통도 _이라크-Bismayah" xfId="1472"/>
    <cellStyle name="#_cost9702 (2)_주요자재_계통도 " xfId="1473"/>
    <cellStyle name="#_cost9702 (2)_주요자재_계통도  2" xfId="1474"/>
    <cellStyle name="#_cost9702 (2)_주요자재_계통도  2 2" xfId="1475"/>
    <cellStyle name="#_cost9702 (2)_주요자재_계통도  2 2 2" xfId="1476"/>
    <cellStyle name="#_cost9702 (2)_주요자재_계통도  2 2 2 2" xfId="1477"/>
    <cellStyle name="#_cost9702 (2)_주요자재_계통도  2 2 2_Electrical" xfId="1478"/>
    <cellStyle name="#_cost9702 (2)_주요자재_계통도  2 2 2_열배관_관로" xfId="1479"/>
    <cellStyle name="#_cost9702 (2)_주요자재_계통도  2 2 3" xfId="1480"/>
    <cellStyle name="#_cost9702 (2)_주요자재_계통도  2 2_Electrical" xfId="1481"/>
    <cellStyle name="#_cost9702 (2)_주요자재_계통도  2 2_열배관_관로" xfId="1482"/>
    <cellStyle name="#_cost9702 (2)_주요자재_계통도  2 3" xfId="1483"/>
    <cellStyle name="#_cost9702 (2)_주요자재_계통도  2 3 2" xfId="1484"/>
    <cellStyle name="#_cost9702 (2)_주요자재_계통도  2 3_Electrical" xfId="1485"/>
    <cellStyle name="#_cost9702 (2)_주요자재_계통도  2 3_열배관_관로" xfId="1486"/>
    <cellStyle name="#_cost9702 (2)_주요자재_계통도  2 4" xfId="1487"/>
    <cellStyle name="#_cost9702 (2)_주요자재_계통도  2_Electrical" xfId="1488"/>
    <cellStyle name="#_cost9702 (2)_주요자재_계통도  2_열배관_관로" xfId="1489"/>
    <cellStyle name="#_cost9702 (2)_주요자재_계통도  3" xfId="1490"/>
    <cellStyle name="#_cost9702 (2)_주요자재_계통도  3 2" xfId="1491"/>
    <cellStyle name="#_cost9702 (2)_주요자재_계통도  3 2 2" xfId="1492"/>
    <cellStyle name="#_cost9702 (2)_주요자재_계통도  3 2_Electrical" xfId="1493"/>
    <cellStyle name="#_cost9702 (2)_주요자재_계통도  3 2_열배관_관로" xfId="1494"/>
    <cellStyle name="#_cost9702 (2)_주요자재_계통도  3 3" xfId="1495"/>
    <cellStyle name="#_cost9702 (2)_주요자재_계통도  3_Electrical" xfId="1496"/>
    <cellStyle name="#_cost9702 (2)_주요자재_계통도  3_열배관_관로" xfId="1497"/>
    <cellStyle name="#_cost9702 (2)_주요자재_계통도  4" xfId="1498"/>
    <cellStyle name="#_cost9702 (2)_주요자재_계통도  4 2" xfId="1499"/>
    <cellStyle name="#_cost9702 (2)_주요자재_계통도  4 2 2" xfId="1500"/>
    <cellStyle name="#_cost9702 (2)_주요자재_계통도  4 2_Electrical" xfId="1501"/>
    <cellStyle name="#_cost9702 (2)_주요자재_계통도  4 2_열배관_관로" xfId="1502"/>
    <cellStyle name="#_cost9702 (2)_주요자재_계통도  4 3" xfId="1503"/>
    <cellStyle name="#_cost9702 (2)_주요자재_계통도  4_Electrical" xfId="1504"/>
    <cellStyle name="#_cost9702 (2)_주요자재_계통도  4_열배관_관로" xfId="1505"/>
    <cellStyle name="#_cost9702 (2)_주요자재_계통도  5" xfId="1506"/>
    <cellStyle name="#_cost9702 (2)_주요자재_계통도  5 2" xfId="1507"/>
    <cellStyle name="#_cost9702 (2)_주요자재_계통도  5_Electrical" xfId="1508"/>
    <cellStyle name="#_cost9702 (2)_주요자재_계통도  5_열배관_관로" xfId="1509"/>
    <cellStyle name="#_cost9702 (2)_주요자재_계통도  6" xfId="1510"/>
    <cellStyle name="#_cost9702 (2)_주요자재_계통도 _Electrical" xfId="1511"/>
    <cellStyle name="#_cost9702 (2)_주요자재_계통도 _열배관_관로" xfId="1512"/>
    <cellStyle name="#_cost9702 (2)_주요자재_계통도 _이라크-Bismayah" xfId="1513"/>
    <cellStyle name="#_Electrical" xfId="1514"/>
    <cellStyle name="#_열배관_관로" xfId="1515"/>
    <cellStyle name="#_예정공정표_계통도 " xfId="1516"/>
    <cellStyle name="#_예정공정표_계통도  2" xfId="1517"/>
    <cellStyle name="#_예정공정표_계통도  2 2" xfId="1518"/>
    <cellStyle name="#_예정공정표_계통도  2 2 2" xfId="1519"/>
    <cellStyle name="#_예정공정표_계통도  2 2 2 2" xfId="1520"/>
    <cellStyle name="#_예정공정표_계통도  2 2 2_Electrical" xfId="1521"/>
    <cellStyle name="#_예정공정표_계통도  2 2 2_열배관_관로" xfId="1522"/>
    <cellStyle name="#_예정공정표_계통도  2 2 3" xfId="1523"/>
    <cellStyle name="#_예정공정표_계통도  2 2_Electrical" xfId="1524"/>
    <cellStyle name="#_예정공정표_계통도  2 2_열배관_관로" xfId="1525"/>
    <cellStyle name="#_예정공정표_계통도  2 3" xfId="1526"/>
    <cellStyle name="#_예정공정표_계통도  2 3 2" xfId="1527"/>
    <cellStyle name="#_예정공정표_계통도  2 3_Electrical" xfId="1528"/>
    <cellStyle name="#_예정공정표_계통도  2 3_열배관_관로" xfId="1529"/>
    <cellStyle name="#_예정공정표_계통도  2 4" xfId="1530"/>
    <cellStyle name="#_예정공정표_계통도  2 5" xfId="1531"/>
    <cellStyle name="#_예정공정표_계통도  2_Electrical" xfId="1532"/>
    <cellStyle name="#_예정공정표_계통도  2_열배관_관로" xfId="1533"/>
    <cellStyle name="#_예정공정표_계통도  2_월간" xfId="1534"/>
    <cellStyle name="#_예정공정표_계통도  3" xfId="1535"/>
    <cellStyle name="#_예정공정표_계통도  3 2" xfId="1536"/>
    <cellStyle name="#_예정공정표_계통도  3 2 2" xfId="1537"/>
    <cellStyle name="#_예정공정표_계통도  3 2_Electrical" xfId="1538"/>
    <cellStyle name="#_예정공정표_계통도  3 2_열배관_관로" xfId="1539"/>
    <cellStyle name="#_예정공정표_계통도  3 3" xfId="1540"/>
    <cellStyle name="#_예정공정표_계통도  3_Electrical" xfId="1541"/>
    <cellStyle name="#_예정공정표_계통도  3_열배관_관로" xfId="1542"/>
    <cellStyle name="#_예정공정표_계통도  4" xfId="1543"/>
    <cellStyle name="#_예정공정표_계통도  4 2" xfId="1544"/>
    <cellStyle name="#_예정공정표_계통도  4 2 2" xfId="1545"/>
    <cellStyle name="#_예정공정표_계통도  4 2_Electrical" xfId="1546"/>
    <cellStyle name="#_예정공정표_계통도  4 2_열배관_관로" xfId="1547"/>
    <cellStyle name="#_예정공정표_계통도  4 3" xfId="1548"/>
    <cellStyle name="#_예정공정표_계통도  4_Electrical" xfId="1549"/>
    <cellStyle name="#_예정공정표_계통도  4_열배관_관로" xfId="1550"/>
    <cellStyle name="#_예정공정표_계통도  5" xfId="1551"/>
    <cellStyle name="#_예정공정표_계통도  5 2" xfId="1552"/>
    <cellStyle name="#_예정공정표_계통도  5_Electrical" xfId="1553"/>
    <cellStyle name="#_예정공정표_계통도  5_열배관_관로" xfId="1554"/>
    <cellStyle name="#_예정공정표_계통도  6" xfId="1555"/>
    <cellStyle name="#_예정공정표_계통도  7" xfId="1556"/>
    <cellStyle name="#_예정공정표_계통도 _Electrical" xfId="1557"/>
    <cellStyle name="#_예정공정표_계통도 _열배관_관로" xfId="1558"/>
    <cellStyle name="#_예정공정표_계통도 _월간" xfId="1559"/>
    <cellStyle name="#_예정공정표_계통도 _이라크-Bismayah" xfId="1560"/>
    <cellStyle name="#_예정공정표_계통도 _이라크-Bismayah 2" xfId="1561"/>
    <cellStyle name="#_월간" xfId="1562"/>
    <cellStyle name="#_이라크-Bismayah" xfId="1563"/>
    <cellStyle name="#_이라크-Bismayah 2" xfId="1564"/>
    <cellStyle name="#_품셈 " xfId="1565"/>
    <cellStyle name="#_품셈  2" xfId="1566"/>
    <cellStyle name="#_품셈  2 2" xfId="1567"/>
    <cellStyle name="#_품셈  2 2 2" xfId="1568"/>
    <cellStyle name="#_품셈  2 2 2 2" xfId="1569"/>
    <cellStyle name="#_품셈  2 2 2_Electrical" xfId="1570"/>
    <cellStyle name="#_품셈  2 2 2_열배관_관로" xfId="1571"/>
    <cellStyle name="#_품셈  2 2 3" xfId="1572"/>
    <cellStyle name="#_품셈  2 2_Electrical" xfId="1573"/>
    <cellStyle name="#_품셈  2 2_열배관_관로" xfId="1574"/>
    <cellStyle name="#_품셈  2 3" xfId="1575"/>
    <cellStyle name="#_품셈  2 3 2" xfId="1576"/>
    <cellStyle name="#_품셈  2 3_Electrical" xfId="1577"/>
    <cellStyle name="#_품셈  2 3_열배관_관로" xfId="1578"/>
    <cellStyle name="#_품셈  2 4" xfId="1579"/>
    <cellStyle name="#_품셈  2_Electrical" xfId="1580"/>
    <cellStyle name="#_품셈  2_열배관_관로" xfId="1581"/>
    <cellStyle name="#_품셈  2_월간" xfId="1582"/>
    <cellStyle name="#_품셈  3" xfId="1583"/>
    <cellStyle name="#_품셈  3 2" xfId="1584"/>
    <cellStyle name="#_품셈  3 2 2" xfId="1585"/>
    <cellStyle name="#_품셈  3 2_Electrical" xfId="1586"/>
    <cellStyle name="#_품셈  3 2_열배관_관로" xfId="1587"/>
    <cellStyle name="#_품셈  3 3" xfId="1588"/>
    <cellStyle name="#_품셈  3_Electrical" xfId="1589"/>
    <cellStyle name="#_품셈  3_열배관_관로" xfId="1590"/>
    <cellStyle name="#_품셈  4" xfId="1591"/>
    <cellStyle name="#_품셈  4 2" xfId="1592"/>
    <cellStyle name="#_품셈  4 2 2" xfId="1593"/>
    <cellStyle name="#_품셈  4 2_Electrical" xfId="1594"/>
    <cellStyle name="#_품셈  4 2_열배관_관로" xfId="1595"/>
    <cellStyle name="#_품셈  4 3" xfId="1596"/>
    <cellStyle name="#_품셈  4_Electrical" xfId="1597"/>
    <cellStyle name="#_품셈  4_열배관_관로" xfId="1598"/>
    <cellStyle name="#_품셈  5" xfId="1599"/>
    <cellStyle name="#_품셈  5 2" xfId="1600"/>
    <cellStyle name="#_품셈  5_Electrical" xfId="1601"/>
    <cellStyle name="#_품셈  5_열배관_관로" xfId="1602"/>
    <cellStyle name="#_품셈  6" xfId="1603"/>
    <cellStyle name="#_품셈 _Electrical" xfId="1604"/>
    <cellStyle name="#_품셈 _열배관_관로" xfId="1605"/>
    <cellStyle name="#_품셈 _월간" xfId="1606"/>
    <cellStyle name="#_품셈 _이라크-Bismayah" xfId="1607"/>
    <cellStyle name="#_품셈_계통도 " xfId="1608"/>
    <cellStyle name="#_품셈_계통도  2" xfId="1609"/>
    <cellStyle name="#_품셈_계통도  2 2" xfId="1610"/>
    <cellStyle name="#_품셈_계통도  2 2 2" xfId="1611"/>
    <cellStyle name="#_품셈_계통도  2 2 2 2" xfId="1612"/>
    <cellStyle name="#_품셈_계통도  2 2 2_Electrical" xfId="1613"/>
    <cellStyle name="#_품셈_계통도  2 2 2_열배관_관로" xfId="1614"/>
    <cellStyle name="#_품셈_계통도  2 2 3" xfId="1615"/>
    <cellStyle name="#_품셈_계통도  2 2_Electrical" xfId="1616"/>
    <cellStyle name="#_품셈_계통도  2 2_열배관_관로" xfId="1617"/>
    <cellStyle name="#_품셈_계통도  2 3" xfId="1618"/>
    <cellStyle name="#_품셈_계통도  2 3 2" xfId="1619"/>
    <cellStyle name="#_품셈_계통도  2 3_Electrical" xfId="1620"/>
    <cellStyle name="#_품셈_계통도  2 3_열배관_관로" xfId="1621"/>
    <cellStyle name="#_품셈_계통도  2 4" xfId="1622"/>
    <cellStyle name="#_품셈_계통도  2_Electrical" xfId="1623"/>
    <cellStyle name="#_품셈_계통도  2_열배관_관로" xfId="1624"/>
    <cellStyle name="#_품셈_계통도  3" xfId="1625"/>
    <cellStyle name="#_품셈_계통도  3 2" xfId="1626"/>
    <cellStyle name="#_품셈_계통도  3 2 2" xfId="1627"/>
    <cellStyle name="#_품셈_계통도  3 2_Electrical" xfId="1628"/>
    <cellStyle name="#_품셈_계통도  3 2_열배관_관로" xfId="1629"/>
    <cellStyle name="#_품셈_계통도  3 3" xfId="1630"/>
    <cellStyle name="#_품셈_계통도  3_Electrical" xfId="1631"/>
    <cellStyle name="#_품셈_계통도  3_열배관_관로" xfId="1632"/>
    <cellStyle name="#_품셈_계통도  4" xfId="1633"/>
    <cellStyle name="#_품셈_계통도  4 2" xfId="1634"/>
    <cellStyle name="#_품셈_계통도  4 2 2" xfId="1635"/>
    <cellStyle name="#_품셈_계통도  4 2_Electrical" xfId="1636"/>
    <cellStyle name="#_품셈_계통도  4 2_열배관_관로" xfId="1637"/>
    <cellStyle name="#_품셈_계통도  4 3" xfId="1638"/>
    <cellStyle name="#_품셈_계통도  4_Electrical" xfId="1639"/>
    <cellStyle name="#_품셈_계통도  4_열배관_관로" xfId="1640"/>
    <cellStyle name="#_품셈_계통도  5" xfId="1641"/>
    <cellStyle name="#_품셈_계통도  5 2" xfId="1642"/>
    <cellStyle name="#_품셈_계통도  5_Electrical" xfId="1643"/>
    <cellStyle name="#_품셈_계통도  5_열배관_관로" xfId="1644"/>
    <cellStyle name="#_품셈_계통도  6" xfId="1645"/>
    <cellStyle name="#_품셈_계통도 _Electrical" xfId="1646"/>
    <cellStyle name="#_품셈_계통도 _열배관_관로" xfId="1647"/>
    <cellStyle name="#_품셈_계통도 _이라크-Bismayah" xfId="1648"/>
    <cellStyle name="$" xfId="1649"/>
    <cellStyle name="$_db진흥" xfId="1650"/>
    <cellStyle name="$_견적2" xfId="1651"/>
    <cellStyle name="$_기아" xfId="1652"/>
    <cellStyle name="(_x0010_" xfId="1653"/>
    <cellStyle name="(_x0010_ 2" xfId="1654"/>
    <cellStyle name="(_x0010_.D?(.D?:.D?\.D?v.D??D??D??D_x0002_)?D_x0012_)_x0006_&gt;D&quot;)?D2)?DB)?DR)?Db)?Dr)_x0006_/D?_x001a_/D?./D?@/D?b/X??rTr??괫 " xfId="1655"/>
    <cellStyle name="(_x0010_.D?(.D?:.D?\.D?v.D??D??D??D_x0002_)?D_x0012_)_x0006_&gt;D&quot;)?D2)?DB)?DR)?Db)?Dr)_x0006_/D?_x001a_/D?./D?@/D?b/X??rTr??괫  2" xfId="1656"/>
    <cellStyle name="(용량보정)" xfId="1657"/>
    <cellStyle name="?" xfId="1658"/>
    <cellStyle name="? 2" xfId="1659"/>
    <cellStyle name="? 2 2" xfId="1660"/>
    <cellStyle name="? 3" xfId="1661"/>
    <cellStyle name="?(2)" xfId="1662"/>
    <cellStyle name="?(2) 2" xfId="1663"/>
    <cellStyle name="??" xfId="1664"/>
    <cellStyle name="_x0001_??" xfId="1665"/>
    <cellStyle name="?? [0]" xfId="1666"/>
    <cellStyle name="?? 2" xfId="1667"/>
    <cellStyle name="_x0001_?? 2" xfId="1668"/>
    <cellStyle name="_x0001_?? 3" xfId="1669"/>
    <cellStyle name="??&amp;" xfId="1670"/>
    <cellStyle name="??&amp; 2" xfId="1671"/>
    <cellStyle name="??&amp;O" xfId="1672"/>
    <cellStyle name="??&amp;O 2" xfId="1673"/>
    <cellStyle name="??&amp;O?&amp;" xfId="1674"/>
    <cellStyle name="??&amp;O?&amp; 2" xfId="1675"/>
    <cellStyle name="??&amp;O?&amp;H" xfId="1676"/>
    <cellStyle name="??&amp;O?&amp;H 2" xfId="1677"/>
    <cellStyle name="??&amp;O?&amp;H?" xfId="1678"/>
    <cellStyle name="??&amp;O?&amp;H?_x0008_" xfId="1679"/>
    <cellStyle name="??&amp;O?&amp;H?_x0008__x000f_" xfId="1680"/>
    <cellStyle name="??&amp;O?&amp;H? 2" xfId="1681"/>
    <cellStyle name="??&amp;O?&amp;H?_x0008_ 2" xfId="1682"/>
    <cellStyle name="??&amp;O?&amp;H?_x0008__x000f_ 2" xfId="1683"/>
    <cellStyle name="??&amp;O?&amp;H?_x0008_?" xfId="1684"/>
    <cellStyle name="??&amp;O?&amp;H?_x0008__x000f__x0007_?" xfId="1685"/>
    <cellStyle name="??&amp;O?&amp;H?_x0008__x000f__x0007_?_x0007_" xfId="1686"/>
    <cellStyle name="??&amp;O?&amp;H?_x0008__x000f__x0007_?_x0007__x0001__x0001_" xfId="1687"/>
    <cellStyle name="??&amp;O?&amp;H?_x0008_? 2" xfId="1688"/>
    <cellStyle name="??&amp;O?&amp;H?_x0008__x000f__x0007_? 2" xfId="1689"/>
    <cellStyle name="??&amp;O?&amp;H?_x0008__x000f__x0007_?_x0007_ 2" xfId="1690"/>
    <cellStyle name="??&amp;O?&amp;H?_x0008__x000f__x0007_?_x0007__x0001__x0001_ 2" xfId="1691"/>
    <cellStyle name="??&amp;O?&amp;H?_x0008__x000f__x0007_?_x0007__x0001__x0001_ 2 2" xfId="1692"/>
    <cellStyle name="??&amp;O?&amp;H?_x0008__x000f__x0007_?_x0007__x0001__x0001_ 2 2 2" xfId="1693"/>
    <cellStyle name="??&amp;O?&amp;H?_x0008__x000f__x0007_?_x0007__x0001__x0001_ 2 3" xfId="1694"/>
    <cellStyle name="??&amp;O?&amp;H?_x0008__x000f__x0007_?_x0007__x0001__x0001_ 2 3 2" xfId="1695"/>
    <cellStyle name="??&amp;O?&amp;H?_x0008__x000f__x0007_?_x0007__x0001__x0001_ 2 4" xfId="1696"/>
    <cellStyle name="??&amp;O?&amp;H?_x0008__x000f__x0007_?_x0007__x0001__x0001_ 2_2. Orange DCL 110725" xfId="1697"/>
    <cellStyle name="??&amp;O?&amp;H?_x0008__x000f__x0007_?_x0007__x0001__x0001_ 3" xfId="1698"/>
    <cellStyle name="??&amp;O?&amp;H?_x0008__x000f__x0007_?_x0007__x0001__x0001_ 3 2" xfId="1699"/>
    <cellStyle name="??&amp;O?&amp;H?_x0008__x000f__x0007_?_x0007__x0001__x0001_ 3 2 2" xfId="1700"/>
    <cellStyle name="??&amp;O?&amp;H?_x0008__x000f__x0007_?_x0007__x0001__x0001_ 3 3" xfId="1701"/>
    <cellStyle name="??&amp;O?&amp;H?_x0008__x000f__x0007_?_x0007__x0001__x0001_ 3 3 2" xfId="1702"/>
    <cellStyle name="??&amp;O?&amp;H?_x0008__x000f__x0007_?_x0007__x0001__x0001_ 3 4" xfId="1703"/>
    <cellStyle name="??&amp;O?&amp;H?_x0008__x000f__x0007_?_x0007__x0001__x0001_ 3_2. Orange DCL 110725" xfId="1704"/>
    <cellStyle name="??&amp;O?&amp;H?_x0008__x000f__x0007_?_x0007__x0001__x0001_ 4" xfId="1705"/>
    <cellStyle name="??&amp;O?&amp;H?_x0008__x000f__x0007_?_x0007__x0001__x0001_ 4 2" xfId="1706"/>
    <cellStyle name="??&amp;O?&amp;H?_x0008__x000f__x0007_?_x0007__x0001__x0001_ 4 2 2" xfId="1707"/>
    <cellStyle name="??&amp;O?&amp;H?_x0008__x000f__x0007_?_x0007__x0001__x0001_ 4 3" xfId="1708"/>
    <cellStyle name="??&amp;O?&amp;H?_x0008__x000f__x0007_?_x0007__x0001__x0001_ 4 3 2" xfId="1709"/>
    <cellStyle name="??&amp;O?&amp;H?_x0008__x000f__x0007_?_x0007__x0001__x0001_ 4 4" xfId="1710"/>
    <cellStyle name="??&amp;O?&amp;H?_x0008__x000f__x0007_?_x0007__x0001__x0001_ 4_2. Orange DCL 110725" xfId="1711"/>
    <cellStyle name="??&amp;O?&amp;H?_x0008__x000f__x0007_?_x0007__x0001__x0001_ 5" xfId="1712"/>
    <cellStyle name="??&amp;O?&amp;H?_x0008__x000f__x0007_?_x0007__x0001__x0001_ 5 2" xfId="1713"/>
    <cellStyle name="??&amp;O?&amp;H?_x0008__x000f__x0007_?_x0007__x0001__x0001_ 5 2 2" xfId="1714"/>
    <cellStyle name="??&amp;O?&amp;H?_x0008__x000f__x0007_?_x0007__x0001__x0001_ 5 3" xfId="1715"/>
    <cellStyle name="??&amp;O?&amp;H?_x0008__x000f__x0007_?_x0007__x0001__x0001_ 5 3 2" xfId="1716"/>
    <cellStyle name="??&amp;O?&amp;H?_x0008__x000f__x0007_?_x0007__x0001__x0001_ 5 4" xfId="1717"/>
    <cellStyle name="??&amp;O?&amp;H?_x0008__x000f__x0007_?_x0007__x0001__x0001_ 5_2. Orange DCL 110725" xfId="1718"/>
    <cellStyle name="??&amp;O?&amp;H?_x0008__x000f__x0007_?_x0007__x0001__x0001_ 6" xfId="1719"/>
    <cellStyle name="??&amp;O?&amp;H?_x0008__x000f__x0007_?_x0007__x0001__x0001_ 7" xfId="1720"/>
    <cellStyle name="??&amp;O?&amp;H?_x0008__x000f__x0007_?_x0007__x0001__x0001_ 8" xfId="3459"/>
    <cellStyle name="??&amp;O?&amp;H?_x0008_??" xfId="1721"/>
    <cellStyle name="??&amp;O?&amp;H?_x0008_??_x0007_" xfId="1722"/>
    <cellStyle name="??&amp;O?&amp;H?_x0008_??_x0007__x0001_" xfId="1723"/>
    <cellStyle name="??&amp;O?&amp;H?_x0008_??_x0007__x0001__x0001_" xfId="1724"/>
    <cellStyle name="??&amp;O?&amp;H?_x0008_??_x0007__x0001__x0001_ 10" xfId="1725"/>
    <cellStyle name="??&amp;O?&amp;H?_x0008_??_x0007__x0001__x0001_ 11" xfId="3460"/>
    <cellStyle name="??&amp;O?&amp;H?_x0008_?? 2" xfId="1726"/>
    <cellStyle name="??&amp;O?&amp;H?_x0008_??_x0007_ 2" xfId="1727"/>
    <cellStyle name="??&amp;O?&amp;H?_x0008_??_x0007__x0001_ 2" xfId="1728"/>
    <cellStyle name="??&amp;O?&amp;H?_x0008_??_x0007__x0001__x0001_ 2" xfId="1729"/>
    <cellStyle name="??&amp;O?&amp;H?_x0008_??_x0007__x0001__x0001_ 2 2" xfId="1730"/>
    <cellStyle name="??&amp;O?&amp;H?_x0008_??_x0007__x0001__x0001_ 2 2 2" xfId="1731"/>
    <cellStyle name="??&amp;O?&amp;H?_x0008_??_x0007__x0001__x0001_ 2 3" xfId="1732"/>
    <cellStyle name="??&amp;O?&amp;H?_x0008_??_x0007__x0001__x0001_ 2 3 2" xfId="1733"/>
    <cellStyle name="??&amp;O?&amp;H?_x0008_??_x0007__x0001__x0001_ 2 4" xfId="1734"/>
    <cellStyle name="??&amp;O?&amp;H?_x0008_??_x0007__x0001__x0001_ 2_2. Orange DCL 110725" xfId="1735"/>
    <cellStyle name="??&amp;O?&amp;H?_x0008_??_x0007__x0001__x0001_ 3" xfId="1736"/>
    <cellStyle name="??&amp;O?&amp;H?_x0008_??_x0007__x0001__x0001_ 3 2" xfId="1737"/>
    <cellStyle name="??&amp;O?&amp;H?_x0008_??_x0007__x0001__x0001_ 3 2 2" xfId="1738"/>
    <cellStyle name="??&amp;O?&amp;H?_x0008_??_x0007__x0001__x0001_ 3 3" xfId="1739"/>
    <cellStyle name="??&amp;O?&amp;H?_x0008_??_x0007__x0001__x0001_ 3 3 2" xfId="1740"/>
    <cellStyle name="??&amp;O?&amp;H?_x0008_??_x0007__x0001__x0001_ 3 4" xfId="1741"/>
    <cellStyle name="??&amp;O?&amp;H?_x0008_??_x0007__x0001__x0001_ 3_2. Orange DCL 110725" xfId="1742"/>
    <cellStyle name="??&amp;O?&amp;H?_x0008_??_x0007__x0001__x0001_ 4" xfId="1743"/>
    <cellStyle name="??&amp;O?&amp;H?_x0008_??_x0007__x0001__x0001_ 4 2" xfId="1744"/>
    <cellStyle name="??&amp;O?&amp;H?_x0008_??_x0007__x0001__x0001_ 4 2 2" xfId="1745"/>
    <cellStyle name="??&amp;O?&amp;H?_x0008_??_x0007__x0001__x0001_ 4 3" xfId="1746"/>
    <cellStyle name="??&amp;O?&amp;H?_x0008_??_x0007__x0001__x0001_ 4 3 2" xfId="1747"/>
    <cellStyle name="??&amp;O?&amp;H?_x0008_??_x0007__x0001__x0001_ 4 4" xfId="1748"/>
    <cellStyle name="??&amp;O?&amp;H?_x0008_??_x0007__x0001__x0001_ 4_2. Orange DCL 110725" xfId="1749"/>
    <cellStyle name="??&amp;O?&amp;H?_x0008_??_x0007__x0001__x0001_ 5" xfId="1750"/>
    <cellStyle name="??&amp;O?&amp;H?_x0008_??_x0007__x0001__x0001_ 5 2" xfId="1751"/>
    <cellStyle name="??&amp;O?&amp;H?_x0008_??_x0007__x0001__x0001_ 5 2 2" xfId="1752"/>
    <cellStyle name="??&amp;O?&amp;H?_x0008_??_x0007__x0001__x0001_ 5 3" xfId="1753"/>
    <cellStyle name="??&amp;O?&amp;H?_x0008_??_x0007__x0001__x0001_ 5 3 2" xfId="1754"/>
    <cellStyle name="??&amp;O?&amp;H?_x0008_??_x0007__x0001__x0001_ 5 4" xfId="1755"/>
    <cellStyle name="??&amp;O?&amp;H?_x0008_??_x0007__x0001__x0001_ 5_2. Orange DCL 110725" xfId="1756"/>
    <cellStyle name="??&amp;O?&amp;H?_x0008_??_x0007__x0001__x0001_ 6" xfId="1757"/>
    <cellStyle name="??&amp;O?&amp;H?_x0008_??_x0007__x0001__x0001_ 7" xfId="1758"/>
    <cellStyle name="??&amp;O?&amp;H?_x0008_??_x0007__x0001__x0001_ 7 2" xfId="1759"/>
    <cellStyle name="??&amp;O?&amp;H?_x0008_??_x0007__x0001__x0001_ 8" xfId="1760"/>
    <cellStyle name="??&amp;O?&amp;H?_x0008_??_x0007__x0001__x0001_ 9" xfId="1761"/>
    <cellStyle name="??&amp;O?&amp;H?_x0008__x000f__x0007_?_x0007__x0001__x0001__Progress S-Curve" xfId="1762"/>
    <cellStyle name="??&amp;O?&amp;H?_x0008_x_x000b_P_x000c__x0007__x0001__x0001_" xfId="1763"/>
    <cellStyle name="??&amp;O_1 cost sheet-3%" xfId="1764"/>
    <cellStyle name="??&amp;쏗?뷐9_x0008__x0011__x0007_?_x0007__x0001__x0001_" xfId="1765"/>
    <cellStyle name="??&amp;쏗?뷐9_x0008__x0011__x0007_?_x0007__x0001__x0001_ 2" xfId="1766"/>
    <cellStyle name="???­ [0]_INQUIRY ¿?¾÷?ß?ø " xfId="1767"/>
    <cellStyle name="?_x001d_??%U²u&amp;H²9_x0008_? s&#10;_x0007__x0001__x0001_" xfId="1768"/>
    <cellStyle name="?_x001d_??%U²u&amp;H²9_x0008_? s&#10;_x0007__x0001__x0001_ 2" xfId="1769"/>
    <cellStyle name="???[0]_RESULTS" xfId="1770"/>
    <cellStyle name="???_??" xfId="1771"/>
    <cellStyle name="???­_INQUIRY ¿?¾÷?ß?ø " xfId="1772"/>
    <cellStyle name="???Ø_??°???(2¿?) " xfId="1773"/>
    <cellStyle name="??_??" xfId="1774"/>
    <cellStyle name="??A? [0]_laroux_1_¸???™? " xfId="1775"/>
    <cellStyle name="??A?_laroux_1_¸???™? " xfId="1776"/>
    <cellStyle name="??bU??rU??괮??뭊??줦_x000e_`?쾇$`?헧&lt;`??_x0008_@??_x001e_@??:@?_x0002_VP@?_x0012_V`@?&quot;Vt@?2V??BV??RV??bV??rVP`?괯n`?뭋`?줧??쾈??헩_x0012_곞_x0010_?(곞_x0010_?D곞_x0010_?T곞_x0010__x0002_Wl곞_x0010__x0012_W??&quot;W??2W??BW_x0014_a?RW4a?bWHa?rW\a? " xfId="1777"/>
    <cellStyle name="??bU??rU??괮??뭊??줦_x000e_`?쾇$`?헧&lt;`??_x0008_@??_x001e_@??:@?_x0002_VP@?_x0012_V`@?&quot;Vt@?2V??BV??RV??bV??rVP`?괯n`?뭋`?줧??쾈??헩_x0012_곞_x0010_?(곞_x0010_?D곞_x0010_?T곞_x0010__x0002_Wl곞_x0010__x0012_W??&quot;W??2W??BW_x0014_a?RW4a?bWHa?rW\a?  2" xfId="1778"/>
    <cellStyle name="?@¯e_Module1" xfId="1779"/>
    <cellStyle name="?_(공사최종)Total &amp; Civil Work (0709)" xfId="1780"/>
    <cellStyle name="?_(공사최종)Total &amp; Civil Work (0709) 2" xfId="1781"/>
    <cellStyle name="?_Civil Work (2007.04.22)" xfId="1782"/>
    <cellStyle name="?_Civil Work (2007.04.22) 2" xfId="1783"/>
    <cellStyle name="?_Total &amp; Civil Work (2007.04.22)" xfId="1784"/>
    <cellStyle name="?_Total &amp; Civil Work (2007.04.22) 2" xfId="1785"/>
    <cellStyle name="?_견적대비_OSBL_Civil_0306" xfId="1786"/>
    <cellStyle name="?_견적대비_OSBL_Civil_0306 2" xfId="1787"/>
    <cellStyle name="?_견적대비_전체_Civil_" xfId="1788"/>
    <cellStyle name="?_견적대비_전체_Civil_ 2" xfId="1789"/>
    <cellStyle name="?”´?_?¼??¤´_¸???™? " xfId="1790"/>
    <cellStyle name="?mhr" xfId="1791"/>
    <cellStyle name="?Þ¸¶ [0]_INQUIRY ¿?¾÷?ß?ø " xfId="1792"/>
    <cellStyle name="?Þ¸¶_INQUIRY ¿?¾÷?ß?ø " xfId="1793"/>
    <cellStyle name="?W?_laroux" xfId="1794"/>
    <cellStyle name="? [0.00]_GUIDE" xfId="1795"/>
    <cellStyle name="?_GUIDE" xfId="1796"/>
    <cellStyle name="?귽긣깑" xfId="1797"/>
    <cellStyle name="?귽긣깑 2" xfId="1798"/>
    <cellStyle name="?렑띙귒궻긪귽긬?깏깛긏" xfId="1799"/>
    <cellStyle name="?렑띙귒궻긪귽긬?깏깛긏 2" xfId="1800"/>
    <cellStyle name="?曹%" xfId="1801"/>
    <cellStyle name="?曹% 2" xfId="1802"/>
    <cellStyle name="?曹%U?&amp;H?_x0008__x001a__x0004_?_x0007__x0001__x0001_" xfId="1803"/>
    <cellStyle name="?曹%U?&amp;H?_x0008_?s&#10;_x0007__x0001__x0001_" xfId="1804"/>
    <cellStyle name="?曹%U?&amp;H?_x0008_?s&#10;_x0007__x0001__x0001_ 2" xfId="1805"/>
    <cellStyle name="?珠??? " xfId="1806"/>
    <cellStyle name="?珠???  10" xfId="1807"/>
    <cellStyle name="?珠???  10 2" xfId="1808"/>
    <cellStyle name="?珠???  10 2 2" xfId="1809"/>
    <cellStyle name="?珠???  10 3" xfId="1810"/>
    <cellStyle name="?珠???  11" xfId="1811"/>
    <cellStyle name="?珠???  2" xfId="1812"/>
    <cellStyle name="?珠???  2 2" xfId="1813"/>
    <cellStyle name="?珠???  2 2 2" xfId="1814"/>
    <cellStyle name="?珠???  2 3" xfId="1815"/>
    <cellStyle name="?珠???  3" xfId="1816"/>
    <cellStyle name="?珠???  3 2" xfId="1817"/>
    <cellStyle name="?珠???  3 2 2" xfId="1818"/>
    <cellStyle name="?珠???  3 3" xfId="1819"/>
    <cellStyle name="?珠???  4" xfId="1820"/>
    <cellStyle name="?珠???  4 2" xfId="1821"/>
    <cellStyle name="?珠???  4 2 2" xfId="1822"/>
    <cellStyle name="?珠???  4 3" xfId="1823"/>
    <cellStyle name="?珠???  5" xfId="1824"/>
    <cellStyle name="?珠???  5 2" xfId="1825"/>
    <cellStyle name="?珠???  5 2 2" xfId="1826"/>
    <cellStyle name="?珠???  5 3" xfId="1827"/>
    <cellStyle name="?珠???  6" xfId="1828"/>
    <cellStyle name="?珠???  6 2" xfId="1829"/>
    <cellStyle name="?珠???  7" xfId="1830"/>
    <cellStyle name="?珠???  7 2" xfId="1831"/>
    <cellStyle name="?珠???  7 2 2" xfId="1832"/>
    <cellStyle name="?珠???  7 3" xfId="1833"/>
    <cellStyle name="?珠???  7 3 2" xfId="1834"/>
    <cellStyle name="?珠???  7 4" xfId="1835"/>
    <cellStyle name="?珠???  8" xfId="1836"/>
    <cellStyle name="?珠???  8 2" xfId="1837"/>
    <cellStyle name="?珠???  8 2 2" xfId="1838"/>
    <cellStyle name="?珠???  8 3" xfId="1839"/>
    <cellStyle name="?珠???  8 3 2" xfId="1840"/>
    <cellStyle name="?珠???  8 4" xfId="1841"/>
    <cellStyle name="?珠???  9" xfId="1842"/>
    <cellStyle name="?珠???  9 2" xfId="1843"/>
    <cellStyle name="?珠???  9 2 2" xfId="1844"/>
    <cellStyle name="?珠???  9 3" xfId="1845"/>
    <cellStyle name="?鹎%U龡&amp;H鼼_x0008_V_x0011_._x0012__x0007__x0001__x0001_" xfId="1846"/>
    <cellStyle name="?鹎%U龡&amp;H鼼_x0008_V_x0011_._x0012__x0007__x0001__x0001_ 2" xfId="1847"/>
    <cellStyle name="_(공사최종)Total &amp; Civil Work (0709)" xfId="1848"/>
    <cellStyle name="_(공사최종)Total &amp; Civil Work (0709) 2" xfId="1849"/>
    <cellStyle name="_´Ü°¡Ç¥" xfId="1850"/>
    <cellStyle name="_´Ü°¡Ç¥ 2" xfId="1851"/>
    <cellStyle name="_081207 Progress용 DCL" xfId="1852"/>
    <cellStyle name="_081207 Progress용 DCL 2" xfId="1853"/>
    <cellStyle name="_090202 Progress용 DCL" xfId="1854"/>
    <cellStyle name="_090202 Progress용 DCL 2" xfId="1855"/>
    <cellStyle name="_090306 (010-EZ741-001 Rev.0) 월간진도보고서 5호" xfId="1856"/>
    <cellStyle name="_090306 (010-EZ741-001 Rev.0) 월간진도보고서 5호 2" xfId="1857"/>
    <cellStyle name="_090306 (010-EZ741-001 Rev.0) 월간진도보고서 5호(수정)" xfId="1858"/>
    <cellStyle name="_090306 (010-EZ741-001 Rev.0) 월간진도보고서 5호(수정) 2" xfId="1859"/>
    <cellStyle name="_090309 Progress용 DCL" xfId="1860"/>
    <cellStyle name="_090309 Progress용 DCL 2" xfId="1861"/>
    <cellStyle name="_090422 Progress용 DCL" xfId="1862"/>
    <cellStyle name="_090422 Progress용 DCL 2" xfId="1863"/>
    <cellStyle name="_090504 (010-EZ741-001 Rev.0) 월간진도보고서 7호" xfId="1864"/>
    <cellStyle name="_090504 (010-EZ741-001 Rev.0) 월간진도보고서 7호 2" xfId="1865"/>
    <cellStyle name="_2001 노무비계산" xfId="1866"/>
    <cellStyle name="_2001 노무비계산 2" xfId="1867"/>
    <cellStyle name="_20030218144011020-E1C865BF" xfId="1868"/>
    <cellStyle name="_2004.4.14-금호건설(남해화학)" xfId="1869"/>
    <cellStyle name="_2004.4.14-금호건설(남해화학) 2" xfId="1870"/>
    <cellStyle name="_3태국GSPP2AREA" xfId="1871"/>
    <cellStyle name="_3태국GSPP2AREA 2" xfId="1872"/>
    <cellStyle name="_AC-01터빈주제어및보일러기초" xfId="1873"/>
    <cellStyle name="_AC-01터빈주제어및보일러기초_간접비(아산배방060310_rev6)" xfId="1874"/>
    <cellStyle name="_AC-01터빈주제어및보일러기초_간접비(아산배방060317_rev7)" xfId="1875"/>
    <cellStyle name="_AC-02터빈및주제어철골(사급-최종-1)-1201" xfId="1876"/>
    <cellStyle name="_AC-02터빈및주제어철골(사급-최종-1)-1201_간접비(아산배방060310_rev6)" xfId="1877"/>
    <cellStyle name="_AC-02터빈및주제어철골(사급-최종-1)-1201_간접비(아산배방060310_rev6)_조직표 및 인원동원계획(2008215)" xfId="1878"/>
    <cellStyle name="_AC-02터빈및주제어철골(사급-최종-1)-1201_간접비(아산배방060317_rev7)" xfId="1879"/>
    <cellStyle name="_AC-02터빈및주제어철골(사급-최종-1)-1201_간접비(아산배방060317_rev7)_조직표 및 인원동원계획(2008215)" xfId="1880"/>
    <cellStyle name="_AC-02터빈및주제어철골(사급-최종-1)-1201_조직표 및 인원동원계획(2008215)" xfId="1881"/>
    <cellStyle name="_AC-04터빈발전기기초" xfId="1882"/>
    <cellStyle name="_AC-04터빈발전기기초_간접비(아산배방060310_rev6)" xfId="1883"/>
    <cellStyle name="_AC-04터빈발전기기초_간접비(아산배방060317_rev7)" xfId="1884"/>
    <cellStyle name="_AC-06옥내기기기초(최종)-1129" xfId="1885"/>
    <cellStyle name="_AMO1" xfId="1886"/>
    <cellStyle name="_AMO1 2" xfId="1887"/>
    <cellStyle name="_Bag Filter" xfId="1888"/>
    <cellStyle name="_Bag Filter 2" xfId="1889"/>
    <cellStyle name="_Bag Filter_SC2081 Piping BOQ_new" xfId="1890"/>
    <cellStyle name="_Bag Filter_SC2081 Piping BOQ_new 2" xfId="1891"/>
    <cellStyle name="_Book1" xfId="1892"/>
    <cellStyle name="_Book1 2" xfId="1893"/>
    <cellStyle name="_Book1_1" xfId="1894"/>
    <cellStyle name="_BQ for Ammo23-8" xfId="1895"/>
    <cellStyle name="_caprolactom-보온1(제출)" xfId="1896"/>
    <cellStyle name="_caprolactom-보온1(제출) 2" xfId="1897"/>
    <cellStyle name="_CB002 건물만" xfId="1898"/>
    <cellStyle name="_CB002 건물만 2" xfId="1899"/>
    <cellStyle name="_Civil Work (2007.04.22)" xfId="1900"/>
    <cellStyle name="_Civil Work (2007.04.22) 2" xfId="1901"/>
    <cellStyle name="_CostBreakdownSheet(Commercial)" xfId="1902"/>
    <cellStyle name="_CostBreakdownSheet(Commercial) 2" xfId="1903"/>
    <cellStyle name="_DCL-031907 (I&amp;C)" xfId="1904"/>
    <cellStyle name="_DCL-031907 (I&amp;C) 2" xfId="1905"/>
    <cellStyle name="_DCL-031907 (I&amp;C)_02_SC-89-002_RA (DCL)" xfId="1906"/>
    <cellStyle name="_DCL-031907 (I&amp;C)_02_SC-89-002_RA (DCL) 2" xfId="1907"/>
    <cellStyle name="_DCL-070226 (Preliminary)_토목수정070321" xfId="1908"/>
    <cellStyle name="_DCL-070226 (Preliminary)_토목수정070321 2" xfId="1909"/>
    <cellStyle name="_DCL-070226 (Preliminary)_토목수정070321_02_SC-89-002_RA (DCL)" xfId="1910"/>
    <cellStyle name="_DCL-070226 (Preliminary)_토목수정070321_02_SC-89-002_RA (DCL) 2" xfId="1911"/>
    <cellStyle name="_Demolish_20070312" xfId="1912"/>
    <cellStyle name="_Demolish_20070312 2" xfId="1913"/>
    <cellStyle name="_DIRECT-CONT" xfId="1914"/>
    <cellStyle name="_DIRECT-CONT 2" xfId="1915"/>
    <cellStyle name="_ELECTRICAL DCL_전기" xfId="1916"/>
    <cellStyle name="_ELECTRICAL DCL_전기 2" xfId="1917"/>
    <cellStyle name="_ELECTRICAL DCL_전기_02_SC-89-002_RA (DCL)" xfId="1918"/>
    <cellStyle name="_ELECTRICAL DCL_전기_02_SC-89-002_RA (DCL) 2" xfId="1919"/>
    <cellStyle name="_Evaluation Table" xfId="1920"/>
    <cellStyle name="_Evaluation Table 2" xfId="1921"/>
    <cellStyle name="_INDIRECT COST" xfId="1922"/>
    <cellStyle name="_INDIRECT COST 2" xfId="1923"/>
    <cellStyle name="_Inquiry for tank fab.&amp; Install" xfId="1924"/>
    <cellStyle name="_Inquiry for tank fab.&amp; Install 2" xfId="1925"/>
    <cellStyle name="_Internal Installation Status" xfId="1926"/>
    <cellStyle name="_Internal Installation Status 2" xfId="1927"/>
    <cellStyle name="_Internal Work_BOQ" xfId="1928"/>
    <cellStyle name="_Internal Work_BOQ 2" xfId="1929"/>
    <cellStyle name="_LIMICO Quote 01" xfId="1930"/>
    <cellStyle name="_LIMICO Quote 01 2" xfId="1931"/>
    <cellStyle name="_NEGS" xfId="1932"/>
    <cellStyle name="_NEGS 2" xfId="1933"/>
    <cellStyle name="_P-020 대만 REFINERY #4 기계공사 - 견적서(REF-4)-1" xfId="1934"/>
    <cellStyle name="_P-020 대만 REFINERY #4 기계공사 - 견적서(REF-4)-1 2" xfId="1935"/>
    <cellStyle name="_P-020-1 대만 REFINERY #4 기계공사 - 견적서(REF-4)-2" xfId="1936"/>
    <cellStyle name="_P-020-1 대만 REFINERY #4 기계공사 - 견적서(REF-4)-2 2" xfId="1937"/>
    <cellStyle name="_PAYMENT5%" xfId="1938"/>
    <cellStyle name="_PAYMENT5% 2" xfId="1939"/>
    <cellStyle name="_Piping(OSBL &amp; ISBL)-REV00" xfId="1940"/>
    <cellStyle name="_Piping(OSBL &amp; ISBL)-REV00 2" xfId="1941"/>
    <cellStyle name="_Pricing Schedule_Equipment" xfId="1942"/>
    <cellStyle name="_Pricing Schedule_Equipment 2" xfId="1943"/>
    <cellStyle name="_Process1" xfId="1944"/>
    <cellStyle name="_Process1 2" xfId="1945"/>
    <cellStyle name="_Progress용 DCL(11월 제출용)" xfId="1946"/>
    <cellStyle name="_Progress용 DCL(11월 제출용) 2" xfId="1947"/>
    <cellStyle name="_Quote 02" xfId="1948"/>
    <cellStyle name="_Quote 02 2" xfId="1949"/>
    <cellStyle name="_SAMSUNG3" xfId="1950"/>
    <cellStyle name="_Sch-기계" xfId="1951"/>
    <cellStyle name="_Sch-기계 2" xfId="1952"/>
    <cellStyle name="_SKC0506(EB F.P)" xfId="1953"/>
    <cellStyle name="_SKC0506(EB F.P) 2" xfId="1954"/>
    <cellStyle name="_SKC0506(EB F.P)_SC2081 Piping BOQ_new" xfId="1955"/>
    <cellStyle name="_SKC0506(EB F.P)_SC2081 Piping BOQ_new 2" xfId="1956"/>
    <cellStyle name="_SKC0506(EB F.P)_건축 철골 공사비(SFC검토)" xfId="1957"/>
    <cellStyle name="_SKC0506(EB F.P)_건축 철골 공사비(SFC검토) 2" xfId="1958"/>
    <cellStyle name="_SKC0506(EB F.P)_건축 철골 공사비(SFC검토)_SC2081 Piping BOQ_new" xfId="1959"/>
    <cellStyle name="_SKC0506(EB F.P)_건축 철골 공사비(SFC검토)_SC2081 Piping BOQ_new 2" xfId="1960"/>
    <cellStyle name="_S-PVC PJT" xfId="1961"/>
    <cellStyle name="_S-PVC PJT 2" xfId="1962"/>
    <cellStyle name="_STEAM 배관(2004.3.10)" xfId="1963"/>
    <cellStyle name="_STEAM 배관(2004.3.10) 2" xfId="1964"/>
    <cellStyle name="_Total &amp; Civil Work (2007.04.22)" xfId="1965"/>
    <cellStyle name="_Total &amp; Civil Work (2007.04.22) 2" xfId="1966"/>
    <cellStyle name="_Virus" xfId="1967"/>
    <cellStyle name="_Virus 2" xfId="1968"/>
    <cellStyle name="_가설공사견적대비표" xfId="1969"/>
    <cellStyle name="_가설공사견적대비표 2" xfId="1970"/>
    <cellStyle name="_가중치" xfId="1971"/>
    <cellStyle name="_간접비(060317_rev1)" xfId="1972"/>
    <cellStyle name="_간접비(060727)" xfId="1973"/>
    <cellStyle name="_간접비(아산배방060310_rev6)" xfId="1974"/>
    <cellStyle name="_간접비(아산배방060317_rev7)" xfId="1975"/>
    <cellStyle name="_갑지-일반" xfId="1976"/>
    <cellStyle name="_갑지-일반 2" xfId="1977"/>
    <cellStyle name="_견적-POLYOL" xfId="1978"/>
    <cellStyle name="_견적-POLYOL 2" xfId="1979"/>
    <cellStyle name="_견적내역서_010116" xfId="1980"/>
    <cellStyle name="_견적내역서_010116 2" xfId="1981"/>
    <cellStyle name="_견적대비_OSBL_Civil_0306" xfId="1982"/>
    <cellStyle name="_견적대비_OSBL_Civil_0306 2" xfId="1983"/>
    <cellStyle name="_견적대비_전체_Civil_" xfId="1984"/>
    <cellStyle name="_견적대비_전체_Civil_ 2" xfId="1985"/>
    <cellStyle name="_견적대비표(CB003_STATE)" xfId="1986"/>
    <cellStyle name="_견적대비표(CB003_STATE) 2" xfId="1987"/>
    <cellStyle name="_견적서 PKG_1" xfId="1988"/>
    <cellStyle name="_견적서 PKG_1 2" xfId="1989"/>
    <cellStyle name="_견적서(휴먼이노텍_REV02)" xfId="1990"/>
    <cellStyle name="_견적서(휴먼이노텍_REV02) 2" xfId="1991"/>
    <cellStyle name="_견적정리(Coal Boiler)" xfId="1992"/>
    <cellStyle name="_견적정리(Coal Boiler) 2" xfId="1993"/>
    <cellStyle name="_견적정리2" xfId="1994"/>
    <cellStyle name="_견적정리2 2" xfId="1995"/>
    <cellStyle name="_결재내역" xfId="1996"/>
    <cellStyle name="_결재내역 2" xfId="1997"/>
    <cellStyle name="_기계 및 배관 기자재비(당진56기준)" xfId="1998"/>
    <cellStyle name="_단가표" xfId="1999"/>
    <cellStyle name="_단가표 2" xfId="2000"/>
    <cellStyle name="_대곡이설(투찰)" xfId="2001"/>
    <cellStyle name="_대곡이설(투찰)_1" xfId="2002"/>
    <cellStyle name="_대곡이설(투찰)_1_경찰서-터미널간도로(투찰)②" xfId="2003"/>
    <cellStyle name="_대곡이설(투찰)_1_봉무지방산업단지도로(투찰)②" xfId="2004"/>
    <cellStyle name="_대곡이설(투찰)_1_봉무지방산업단지도로(투찰)②+0.250%" xfId="2005"/>
    <cellStyle name="_대곡이설(투찰)_1_합덕-신례원(2공구)투찰" xfId="2006"/>
    <cellStyle name="_대곡이설(투찰)_1_합덕-신례원(2공구)투찰_경찰서-터미널간도로(투찰)②" xfId="2007"/>
    <cellStyle name="_대곡이설(투찰)_1_합덕-신례원(2공구)투찰_봉무지방산업단지도로(투찰)②" xfId="2008"/>
    <cellStyle name="_대곡이설(투찰)_1_합덕-신례원(2공구)투찰_봉무지방산업단지도로(투찰)②+0.250%" xfId="2009"/>
    <cellStyle name="_대곡이설(투찰)_1_합덕-신례원(2공구)투찰_합덕-신례원(2공구)투찰" xfId="2010"/>
    <cellStyle name="_대곡이설(투찰)_1_합덕-신례원(2공구)투찰_합덕-신례원(2공구)투찰_경찰서-터미널간도로(투찰)②" xfId="2011"/>
    <cellStyle name="_대곡이설(투찰)_1_합덕-신례원(2공구)투찰_합덕-신례원(2공구)투찰_봉무지방산업단지도로(투찰)②" xfId="2012"/>
    <cellStyle name="_대곡이설(투찰)_1_합덕-신례원(2공구)투찰_합덕-신례원(2공구)투찰_봉무지방산업단지도로(투찰)②+0.250%" xfId="2013"/>
    <cellStyle name="_대곡이설(투찰)_경찰서-터미널간도로(투찰)②" xfId="2014"/>
    <cellStyle name="_대곡이설(투찰)_도덕-고흥도로(투찰)" xfId="2015"/>
    <cellStyle name="_대곡이설(투찰)_도덕-고흥도로(투찰)_경찰서-터미널간도로(투찰)②" xfId="2016"/>
    <cellStyle name="_대곡이설(투찰)_도덕-고흥도로(투찰)_봉무지방산업단지도로(투찰)②" xfId="2017"/>
    <cellStyle name="_대곡이설(투찰)_도덕-고흥도로(투찰)_봉무지방산업단지도로(투찰)②+0.250%" xfId="2018"/>
    <cellStyle name="_대곡이설(투찰)_도덕-고흥도로(투찰)_합덕-신례원(2공구)투찰" xfId="2019"/>
    <cellStyle name="_대곡이설(투찰)_도덕-고흥도로(투찰)_합덕-신례원(2공구)투찰_경찰서-터미널간도로(투찰)②" xfId="2020"/>
    <cellStyle name="_대곡이설(투찰)_도덕-고흥도로(투찰)_합덕-신례원(2공구)투찰_봉무지방산업단지도로(투찰)②" xfId="2021"/>
    <cellStyle name="_대곡이설(투찰)_도덕-고흥도로(투찰)_합덕-신례원(2공구)투찰_봉무지방산업단지도로(투찰)②+0.250%" xfId="2022"/>
    <cellStyle name="_대곡이설(투찰)_도덕-고흥도로(투찰)_합덕-신례원(2공구)투찰_합덕-신례원(2공구)투찰" xfId="2023"/>
    <cellStyle name="_대곡이설(투찰)_도덕-고흥도로(투찰)_합덕-신례원(2공구)투찰_합덕-신례원(2공구)투찰_경찰서-터미널간도로(투찰)②" xfId="2024"/>
    <cellStyle name="_대곡이설(투찰)_도덕-고흥도로(투찰)_합덕-신례원(2공구)투찰_합덕-신례원(2공구)투찰_봉무지방산업단지도로(투찰)②" xfId="2025"/>
    <cellStyle name="_대곡이설(투찰)_도덕-고흥도로(투찰)_합덕-신례원(2공구)투찰_합덕-신례원(2공구)투찰_봉무지방산업단지도로(투찰)②+0.250%" xfId="2026"/>
    <cellStyle name="_대곡이설(투찰)_봉무지방산업단지도로(투찰)②" xfId="2027"/>
    <cellStyle name="_대곡이설(투찰)_봉무지방산업단지도로(투찰)②+0.250%" xfId="2028"/>
    <cellStyle name="_대곡이설(투찰)_안산부대(투찰)⑤" xfId="2029"/>
    <cellStyle name="_대곡이설(투찰)_안산부대(투찰)⑤_경찰서-터미널간도로(투찰)②" xfId="2030"/>
    <cellStyle name="_대곡이설(투찰)_안산부대(투찰)⑤_봉무지방산업단지도로(투찰)②" xfId="2031"/>
    <cellStyle name="_대곡이설(투찰)_안산부대(투찰)⑤_봉무지방산업단지도로(투찰)②+0.250%" xfId="2032"/>
    <cellStyle name="_대곡이설(투찰)_안산부대(투찰)⑤_합덕-신례원(2공구)투찰" xfId="2033"/>
    <cellStyle name="_대곡이설(투찰)_안산부대(투찰)⑤_합덕-신례원(2공구)투찰_경찰서-터미널간도로(투찰)②" xfId="2034"/>
    <cellStyle name="_대곡이설(투찰)_안산부대(투찰)⑤_합덕-신례원(2공구)투찰_봉무지방산업단지도로(투찰)②" xfId="2035"/>
    <cellStyle name="_대곡이설(투찰)_안산부대(투찰)⑤_합덕-신례원(2공구)투찰_봉무지방산업단지도로(투찰)②+0.250%" xfId="2036"/>
    <cellStyle name="_대곡이설(투찰)_안산부대(투찰)⑤_합덕-신례원(2공구)투찰_합덕-신례원(2공구)투찰" xfId="2037"/>
    <cellStyle name="_대곡이설(투찰)_안산부대(투찰)⑤_합덕-신례원(2공구)투찰_합덕-신례원(2공구)투찰_경찰서-터미널간도로(투찰)②" xfId="2038"/>
    <cellStyle name="_대곡이설(투찰)_안산부대(투찰)⑤_합덕-신례원(2공구)투찰_합덕-신례원(2공구)투찰_봉무지방산업단지도로(투찰)②" xfId="2039"/>
    <cellStyle name="_대곡이설(투찰)_안산부대(투찰)⑤_합덕-신례원(2공구)투찰_합덕-신례원(2공구)투찰_봉무지방산업단지도로(투찰)②+0.250%" xfId="2040"/>
    <cellStyle name="_대곡이설(투찰)_양곡부두(투찰)-0.31%" xfId="2041"/>
    <cellStyle name="_대곡이설(투찰)_양곡부두(투찰)-0.31%_경찰서-터미널간도로(투찰)②" xfId="2042"/>
    <cellStyle name="_대곡이설(투찰)_양곡부두(투찰)-0.31%_봉무지방산업단지도로(투찰)②" xfId="2043"/>
    <cellStyle name="_대곡이설(투찰)_양곡부두(투찰)-0.31%_봉무지방산업단지도로(투찰)②+0.250%" xfId="2044"/>
    <cellStyle name="_대곡이설(투찰)_양곡부두(투찰)-0.31%_합덕-신례원(2공구)투찰" xfId="2045"/>
    <cellStyle name="_대곡이설(투찰)_양곡부두(투찰)-0.31%_합덕-신례원(2공구)투찰_경찰서-터미널간도로(투찰)②" xfId="2046"/>
    <cellStyle name="_대곡이설(투찰)_양곡부두(투찰)-0.31%_합덕-신례원(2공구)투찰_봉무지방산업단지도로(투찰)②" xfId="2047"/>
    <cellStyle name="_대곡이설(투찰)_양곡부두(투찰)-0.31%_합덕-신례원(2공구)투찰_봉무지방산업단지도로(투찰)②+0.250%" xfId="2048"/>
    <cellStyle name="_대곡이설(투찰)_양곡부두(투찰)-0.31%_합덕-신례원(2공구)투찰_합덕-신례원(2공구)투찰" xfId="2049"/>
    <cellStyle name="_대곡이설(투찰)_양곡부두(투찰)-0.31%_합덕-신례원(2공구)투찰_합덕-신례원(2공구)투찰_경찰서-터미널간도로(투찰)②" xfId="2050"/>
    <cellStyle name="_대곡이설(투찰)_양곡부두(투찰)-0.31%_합덕-신례원(2공구)투찰_합덕-신례원(2공구)투찰_봉무지방산업단지도로(투찰)②" xfId="2051"/>
    <cellStyle name="_대곡이설(투찰)_양곡부두(투찰)-0.31%_합덕-신례원(2공구)투찰_합덕-신례원(2공구)투찰_봉무지방산업단지도로(투찰)②+0.250%" xfId="2052"/>
    <cellStyle name="_대곡이설(투찰)_창원상수도(토목)투찰" xfId="2053"/>
    <cellStyle name="_대곡이설(투찰)_창원상수도(토목)투찰_경찰서-터미널간도로(투찰)②" xfId="2054"/>
    <cellStyle name="_대곡이설(투찰)_창원상수도(토목)투찰_봉무지방산업단지도로(투찰)②" xfId="2055"/>
    <cellStyle name="_대곡이설(투찰)_창원상수도(토목)투찰_봉무지방산업단지도로(투찰)②+0.250%" xfId="2056"/>
    <cellStyle name="_대곡이설(투찰)_창원상수도(토목)투찰_합덕-신례원(2공구)투찰" xfId="2057"/>
    <cellStyle name="_대곡이설(투찰)_창원상수도(토목)투찰_합덕-신례원(2공구)투찰_경찰서-터미널간도로(투찰)②" xfId="2058"/>
    <cellStyle name="_대곡이설(투찰)_창원상수도(토목)투찰_합덕-신례원(2공구)투찰_봉무지방산업단지도로(투찰)②" xfId="2059"/>
    <cellStyle name="_대곡이설(투찰)_창원상수도(토목)투찰_합덕-신례원(2공구)투찰_봉무지방산업단지도로(투찰)②+0.250%" xfId="2060"/>
    <cellStyle name="_대곡이설(투찰)_창원상수도(토목)투찰_합덕-신례원(2공구)투찰_합덕-신례원(2공구)투찰" xfId="2061"/>
    <cellStyle name="_대곡이설(투찰)_창원상수도(토목)투찰_합덕-신례원(2공구)투찰_합덕-신례원(2공구)투찰_경찰서-터미널간도로(투찰)②" xfId="2062"/>
    <cellStyle name="_대곡이설(투찰)_창원상수도(토목)투찰_합덕-신례원(2공구)투찰_합덕-신례원(2공구)투찰_봉무지방산업단지도로(투찰)②" xfId="2063"/>
    <cellStyle name="_대곡이설(투찰)_창원상수도(토목)투찰_합덕-신례원(2공구)투찰_합덕-신례원(2공구)투찰_봉무지방산업단지도로(투찰)②+0.250%" xfId="2064"/>
    <cellStyle name="_대곡이설(투찰)_합덕-신례원(2공구)투찰" xfId="2065"/>
    <cellStyle name="_대곡이설(투찰)_합덕-신례원(2공구)투찰_경찰서-터미널간도로(투찰)②" xfId="2066"/>
    <cellStyle name="_대곡이설(투찰)_합덕-신례원(2공구)투찰_봉무지방산업단지도로(투찰)②" xfId="2067"/>
    <cellStyle name="_대곡이설(투찰)_합덕-신례원(2공구)투찰_봉무지방산업단지도로(투찰)②+0.250%" xfId="2068"/>
    <cellStyle name="_대곡이설(투찰)_합덕-신례원(2공구)투찰_합덕-신례원(2공구)투찰" xfId="2069"/>
    <cellStyle name="_대곡이설(투찰)_합덕-신례원(2공구)투찰_합덕-신례원(2공구)투찰_경찰서-터미널간도로(투찰)②" xfId="2070"/>
    <cellStyle name="_대곡이설(투찰)_합덕-신례원(2공구)투찰_합덕-신례원(2공구)투찰_봉무지방산업단지도로(투찰)②" xfId="2071"/>
    <cellStyle name="_대곡이설(투찰)_합덕-신례원(2공구)투찰_합덕-신례원(2공구)투찰_봉무지방산업단지도로(투찰)②+0.250%" xfId="2072"/>
    <cellStyle name="_도덕-고흥도로(투찰)" xfId="2073"/>
    <cellStyle name="_도로상 맨홀증고공사설계도서" xfId="2074"/>
    <cellStyle name="_도로상 맨홀증고공사설계도서_변경설계서" xfId="2075"/>
    <cellStyle name="_미란트취하" xfId="2076"/>
    <cellStyle name="_복사본 090209 Progress용 DCL" xfId="2077"/>
    <cellStyle name="_복사본 090209 Progress용 DCL 2" xfId="2078"/>
    <cellStyle name="_복사본 090309 Progress용 DCL" xfId="2079"/>
    <cellStyle name="_복사본 090309 Progress용 DCL 2" xfId="2080"/>
    <cellStyle name="_부대입찰양식②" xfId="2081"/>
    <cellStyle name="_부대입찰양식②_경찰서-터미널간도로(투찰)②" xfId="2082"/>
    <cellStyle name="_부대입찰양식②_봉무지방산업단지도로(투찰)②" xfId="2083"/>
    <cellStyle name="_부대입찰양식②_봉무지방산업단지도로(투찰)②+0.250%" xfId="2084"/>
    <cellStyle name="_부대입찰양식②_합덕-신례원(2공구)투찰" xfId="2085"/>
    <cellStyle name="_부대입찰양식②_합덕-신례원(2공구)투찰_경찰서-터미널간도로(투찰)②" xfId="2086"/>
    <cellStyle name="_부대입찰양식②_합덕-신례원(2공구)투찰_봉무지방산업단지도로(투찰)②" xfId="2087"/>
    <cellStyle name="_부대입찰양식②_합덕-신례원(2공구)투찰_봉무지방산업단지도로(투찰)②+0.250%" xfId="2088"/>
    <cellStyle name="_부대입찰양식②_합덕-신례원(2공구)투찰_합덕-신례원(2공구)투찰" xfId="2089"/>
    <cellStyle name="_부대입찰양식②_합덕-신례원(2공구)투찰_합덕-신례원(2공구)투찰_경찰서-터미널간도로(투찰)②" xfId="2090"/>
    <cellStyle name="_부대입찰양식②_합덕-신례원(2공구)투찰_합덕-신례원(2공구)투찰_봉무지방산업단지도로(투찰)②" xfId="2091"/>
    <cellStyle name="_부대입찰양식②_합덕-신례원(2공구)투찰_합덕-신례원(2공구)투찰_봉무지방산업단지도로(투찰)②+0.250%" xfId="2092"/>
    <cellStyle name="_부평배수지(투찰)" xfId="2093"/>
    <cellStyle name="_부평배수지(투찰)_경찰서-터미널간도로(투찰)②" xfId="2094"/>
    <cellStyle name="_부평배수지(투찰)_봉무지방산업단지도로(투찰)②" xfId="2095"/>
    <cellStyle name="_부평배수지(투찰)_봉무지방산업단지도로(투찰)②+0.250%" xfId="2096"/>
    <cellStyle name="_부평배수지(투찰)_합덕-신례원(2공구)투찰" xfId="2097"/>
    <cellStyle name="_부평배수지(투찰)_합덕-신례원(2공구)투찰_경찰서-터미널간도로(투찰)②" xfId="2098"/>
    <cellStyle name="_부평배수지(투찰)_합덕-신례원(2공구)투찰_봉무지방산업단지도로(투찰)②" xfId="2099"/>
    <cellStyle name="_부평배수지(투찰)_합덕-신례원(2공구)투찰_봉무지방산업단지도로(투찰)②+0.250%" xfId="2100"/>
    <cellStyle name="_부평배수지(투찰)_합덕-신례원(2공구)투찰_합덕-신례원(2공구)투찰" xfId="2101"/>
    <cellStyle name="_부평배수지(투찰)_합덕-신례원(2공구)투찰_합덕-신례원(2공구)투찰_경찰서-터미널간도로(투찰)②" xfId="2102"/>
    <cellStyle name="_부평배수지(투찰)_합덕-신례원(2공구)투찰_합덕-신례원(2공구)투찰_봉무지방산업단지도로(투찰)②" xfId="2103"/>
    <cellStyle name="_부평배수지(투찰)_합덕-신례원(2공구)투찰_합덕-신례원(2공구)투찰_봉무지방산업단지도로(투찰)②+0.250%" xfId="2104"/>
    <cellStyle name="_사급재료비및운반비" xfId="2105"/>
    <cellStyle name="_사급재료비및운반비_AC-01터빈주제어및보일러기초" xfId="2106"/>
    <cellStyle name="_사급재료비및운반비_AC-01터빈주제어및보일러기초_간접비(아산배방060310_rev6)" xfId="2107"/>
    <cellStyle name="_사급재료비및운반비_AC-01터빈주제어및보일러기초_간접비(아산배방060317_rev7)" xfId="2108"/>
    <cellStyle name="_사급재료비및운반비_AC-04터빈발전기기초" xfId="2109"/>
    <cellStyle name="_사급재료비및운반비_AC-04터빈발전기기초_간접비(아산배방060310_rev6)" xfId="2110"/>
    <cellStyle name="_사급재료비및운반비_AC-04터빈발전기기초_간접비(아산배방060317_rev7)" xfId="2111"/>
    <cellStyle name="_사급재료비및운반비_AC-05옥내기기기초" xfId="2112"/>
    <cellStyle name="_사급재료비및운반비_AC-05옥내기기기초_간접비(아산배방060310_rev6)" xfId="2113"/>
    <cellStyle name="_사급재료비및운반비_AC-05옥내기기기초_간접비(아산배방060317_rev7)" xfId="2114"/>
    <cellStyle name="_사급재료비및운반비_AC-06옥내기기기초(최종)-1129" xfId="2115"/>
    <cellStyle name="_사급재료비및운반비_AC-06옥내기기기초(최종)-1129_간접비(아산배방060310_rev6)" xfId="2116"/>
    <cellStyle name="_사급재료비및운반비_AC-06옥내기기기초(최종)-1129_간접비(아산배방060317_rev7)" xfId="2117"/>
    <cellStyle name="_사급재료비및운반비_간접비(아산배방060310_rev6)" xfId="2118"/>
    <cellStyle name="_사급재료비및운반비_간접비(아산배방060317_rev7)" xfId="2119"/>
    <cellStyle name="_사급재료비및운반비_터빈발전기기초(단가)" xfId="2120"/>
    <cellStyle name="_사급재료비및운반비_터빈발전기기초(단가)_1" xfId="2121"/>
    <cellStyle name="_사급재료비및운반비_터빈발전기기초(단가)_1_AC-05옥내기기기초" xfId="2122"/>
    <cellStyle name="_사급재료비및운반비_터빈발전기기초(단가)_1_AC-05옥내기기기초_간접비(아산배방060310_rev6)" xfId="2123"/>
    <cellStyle name="_사급재료비및운반비_터빈발전기기초(단가)_1_AC-05옥내기기기초_간접비(아산배방060317_rev7)" xfId="2124"/>
    <cellStyle name="_사급재료비및운반비_터빈발전기기초(단가)_1_간접비(아산배방060310_rev6)" xfId="2125"/>
    <cellStyle name="_사급재료비및운반비_터빈발전기기초(단가)_1_간접비(아산배방060317_rev7)" xfId="2126"/>
    <cellStyle name="_사급재료비및운반비_터빈발전기기초(단가)_AC-05옥내기기기초" xfId="2127"/>
    <cellStyle name="_사급재료비및운반비_터빈발전기기초(단가)_AC-05옥내기기기초_간접비(아산배방060310_rev6)" xfId="2128"/>
    <cellStyle name="_사급재료비및운반비_터빈발전기기초(단가)_AC-05옥내기기기초_간접비(아산배방060310_rev6)_조직표 및 인원동원계획(2008215)" xfId="2129"/>
    <cellStyle name="_사급재료비및운반비_터빈발전기기초(단가)_AC-05옥내기기기초_간접비(아산배방060317_rev7)" xfId="2130"/>
    <cellStyle name="_사급재료비및운반비_터빈발전기기초(단가)_AC-05옥내기기기초_간접비(아산배방060317_rev7)_조직표 및 인원동원계획(2008215)" xfId="2131"/>
    <cellStyle name="_사급재료비및운반비_터빈발전기기초(단가)_AC-05옥내기기기초_조직표 및 인원동원계획(2008215)" xfId="2132"/>
    <cellStyle name="_사급재료비및운반비_터빈발전기기초(단가)_간접비(아산배방060310_rev6)" xfId="2133"/>
    <cellStyle name="_사급재료비및운반비_터빈발전기기초(단가)_간접비(아산배방060310_rev6)_조직표 및 인원동원계획(2008215)" xfId="2134"/>
    <cellStyle name="_사급재료비및운반비_터빈발전기기초(단가)_간접비(아산배방060317_rev7)" xfId="2135"/>
    <cellStyle name="_사급재료비및운반비_터빈발전기기초(단가)_간접비(아산배방060317_rev7)_조직표 및 인원동원계획(2008215)" xfId="2136"/>
    <cellStyle name="_사급재료비및운반비_터빈발전기기초(단가)_조직표 및 인원동원계획(2008215)" xfId="2137"/>
    <cellStyle name="_소방배관" xfId="2138"/>
    <cellStyle name="_소방배관 2" xfId="2139"/>
    <cellStyle name="_수량및 단가 산출내용표" xfId="2140"/>
    <cellStyle name="_수량및 단가 산출내용표_AC-01터빈주제어및보일러기초" xfId="2141"/>
    <cellStyle name="_수량및 단가 산출내용표_AC-01터빈주제어및보일러기초_간접비(아산배방060310_rev6)" xfId="2142"/>
    <cellStyle name="_수량및 단가 산출내용표_AC-01터빈주제어및보일러기초_간접비(아산배방060317_rev7)" xfId="2143"/>
    <cellStyle name="_수량및 단가 산출내용표_AC-04터빈발전기기초" xfId="2144"/>
    <cellStyle name="_수량및 단가 산출내용표_AC-04터빈발전기기초_간접비(아산배방060310_rev6)" xfId="2145"/>
    <cellStyle name="_수량및 단가 산출내용표_AC-04터빈발전기기초_간접비(아산배방060317_rev7)" xfId="2146"/>
    <cellStyle name="_수량및 단가 산출내용표_AC-05옥내기기기초" xfId="2147"/>
    <cellStyle name="_수량및 단가 산출내용표_AC-05옥내기기기초_간접비(아산배방060310_rev6)" xfId="2148"/>
    <cellStyle name="_수량및 단가 산출내용표_AC-05옥내기기기초_간접비(아산배방060317_rev7)" xfId="2149"/>
    <cellStyle name="_수량및 단가 산출내용표_간접비(아산배방060310_rev6)" xfId="2150"/>
    <cellStyle name="_수량및 단가 산출내용표_간접비(아산배방060317_rev7)" xfId="2151"/>
    <cellStyle name="_수작업설계" xfId="2152"/>
    <cellStyle name="_수작업설계 2" xfId="2153"/>
    <cellStyle name="_신태백(가실행)" xfId="2154"/>
    <cellStyle name="_신태백(가실행)_1" xfId="2155"/>
    <cellStyle name="_신태백(가실행)_1_경찰서-터미널간도로(투찰)②" xfId="2156"/>
    <cellStyle name="_신태백(가실행)_1_봉무지방산업단지도로(투찰)②" xfId="2157"/>
    <cellStyle name="_신태백(가실행)_1_봉무지방산업단지도로(투찰)②+0.250%" xfId="2158"/>
    <cellStyle name="_신태백(가실행)_1_합덕-신례원(2공구)투찰" xfId="2159"/>
    <cellStyle name="_신태백(가실행)_1_합덕-신례원(2공구)투찰_경찰서-터미널간도로(투찰)②" xfId="2160"/>
    <cellStyle name="_신태백(가실행)_1_합덕-신례원(2공구)투찰_봉무지방산업단지도로(투찰)②" xfId="2161"/>
    <cellStyle name="_신태백(가실행)_1_합덕-신례원(2공구)투찰_봉무지방산업단지도로(투찰)②+0.250%" xfId="2162"/>
    <cellStyle name="_신태백(가실행)_1_합덕-신례원(2공구)투찰_합덕-신례원(2공구)투찰" xfId="2163"/>
    <cellStyle name="_신태백(가실행)_1_합덕-신례원(2공구)투찰_합덕-신례원(2공구)투찰_경찰서-터미널간도로(투찰)②" xfId="2164"/>
    <cellStyle name="_신태백(가실행)_1_합덕-신례원(2공구)투찰_합덕-신례원(2공구)투찰_봉무지방산업단지도로(투찰)②" xfId="2165"/>
    <cellStyle name="_신태백(가실행)_1_합덕-신례원(2공구)투찰_합덕-신례원(2공구)투찰_봉무지방산업단지도로(투찰)②+0.250%" xfId="2166"/>
    <cellStyle name="_신태백(가실행)_경찰서-터미널간도로(투찰)②" xfId="2167"/>
    <cellStyle name="_신태백(가실행)_도덕-고흥도로(투찰)" xfId="2168"/>
    <cellStyle name="_신태백(가실행)_도덕-고흥도로(투찰)_경찰서-터미널간도로(투찰)②" xfId="2169"/>
    <cellStyle name="_신태백(가실행)_도덕-고흥도로(투찰)_봉무지방산업단지도로(투찰)②" xfId="2170"/>
    <cellStyle name="_신태백(가실행)_도덕-고흥도로(투찰)_봉무지방산업단지도로(투찰)②+0.250%" xfId="2171"/>
    <cellStyle name="_신태백(가실행)_도덕-고흥도로(투찰)_합덕-신례원(2공구)투찰" xfId="2172"/>
    <cellStyle name="_신태백(가실행)_도덕-고흥도로(투찰)_합덕-신례원(2공구)투찰_경찰서-터미널간도로(투찰)②" xfId="2173"/>
    <cellStyle name="_신태백(가실행)_도덕-고흥도로(투찰)_합덕-신례원(2공구)투찰_봉무지방산업단지도로(투찰)②" xfId="2174"/>
    <cellStyle name="_신태백(가실행)_도덕-고흥도로(투찰)_합덕-신례원(2공구)투찰_봉무지방산업단지도로(투찰)②+0.250%" xfId="2175"/>
    <cellStyle name="_신태백(가실행)_도덕-고흥도로(투찰)_합덕-신례원(2공구)투찰_합덕-신례원(2공구)투찰" xfId="2176"/>
    <cellStyle name="_신태백(가실행)_도덕-고흥도로(투찰)_합덕-신례원(2공구)투찰_합덕-신례원(2공구)투찰_경찰서-터미널간도로(투찰)②" xfId="2177"/>
    <cellStyle name="_신태백(가실행)_도덕-고흥도로(투찰)_합덕-신례원(2공구)투찰_합덕-신례원(2공구)투찰_봉무지방산업단지도로(투찰)②" xfId="2178"/>
    <cellStyle name="_신태백(가실행)_도덕-고흥도로(투찰)_합덕-신례원(2공구)투찰_합덕-신례원(2공구)투찰_봉무지방산업단지도로(투찰)②+0.250%" xfId="2179"/>
    <cellStyle name="_신태백(가실행)_봉무지방산업단지도로(투찰)②" xfId="2180"/>
    <cellStyle name="_신태백(가실행)_봉무지방산업단지도로(투찰)②+0.250%" xfId="2181"/>
    <cellStyle name="_신태백(가실행)_안산부대(투찰)⑤" xfId="2182"/>
    <cellStyle name="_신태백(가실행)_안산부대(투찰)⑤_경찰서-터미널간도로(투찰)②" xfId="2183"/>
    <cellStyle name="_신태백(가실행)_안산부대(투찰)⑤_봉무지방산업단지도로(투찰)②" xfId="2184"/>
    <cellStyle name="_신태백(가실행)_안산부대(투찰)⑤_봉무지방산업단지도로(투찰)②+0.250%" xfId="2185"/>
    <cellStyle name="_신태백(가실행)_안산부대(투찰)⑤_합덕-신례원(2공구)투찰" xfId="2186"/>
    <cellStyle name="_신태백(가실행)_안산부대(투찰)⑤_합덕-신례원(2공구)투찰_경찰서-터미널간도로(투찰)②" xfId="2187"/>
    <cellStyle name="_신태백(가실행)_안산부대(투찰)⑤_합덕-신례원(2공구)투찰_봉무지방산업단지도로(투찰)②" xfId="2188"/>
    <cellStyle name="_신태백(가실행)_안산부대(투찰)⑤_합덕-신례원(2공구)투찰_봉무지방산업단지도로(투찰)②+0.250%" xfId="2189"/>
    <cellStyle name="_신태백(가실행)_안산부대(투찰)⑤_합덕-신례원(2공구)투찰_합덕-신례원(2공구)투찰" xfId="2190"/>
    <cellStyle name="_신태백(가실행)_안산부대(투찰)⑤_합덕-신례원(2공구)투찰_합덕-신례원(2공구)투찰_경찰서-터미널간도로(투찰)②" xfId="2191"/>
    <cellStyle name="_신태백(가실행)_안산부대(투찰)⑤_합덕-신례원(2공구)투찰_합덕-신례원(2공구)투찰_봉무지방산업단지도로(투찰)②" xfId="2192"/>
    <cellStyle name="_신태백(가실행)_안산부대(투찰)⑤_합덕-신례원(2공구)투찰_합덕-신례원(2공구)투찰_봉무지방산업단지도로(투찰)②+0.250%" xfId="2193"/>
    <cellStyle name="_신태백(가실행)_양곡부두(투찰)-0.31%" xfId="2194"/>
    <cellStyle name="_신태백(가실행)_양곡부두(투찰)-0.31%_경찰서-터미널간도로(투찰)②" xfId="2195"/>
    <cellStyle name="_신태백(가실행)_양곡부두(투찰)-0.31%_봉무지방산업단지도로(투찰)②" xfId="2196"/>
    <cellStyle name="_신태백(가실행)_양곡부두(투찰)-0.31%_봉무지방산업단지도로(투찰)②+0.250%" xfId="2197"/>
    <cellStyle name="_신태백(가실행)_양곡부두(투찰)-0.31%_합덕-신례원(2공구)투찰" xfId="2198"/>
    <cellStyle name="_신태백(가실행)_양곡부두(투찰)-0.31%_합덕-신례원(2공구)투찰_경찰서-터미널간도로(투찰)②" xfId="2199"/>
    <cellStyle name="_신태백(가실행)_양곡부두(투찰)-0.31%_합덕-신례원(2공구)투찰_봉무지방산업단지도로(투찰)②" xfId="2200"/>
    <cellStyle name="_신태백(가실행)_양곡부두(투찰)-0.31%_합덕-신례원(2공구)투찰_봉무지방산업단지도로(투찰)②+0.250%" xfId="2201"/>
    <cellStyle name="_신태백(가실행)_양곡부두(투찰)-0.31%_합덕-신례원(2공구)투찰_합덕-신례원(2공구)투찰" xfId="2202"/>
    <cellStyle name="_신태백(가실행)_양곡부두(투찰)-0.31%_합덕-신례원(2공구)투찰_합덕-신례원(2공구)투찰_경찰서-터미널간도로(투찰)②" xfId="2203"/>
    <cellStyle name="_신태백(가실행)_양곡부두(투찰)-0.31%_합덕-신례원(2공구)투찰_합덕-신례원(2공구)투찰_봉무지방산업단지도로(투찰)②" xfId="2204"/>
    <cellStyle name="_신태백(가실행)_양곡부두(투찰)-0.31%_합덕-신례원(2공구)투찰_합덕-신례원(2공구)투찰_봉무지방산업단지도로(투찰)②+0.250%" xfId="2205"/>
    <cellStyle name="_신태백(가실행)_창원상수도(토목)투찰" xfId="2206"/>
    <cellStyle name="_신태백(가실행)_창원상수도(토목)투찰_경찰서-터미널간도로(투찰)②" xfId="2207"/>
    <cellStyle name="_신태백(가실행)_창원상수도(토목)투찰_봉무지방산업단지도로(투찰)②" xfId="2208"/>
    <cellStyle name="_신태백(가실행)_창원상수도(토목)투찰_봉무지방산업단지도로(투찰)②+0.250%" xfId="2209"/>
    <cellStyle name="_신태백(가실행)_창원상수도(토목)투찰_합덕-신례원(2공구)투찰" xfId="2210"/>
    <cellStyle name="_신태백(가실행)_창원상수도(토목)투찰_합덕-신례원(2공구)투찰_경찰서-터미널간도로(투찰)②" xfId="2211"/>
    <cellStyle name="_신태백(가실행)_창원상수도(토목)투찰_합덕-신례원(2공구)투찰_봉무지방산업단지도로(투찰)②" xfId="2212"/>
    <cellStyle name="_신태백(가실행)_창원상수도(토목)투찰_합덕-신례원(2공구)투찰_봉무지방산업단지도로(투찰)②+0.250%" xfId="2213"/>
    <cellStyle name="_신태백(가실행)_창원상수도(토목)투찰_합덕-신례원(2공구)투찰_합덕-신례원(2공구)투찰" xfId="2214"/>
    <cellStyle name="_신태백(가실행)_창원상수도(토목)투찰_합덕-신례원(2공구)투찰_합덕-신례원(2공구)투찰_경찰서-터미널간도로(투찰)②" xfId="2215"/>
    <cellStyle name="_신태백(가실행)_창원상수도(토목)투찰_합덕-신례원(2공구)투찰_합덕-신례원(2공구)투찰_봉무지방산업단지도로(투찰)②" xfId="2216"/>
    <cellStyle name="_신태백(가실행)_창원상수도(토목)투찰_합덕-신례원(2공구)투찰_합덕-신례원(2공구)투찰_봉무지방산업단지도로(투찰)②+0.250%" xfId="2217"/>
    <cellStyle name="_신태백(가실행)_합덕-신례원(2공구)투찰" xfId="2218"/>
    <cellStyle name="_신태백(가실행)_합덕-신례원(2공구)투찰_경찰서-터미널간도로(투찰)②" xfId="2219"/>
    <cellStyle name="_신태백(가실행)_합덕-신례원(2공구)투찰_봉무지방산업단지도로(투찰)②" xfId="2220"/>
    <cellStyle name="_신태백(가실행)_합덕-신례원(2공구)투찰_봉무지방산업단지도로(투찰)②+0.250%" xfId="2221"/>
    <cellStyle name="_신태백(가실행)_합덕-신례원(2공구)투찰_합덕-신례원(2공구)투찰" xfId="2222"/>
    <cellStyle name="_신태백(가실행)_합덕-신례원(2공구)투찰_합덕-신례원(2공구)투찰_경찰서-터미널간도로(투찰)②" xfId="2223"/>
    <cellStyle name="_신태백(가실행)_합덕-신례원(2공구)투찰_합덕-신례원(2공구)투찰_봉무지방산업단지도로(투찰)②" xfId="2224"/>
    <cellStyle name="_신태백(가실행)_합덕-신례원(2공구)투찰_합덕-신례원(2공구)투찰_봉무지방산업단지도로(투찰)②+0.250%" xfId="2225"/>
    <cellStyle name="_신태백(투찰내역)2" xfId="2226"/>
    <cellStyle name="_실행단가" xfId="2227"/>
    <cellStyle name="_실행단가 2" xfId="2228"/>
    <cellStyle name="_안산도시개발 탈질설비 기술지원 제의내역서(090312)" xfId="2229"/>
    <cellStyle name="_안산도시개발 탈질설비 기술지원 제의내역서(090312) 2" xfId="2230"/>
    <cellStyle name="_안산부대(투찰)⑤" xfId="2231"/>
    <cellStyle name="_안산부대(투찰)⑤_경찰서-터미널간도로(투찰)②" xfId="2232"/>
    <cellStyle name="_안산부대(투찰)⑤_봉무지방산업단지도로(투찰)②" xfId="2233"/>
    <cellStyle name="_안산부대(투찰)⑤_봉무지방산업단지도로(투찰)②+0.250%" xfId="2234"/>
    <cellStyle name="_안산부대(투찰)⑤_합덕-신례원(2공구)투찰" xfId="2235"/>
    <cellStyle name="_안산부대(투찰)⑤_합덕-신례원(2공구)투찰_경찰서-터미널간도로(투찰)②" xfId="2236"/>
    <cellStyle name="_안산부대(투찰)⑤_합덕-신례원(2공구)투찰_봉무지방산업단지도로(투찰)②" xfId="2237"/>
    <cellStyle name="_안산부대(투찰)⑤_합덕-신례원(2공구)투찰_봉무지방산업단지도로(투찰)②+0.250%" xfId="2238"/>
    <cellStyle name="_안산부대(투찰)⑤_합덕-신례원(2공구)투찰_합덕-신례원(2공구)투찰" xfId="2239"/>
    <cellStyle name="_안산부대(투찰)⑤_합덕-신례원(2공구)투찰_합덕-신례원(2공구)투찰_경찰서-터미널간도로(투찰)②" xfId="2240"/>
    <cellStyle name="_안산부대(투찰)⑤_합덕-신례원(2공구)투찰_합덕-신례원(2공구)투찰_봉무지방산업단지도로(투찰)②" xfId="2241"/>
    <cellStyle name="_안산부대(투찰)⑤_합덕-신례원(2공구)투찰_합덕-신례원(2공구)투찰_봉무지방산업단지도로(투찰)②+0.250%" xfId="2242"/>
    <cellStyle name="_양곡부두(투찰)+0.30%" xfId="2243"/>
    <cellStyle name="_율촌현장조직표" xfId="2244"/>
    <cellStyle name="_인력동원계획" xfId="2245"/>
    <cellStyle name="_인력동원계획 2" xfId="2246"/>
    <cellStyle name="_인원계획표 " xfId="2247"/>
    <cellStyle name="_인원계획표  2" xfId="2248"/>
    <cellStyle name="_인원계획표 _SC2081 Piping BOQ_new" xfId="2249"/>
    <cellStyle name="_인원계획표 _SC2081 Piping BOQ_new 2" xfId="2250"/>
    <cellStyle name="_인원계획표 _적격 " xfId="2251"/>
    <cellStyle name="_인원계획표 _적격  2" xfId="2252"/>
    <cellStyle name="_인원계획표 _적격 _SC2081 Piping BOQ_new" xfId="2253"/>
    <cellStyle name="_인원계획표 _적격 _SC2081 Piping BOQ_new 2" xfId="2254"/>
    <cellStyle name="_입찰실행 품의완료(2004년2월10일) " xfId="2255"/>
    <cellStyle name="_입찰실행 품의완료(2004년2월10일)  2" xfId="2256"/>
    <cellStyle name="_입찰표지 " xfId="2257"/>
    <cellStyle name="_입찰표지  2" xfId="2258"/>
    <cellStyle name="_입찰표지 _SC2081 Piping BOQ_new" xfId="2259"/>
    <cellStyle name="_입찰표지 _SC2081 Piping BOQ_new 2" xfId="2260"/>
    <cellStyle name="_장성IC투찰" xfId="2261"/>
    <cellStyle name="_장성IC투찰_경찰서-터미널간도로(투찰)②" xfId="2262"/>
    <cellStyle name="_장성IC투찰_봉무지방산업단지도로(투찰)②" xfId="2263"/>
    <cellStyle name="_장성IC투찰_봉무지방산업단지도로(투찰)②+0.250%" xfId="2264"/>
    <cellStyle name="_장성IC투찰_합덕-신례원(2공구)투찰" xfId="2265"/>
    <cellStyle name="_장성IC투찰_합덕-신례원(2공구)투찰_경찰서-터미널간도로(투찰)②" xfId="2266"/>
    <cellStyle name="_장성IC투찰_합덕-신례원(2공구)투찰_봉무지방산업단지도로(투찰)②" xfId="2267"/>
    <cellStyle name="_장성IC투찰_합덕-신례원(2공구)투찰_봉무지방산업단지도로(투찰)②+0.250%" xfId="2268"/>
    <cellStyle name="_장성IC투찰_합덕-신례원(2공구)투찰_합덕-신례원(2공구)투찰" xfId="2269"/>
    <cellStyle name="_장성IC투찰_합덕-신례원(2공구)투찰_합덕-신례원(2공구)투찰_경찰서-터미널간도로(투찰)②" xfId="2270"/>
    <cellStyle name="_장성IC투찰_합덕-신례원(2공구)투찰_합덕-신례원(2공구)투찰_봉무지방산업단지도로(투찰)②" xfId="2271"/>
    <cellStyle name="_장성IC투찰_합덕-신례원(2공구)투찰_합덕-신례원(2공구)투찰_봉무지방산업단지도로(투찰)②+0.250%" xfId="2272"/>
    <cellStyle name="_적격 " xfId="2273"/>
    <cellStyle name="_적격  2" xfId="2274"/>
    <cellStyle name="_적격 _SC2081 Piping BOQ_new" xfId="2275"/>
    <cellStyle name="_적격 _SC2081 Piping BOQ_new 2" xfId="2276"/>
    <cellStyle name="_적격(화산) " xfId="2277"/>
    <cellStyle name="_적격(화산)  2" xfId="2278"/>
    <cellStyle name="_적격(화산) _SC2081 Piping BOQ_new" xfId="2279"/>
    <cellStyle name="_적격(화산) _SC2081 Piping BOQ_new 2" xfId="2280"/>
    <cellStyle name="_제14장-1 건설공정표" xfId="2281"/>
    <cellStyle name="_조정링수량산출" xfId="2282"/>
    <cellStyle name="_조정링수량산출 2" xfId="2283"/>
    <cellStyle name="_직.간접 갑지" xfId="2284"/>
    <cellStyle name="_직.간접 갑지 2" xfId="2285"/>
    <cellStyle name="_참고자료(김주현)" xfId="2286"/>
    <cellStyle name="_참고자료(김주현) 2" xfId="2287"/>
    <cellStyle name="_창원상수도(투찰)-0.815%" xfId="2288"/>
    <cellStyle name="_첨부#6_Engineering Division of Responsibility(071016)" xfId="2289"/>
    <cellStyle name="_첨부#6_Engineering Division of Responsibility(071016) 2" xfId="2290"/>
    <cellStyle name="_첨부#6_Engineering Division of Responsibility(071205)계약용" xfId="2291"/>
    <cellStyle name="_첨부#6_Engineering Division of Responsibility(071205)계약용 2" xfId="2292"/>
    <cellStyle name="_청명건설" xfId="2293"/>
    <cellStyle name="_청명건설 2" xfId="2294"/>
    <cellStyle name="_청명건설_SC2081 Piping BOQ_new" xfId="2295"/>
    <cellStyle name="_청명건설_SC2081 Piping BOQ_new 2" xfId="2296"/>
    <cellStyle name="_청명건설_건축 철골 공사비(SFC검토)" xfId="2297"/>
    <cellStyle name="_청명건설_건축 철골 공사비(SFC검토) 2" xfId="2298"/>
    <cellStyle name="_청명건설_건축 철골 공사비(SFC검토)_SC2081 Piping BOQ_new" xfId="2299"/>
    <cellStyle name="_청명건설_건축 철골 공사비(SFC검토)_SC2081 Piping BOQ_new 2" xfId="2300"/>
    <cellStyle name="_총괄공사대갑 " xfId="2301"/>
    <cellStyle name="_총괄공사대갑  2" xfId="2302"/>
    <cellStyle name="_축적자료(신안최종확인)" xfId="2303"/>
    <cellStyle name="_코롱_견적결재" xfId="2304"/>
    <cellStyle name="_코롱_견적결재 2" xfId="2305"/>
    <cellStyle name="_태국GSP기계ISBL" xfId="2306"/>
    <cellStyle name="_태국GSP기계ISBL 2" xfId="2307"/>
    <cellStyle name="_터빈발전기기초(단가)" xfId="2308"/>
    <cellStyle name="_터빈발전기기초(단가)_AC-05옥내기기기초" xfId="2309"/>
    <cellStyle name="_터빈발전기기초(단가)_AC-05옥내기기기초_간접비(아산배방060310_rev6)" xfId="2310"/>
    <cellStyle name="_터빈발전기기초(단가)_AC-05옥내기기기초_간접비(아산배방060317_rev7)" xfId="2311"/>
    <cellStyle name="_터빈발전기기초(단가)_간접비(아산배방060310_rev6)" xfId="2312"/>
    <cellStyle name="_터빈발전기기초(단가)_간접비(아산배방060317_rev7)" xfId="2313"/>
    <cellStyle name="_품셈" xfId="2314"/>
    <cellStyle name="_품셈_AC-01터빈주제어및보일러기초" xfId="2315"/>
    <cellStyle name="_품셈_AC-01터빈주제어및보일러기초_간접비(아산배방060310_rev6)" xfId="2316"/>
    <cellStyle name="_품셈_AC-01터빈주제어및보일러기초_간접비(아산배방060317_rev7)" xfId="2317"/>
    <cellStyle name="_품셈_AC-04터빈발전기기초" xfId="2318"/>
    <cellStyle name="_품셈_AC-04터빈발전기기초_간접비(아산배방060310_rev6)" xfId="2319"/>
    <cellStyle name="_품셈_AC-04터빈발전기기초_간접비(아산배방060317_rev7)" xfId="2320"/>
    <cellStyle name="_품셈_AC-05옥내기기기초" xfId="2321"/>
    <cellStyle name="_품셈_AC-05옥내기기기초_간접비(아산배방060310_rev6)" xfId="2322"/>
    <cellStyle name="_품셈_AC-05옥내기기기초_간접비(아산배방060317_rev7)" xfId="2323"/>
    <cellStyle name="_품셈_간접비(아산배방060310_rev6)" xfId="2324"/>
    <cellStyle name="_품셈_간접비(아산배방060317_rev7)" xfId="2325"/>
    <cellStyle name="_하도견적서" xfId="2326"/>
    <cellStyle name="_하도견적서 2" xfId="2327"/>
    <cellStyle name="_한국기초연구원-고무견적" xfId="2328"/>
    <cellStyle name="_한국기초연구원-고무견적 2" xfId="2329"/>
    <cellStyle name="_호남선백양사SS외" xfId="2330"/>
    <cellStyle name="_호남선백양사SS외 2" xfId="2331"/>
    <cellStyle name="````````````````````````````````````````````````````````````````````````````````````````````````" xfId="2332"/>
    <cellStyle name="```````````````````````````````````````````````````````````````````````````````g" xfId="2333"/>
    <cellStyle name="```````````````````````````````````````````````````g" xfId="2334"/>
    <cellStyle name="```````````````````````````````````````````````````g 2" xfId="2335"/>
    <cellStyle name="```````````````````````````````g" xfId="2336"/>
    <cellStyle name="`````````g" xfId="2337"/>
    <cellStyle name="|à_x0001_m" xfId="2338"/>
    <cellStyle name="¡" xfId="2339"/>
    <cellStyle name="¡_20030218144011020-E1C865BF" xfId="2340"/>
    <cellStyle name="¡_20030218144011020-E1C865BF_AC-01터빈주제어및보일러기초" xfId="2341"/>
    <cellStyle name="¡_20030218144011020-E1C865BF_AC-01터빈주제어및보일러기초_간접비(아산배방060310_rev6)" xfId="2342"/>
    <cellStyle name="¡_20030218144011020-E1C865BF_AC-01터빈주제어및보일러기초_간접비(아산배방060317_rev7)" xfId="2343"/>
    <cellStyle name="¡_20030218144011020-E1C865BF_AC-04터빈발전기기초" xfId="2344"/>
    <cellStyle name="¡_20030218144011020-E1C865BF_AC-04터빈발전기기초_간접비(아산배방060310_rev6)" xfId="2345"/>
    <cellStyle name="¡_20030218144011020-E1C865BF_AC-04터빈발전기기초_간접비(아산배방060317_rev7)" xfId="2346"/>
    <cellStyle name="¡_20030218144011020-E1C865BF_AC-05옥내기기기초" xfId="2347"/>
    <cellStyle name="¡_20030218144011020-E1C865BF_AC-05옥내기기기초_간접비(아산배방060310_rev6)" xfId="2348"/>
    <cellStyle name="¡_20030218144011020-E1C865BF_AC-05옥내기기기초_간접비(아산배방060317_rev7)" xfId="2349"/>
    <cellStyle name="¡_20030218144011020-E1C865BF_간접비(아산배방060310_rev6)" xfId="2350"/>
    <cellStyle name="¡_20030218144011020-E1C865BF_간접비(아산배방060317_rev7)" xfId="2351"/>
    <cellStyle name="¡_AC-01터빈주제어및보일러기초" xfId="2352"/>
    <cellStyle name="¡_AC-01터빈주제어및보일러기초_간접비(아산배방060310_rev6)" xfId="2353"/>
    <cellStyle name="¡_AC-01터빈주제어및보일러기초_간접비(아산배방060317_rev7)" xfId="2354"/>
    <cellStyle name="¡_AC-02터빈및주제어철골(사급-최종-1)-1201" xfId="2355"/>
    <cellStyle name="¡_AC-02터빈및주제어철골(사급-최종-1)-1201_간접비(아산배방060310_rev6)" xfId="2356"/>
    <cellStyle name="¡_AC-02터빈및주제어철골(사급-최종-1)-1201_간접비(아산배방060310_rev6)_조직표 및 인원동원계획(2008215)" xfId="2357"/>
    <cellStyle name="¡_AC-02터빈및주제어철골(사급-최종-1)-1201_간접비(아산배방060317_rev7)" xfId="2358"/>
    <cellStyle name="¡_AC-02터빈및주제어철골(사급-최종-1)-1201_간접비(아산배방060317_rev7)_조직표 및 인원동원계획(2008215)" xfId="2359"/>
    <cellStyle name="¡_AC-02터빈및주제어철골(사급-최종-1)-1201_조직표 및 인원동원계획(2008215)" xfId="2360"/>
    <cellStyle name="¡_AC-04터빈발전기기초" xfId="2361"/>
    <cellStyle name="¡_AC-04터빈발전기기초_간접비(아산배방060310_rev6)" xfId="2362"/>
    <cellStyle name="¡_AC-04터빈발전기기초_간접비(아산배방060317_rev7)" xfId="2363"/>
    <cellStyle name="¡_AC-06옥내기기기초(최종)-1129" xfId="2364"/>
    <cellStyle name="¡_간접비(아산배방060310_rev6)" xfId="2365"/>
    <cellStyle name="¡_간접비(아산배방060317_rev7)" xfId="2366"/>
    <cellStyle name="¡_사급재료비및운반비" xfId="2367"/>
    <cellStyle name="¡_사급재료비및운반비_AC-01터빈주제어및보일러기초" xfId="2368"/>
    <cellStyle name="¡_사급재료비및운반비_AC-01터빈주제어및보일러기초_간접비(아산배방060310_rev6)" xfId="2369"/>
    <cellStyle name="¡_사급재료비및운반비_AC-01터빈주제어및보일러기초_간접비(아산배방060317_rev7)" xfId="2370"/>
    <cellStyle name="¡_사급재료비및운반비_AC-04터빈발전기기초" xfId="2371"/>
    <cellStyle name="¡_사급재료비및운반비_AC-04터빈발전기기초_간접비(아산배방060310_rev6)" xfId="2372"/>
    <cellStyle name="¡_사급재료비및운반비_AC-04터빈발전기기초_간접비(아산배방060317_rev7)" xfId="2373"/>
    <cellStyle name="¡_사급재료비및운반비_AC-05옥내기기기초" xfId="2374"/>
    <cellStyle name="¡_사급재료비및운반비_AC-05옥내기기기초_간접비(아산배방060310_rev6)" xfId="2375"/>
    <cellStyle name="¡_사급재료비및운반비_AC-05옥내기기기초_간접비(아산배방060317_rev7)" xfId="2376"/>
    <cellStyle name="¡_사급재료비및운반비_AC-06옥내기기기초(최종)-1129" xfId="2377"/>
    <cellStyle name="¡_사급재료비및운반비_AC-06옥내기기기초(최종)-1129_간접비(아산배방060310_rev6)" xfId="2378"/>
    <cellStyle name="¡_사급재료비및운반비_AC-06옥내기기기초(최종)-1129_간접비(아산배방060317_rev7)" xfId="2379"/>
    <cellStyle name="¡_사급재료비및운반비_간접비(아산배방060310_rev6)" xfId="2380"/>
    <cellStyle name="¡_사급재료비및운반비_간접비(아산배방060317_rev7)" xfId="2381"/>
    <cellStyle name="¡_사급재료비및운반비_터빈발전기기초(단가)" xfId="2382"/>
    <cellStyle name="¡_사급재료비및운반비_터빈발전기기초(단가)_1" xfId="2383"/>
    <cellStyle name="¡_사급재료비및운반비_터빈발전기기초(단가)_1_AC-05옥내기기기초" xfId="2384"/>
    <cellStyle name="¡_사급재료비및운반비_터빈발전기기초(단가)_1_AC-05옥내기기기초_간접비(아산배방060310_rev6)" xfId="2385"/>
    <cellStyle name="¡_사급재료비및운반비_터빈발전기기초(단가)_1_AC-05옥내기기기초_간접비(아산배방060317_rev7)" xfId="2386"/>
    <cellStyle name="¡_사급재료비및운반비_터빈발전기기초(단가)_1_간접비(아산배방060310_rev6)" xfId="2387"/>
    <cellStyle name="¡_사급재료비및운반비_터빈발전기기초(단가)_1_간접비(아산배방060317_rev7)" xfId="2388"/>
    <cellStyle name="¡_사급재료비및운반비_터빈발전기기초(단가)_AC-05옥내기기기초" xfId="2389"/>
    <cellStyle name="¡_사급재료비및운반비_터빈발전기기초(단가)_AC-05옥내기기기초_간접비(아산배방060310_rev6)" xfId="2390"/>
    <cellStyle name="¡_사급재료비및운반비_터빈발전기기초(단가)_AC-05옥내기기기초_간접비(아산배방060310_rev6)_조직표 및 인원동원계획(2008215)" xfId="2391"/>
    <cellStyle name="¡_사급재료비및운반비_터빈발전기기초(단가)_AC-05옥내기기기초_간접비(아산배방060317_rev7)" xfId="2392"/>
    <cellStyle name="¡_사급재료비및운반비_터빈발전기기초(단가)_AC-05옥내기기기초_간접비(아산배방060317_rev7)_조직표 및 인원동원계획(2008215)" xfId="2393"/>
    <cellStyle name="¡_사급재료비및운반비_터빈발전기기초(단가)_AC-05옥내기기기초_조직표 및 인원동원계획(2008215)" xfId="2394"/>
    <cellStyle name="¡_사급재료비및운반비_터빈발전기기초(단가)_간접비(아산배방060310_rev6)" xfId="2395"/>
    <cellStyle name="¡_사급재료비및운반비_터빈발전기기초(단가)_간접비(아산배방060310_rev6)_조직표 및 인원동원계획(2008215)" xfId="2396"/>
    <cellStyle name="¡_사급재료비및운반비_터빈발전기기초(단가)_간접비(아산배방060317_rev7)" xfId="2397"/>
    <cellStyle name="¡_사급재료비및운반비_터빈발전기기초(단가)_간접비(아산배방060317_rev7)_조직표 및 인원동원계획(2008215)" xfId="2398"/>
    <cellStyle name="¡_사급재료비및운반비_터빈발전기기초(단가)_조직표 및 인원동원계획(2008215)" xfId="2399"/>
    <cellStyle name="¡_수량및 단가 산출내용표" xfId="2400"/>
    <cellStyle name="¡_수량및 단가 산출내용표_AC-01터빈주제어및보일러기초" xfId="2401"/>
    <cellStyle name="¡_수량및 단가 산출내용표_AC-01터빈주제어및보일러기초_간접비(아산배방060310_rev6)" xfId="2402"/>
    <cellStyle name="¡_수량및 단가 산출내용표_AC-01터빈주제어및보일러기초_간접비(아산배방060317_rev7)" xfId="2403"/>
    <cellStyle name="¡_수량및 단가 산출내용표_AC-04터빈발전기기초" xfId="2404"/>
    <cellStyle name="¡_수량및 단가 산출내용표_AC-04터빈발전기기초_간접비(아산배방060310_rev6)" xfId="2405"/>
    <cellStyle name="¡_수량및 단가 산출내용표_AC-04터빈발전기기초_간접비(아산배방060317_rev7)" xfId="2406"/>
    <cellStyle name="¡_수량및 단가 산출내용표_AC-05옥내기기기초" xfId="2407"/>
    <cellStyle name="¡_수량및 단가 산출내용표_AC-05옥내기기기초_간접비(아산배방060310_rev6)" xfId="2408"/>
    <cellStyle name="¡_수량및 단가 산출내용표_AC-05옥내기기기초_간접비(아산배방060317_rev7)" xfId="2409"/>
    <cellStyle name="¡_수량및 단가 산출내용표_간접비(아산배방060310_rev6)" xfId="2410"/>
    <cellStyle name="¡_수량및 단가 산출내용표_간접비(아산배방060317_rev7)" xfId="2411"/>
    <cellStyle name="¡_터빈발전기기초(단가)" xfId="2412"/>
    <cellStyle name="¡_터빈발전기기초(단가)_AC-05옥내기기기초" xfId="2413"/>
    <cellStyle name="¡_터빈발전기기초(단가)_AC-05옥내기기기초_간접비(아산배방060310_rev6)" xfId="2414"/>
    <cellStyle name="¡_터빈발전기기초(단가)_AC-05옥내기기기초_간접비(아산배방060317_rev7)" xfId="2415"/>
    <cellStyle name="¡_터빈발전기기초(단가)_간접비(아산배방060310_rev6)" xfId="2416"/>
    <cellStyle name="¡_터빈발전기기초(단가)_간접비(아산배방060317_rev7)" xfId="2417"/>
    <cellStyle name="¡§i" xfId="2418"/>
    <cellStyle name="¡ër" xfId="2419"/>
    <cellStyle name="¨i" xfId="2420"/>
    <cellStyle name="¨ïo" xfId="2421"/>
    <cellStyle name="´Þ·?" xfId="2422"/>
    <cellStyle name="´Þ·? 2" xfId="2423"/>
    <cellStyle name="¿­¾îº» ÇÏÀÌÆÛ¸µÅ©" xfId="2424"/>
    <cellStyle name="¿­¾îº» ÇÏÀÌÆÛ¸µÅ© 2" xfId="2425"/>
    <cellStyle name="’Ê‰Ý [0.00]_ Att. 1- Cover" xfId="2426"/>
    <cellStyle name="’E‰Y [0.00]_laroux" xfId="2427"/>
    <cellStyle name="’Ê‰Ý_ Att. 1- Cover" xfId="2428"/>
    <cellStyle name="’E‰Y_laroux" xfId="2429"/>
    <cellStyle name="¢®¡" xfId="2430"/>
    <cellStyle name="¢®e" xfId="2431"/>
    <cellStyle name="¤@?e_TEST-1 " xfId="2432"/>
    <cellStyle name="=.곔_x0010__x0002_&gt;&gt;곔_x0010__x0012_&gt;_x001a_利_x0010_&quot;&gt;0利_x0010_2&gt;H利_x0010_B&gt;b利_x0010_R&gt;t利_x0010_b&gt;N곔_x0010_r&gt;b곔_x0010_?|곔_x0010_?똻??쥈????a_x0001_???A???????????????????????????????????????????????????????????????????????????? " xfId="2433"/>
    <cellStyle name="=.곔_x0010__x0002_&gt;&gt;곔_x0010__x0012_&gt;_x001a_利_x0010_&quot;&gt;0利_x0010_2&gt;H利_x0010_B&gt;b利_x0010_R&gt;t利_x0010_b&gt;N곔_x0010_r&gt;b곔_x0010_?|곔_x0010_?똻??쥈????a_x0001_???A????????????????????????????????????????????????????????????????????????????  2" xfId="2434"/>
    <cellStyle name="&gt;b利_x0010_R&gt;t利_x0010_b&gt;N곔_x0010_r&gt;b곔_x0010_?|곔_x0010_?똻??쥈????a_x0001_???A??? " xfId="2435"/>
    <cellStyle name="&gt;b利_x0010_R&gt;t利_x0010_b&gt;N곔_x0010_r&gt;b곔_x0010_?|곔_x0010_?똻??쥈????a_x0001_???A???  2" xfId="2436"/>
    <cellStyle name="&gt;똻??쥈????a_x0001_???A?????????????????????????????????????????????????????????? " xfId="2437"/>
    <cellStyle name="&gt;똻??쥈????a_x0001_???A??????????????????????????????????????????????????????????  2" xfId="2438"/>
    <cellStyle name="©öe" xfId="2439"/>
    <cellStyle name="°iA¤¼O¼yA¡" xfId="2440"/>
    <cellStyle name="°iA¤¼O¼yA¡ 10" xfId="2441"/>
    <cellStyle name="°iA¤¼O¼yA¡ 10 2" xfId="2442"/>
    <cellStyle name="°iA¤¼O¼yA¡ 10_열배관_관로" xfId="2443"/>
    <cellStyle name="°iA¤¼O¼yA¡ 11" xfId="2444"/>
    <cellStyle name="°iA¤¼O¼yA¡ 2" xfId="2445"/>
    <cellStyle name="°iA¤¼O¼yA¡ 2 2" xfId="2446"/>
    <cellStyle name="°iA¤¼O¼yA¡ 2 2 2" xfId="2447"/>
    <cellStyle name="°iA¤¼O¼yA¡ 2 2 2 2" xfId="2448"/>
    <cellStyle name="°iA¤¼O¼yA¡ 2 2 2 2 2" xfId="2449"/>
    <cellStyle name="°iA¤¼O¼yA¡ 2 2 2 2 2 2" xfId="2450"/>
    <cellStyle name="°iA¤¼O¼yA¡ 2 2 2 3" xfId="2451"/>
    <cellStyle name="°iA¤¼O¼yA¡ 2 2 2 3 2" xfId="2452"/>
    <cellStyle name="°iA¤¼O¼yA¡ 2 2 3" xfId="2453"/>
    <cellStyle name="°iA¤¼O¼yA¡ 2 2 3 2" xfId="2454"/>
    <cellStyle name="°iA¤¼O¼yA¡ 2 2_열배관_관로" xfId="2455"/>
    <cellStyle name="°iA¤¼O¼yA¡ 2 3" xfId="2456"/>
    <cellStyle name="°iA¤¼O¼yA¡ 2 3 2" xfId="2457"/>
    <cellStyle name="°iA¤¼O¼yA¡ 2 3 2 2" xfId="2458"/>
    <cellStyle name="°iA¤¼O¼yA¡ 2 3 2 2 2" xfId="2459"/>
    <cellStyle name="°iA¤¼O¼yA¡ 2 3 3" xfId="2460"/>
    <cellStyle name="°iA¤¼O¼yA¡ 2 3 3 2" xfId="2461"/>
    <cellStyle name="°iA¤¼O¼yA¡ 2 3_열배관_관로" xfId="2462"/>
    <cellStyle name="°iA¤¼O¼yA¡ 2 4" xfId="2463"/>
    <cellStyle name="°iA¤¼O¼yA¡ 2 4 2" xfId="2464"/>
    <cellStyle name="°iA¤¼O¼yA¡ 2 5" xfId="2465"/>
    <cellStyle name="°iA¤¼O¼yA¡ 3" xfId="2466"/>
    <cellStyle name="°iA¤¼O¼yA¡ 3 2" xfId="2467"/>
    <cellStyle name="°iA¤¼O¼yA¡ 3 2 2" xfId="2468"/>
    <cellStyle name="°iA¤¼O¼yA¡ 3 2 2 2" xfId="2469"/>
    <cellStyle name="°iA¤¼O¼yA¡ 3 2_열배관_관로" xfId="2470"/>
    <cellStyle name="°iA¤¼O¼yA¡ 3 3" xfId="2471"/>
    <cellStyle name="°iA¤¼O¼yA¡ 3 3 2" xfId="2472"/>
    <cellStyle name="°iA¤¼O¼yA¡ 3 3_열배관_관로" xfId="2473"/>
    <cellStyle name="°iA¤¼O¼yA¡ 3 4" xfId="2474"/>
    <cellStyle name="°iA¤¼O¼yA¡ 4" xfId="2475"/>
    <cellStyle name="°iA¤¼O¼yA¡ 4 2" xfId="2476"/>
    <cellStyle name="°iA¤¼O¼yA¡ 4 2 2" xfId="2477"/>
    <cellStyle name="°iA¤¼O¼yA¡ 4 2_열배관_관로" xfId="2478"/>
    <cellStyle name="°iA¤¼O¼yA¡ 4 3" xfId="2479"/>
    <cellStyle name="°iA¤¼O¼yA¡ 4 3 2" xfId="2480"/>
    <cellStyle name="°iA¤¼O¼yA¡ 4 3_열배관_관로" xfId="2481"/>
    <cellStyle name="°iA¤¼O¼yA¡ 4 4" xfId="2482"/>
    <cellStyle name="°iA¤¼O¼yA¡ 5" xfId="2483"/>
    <cellStyle name="°iA¤¼O¼yA¡ 5 2" xfId="2484"/>
    <cellStyle name="°iA¤¼O¼yA¡ 5 2 2" xfId="2485"/>
    <cellStyle name="°iA¤¼O¼yA¡ 5 2_열배관_관로" xfId="2486"/>
    <cellStyle name="°iA¤¼O¼yA¡ 5 3" xfId="2487"/>
    <cellStyle name="°iA¤¼O¼yA¡ 5 3 2" xfId="2488"/>
    <cellStyle name="°iA¤¼O¼yA¡ 5 3_열배관_관로" xfId="2489"/>
    <cellStyle name="°iA¤¼O¼yA¡ 5 4" xfId="2490"/>
    <cellStyle name="°iA¤¼O¼yA¡ 6" xfId="2491"/>
    <cellStyle name="°iA¤¼O¼yA¡ 6 2" xfId="2492"/>
    <cellStyle name="°iA¤¼O¼yA¡ 6 2 2" xfId="2493"/>
    <cellStyle name="°iA¤¼O¼yA¡ 6 2_열배관_관로" xfId="2494"/>
    <cellStyle name="°iA¤¼O¼yA¡ 6 3" xfId="2495"/>
    <cellStyle name="°iA¤¼O¼yA¡ 6 3 2" xfId="2496"/>
    <cellStyle name="°iA¤¼O¼yA¡ 6 3_열배관_관로" xfId="2497"/>
    <cellStyle name="°iA¤¼O¼yA¡ 6 4" xfId="2498"/>
    <cellStyle name="°iA¤¼O¼yA¡ 7" xfId="2499"/>
    <cellStyle name="°iA¤¼O¼yA¡ 7 2" xfId="2500"/>
    <cellStyle name="°iA¤¼O¼yA¡ 7 2 2" xfId="2501"/>
    <cellStyle name="°iA¤¼O¼yA¡ 7 2_열배관_관로" xfId="2502"/>
    <cellStyle name="°iA¤¼O¼yA¡ 7 3" xfId="2503"/>
    <cellStyle name="°iA¤¼O¼yA¡ 7 3 2" xfId="2504"/>
    <cellStyle name="°iA¤¼O¼yA¡ 7 3_열배관_관로" xfId="2505"/>
    <cellStyle name="°iA¤¼O¼yA¡ 7 4" xfId="2506"/>
    <cellStyle name="°iA¤¼O¼yA¡ 8" xfId="2507"/>
    <cellStyle name="°iA¤¼O¼yA¡ 8 2" xfId="2508"/>
    <cellStyle name="°iA¤¼O¼yA¡ 8 2 2" xfId="2509"/>
    <cellStyle name="°iA¤¼O¼yA¡ 8 2_열배관_관로" xfId="2510"/>
    <cellStyle name="°iA¤¼O¼yA¡ 8 3" xfId="2511"/>
    <cellStyle name="°iA¤¼O¼yA¡ 8 3 2" xfId="2512"/>
    <cellStyle name="°iA¤¼O¼yA¡ 8 3_열배관_관로" xfId="2513"/>
    <cellStyle name="°iA¤¼O¼yA¡ 8 4" xfId="2514"/>
    <cellStyle name="°iA¤¼O¼yA¡ 9" xfId="2515"/>
    <cellStyle name="°iA¤¼O¼yA¡ 9 2" xfId="2516"/>
    <cellStyle name="°iA¤¼O¼yA¡ 9_열배관_관로" xfId="2517"/>
    <cellStyle name="°iA¤Aa·A1" xfId="2518"/>
    <cellStyle name="°iA¤Aa·A1 2" xfId="2519"/>
    <cellStyle name="°iA¤Aa·A2" xfId="2520"/>
    <cellStyle name="°iA¤Aa·A2 2" xfId="2521"/>
    <cellStyle name="•W?_ Att. 1- Cover" xfId="2522"/>
    <cellStyle name="0%" xfId="2523"/>
    <cellStyle name="0.0" xfId="2524"/>
    <cellStyle name="0.0 2" xfId="2525"/>
    <cellStyle name="0.0 2 2" xfId="2526"/>
    <cellStyle name="0.0 2 2 2" xfId="2527"/>
    <cellStyle name="0.0 2 2 2 2" xfId="2528"/>
    <cellStyle name="0.0 2 2 2_열배관_관로" xfId="2529"/>
    <cellStyle name="0.0 2 2_열배관_관로" xfId="2530"/>
    <cellStyle name="0.0 2 3" xfId="2531"/>
    <cellStyle name="0.0 2 3 2" xfId="2532"/>
    <cellStyle name="0.0 2 3_열배관_관로" xfId="2533"/>
    <cellStyle name="0.0 2_열배관_관로" xfId="2534"/>
    <cellStyle name="0.0 3" xfId="2535"/>
    <cellStyle name="0.0 3 2" xfId="2536"/>
    <cellStyle name="0.0 3 2 2" xfId="2537"/>
    <cellStyle name="0.0 3 2_열배관_관로" xfId="2538"/>
    <cellStyle name="0.0 3_열배관_관로" xfId="2539"/>
    <cellStyle name="0.0 4" xfId="2540"/>
    <cellStyle name="0.0 4 2" xfId="2541"/>
    <cellStyle name="0.0 4 2 2" xfId="2542"/>
    <cellStyle name="0.0 4 2_열배관_관로" xfId="2543"/>
    <cellStyle name="0.0 4_열배관_관로" xfId="2544"/>
    <cellStyle name="0.0 5" xfId="2545"/>
    <cellStyle name="0.0 5 2" xfId="2546"/>
    <cellStyle name="0.0 5_열배관_관로" xfId="2547"/>
    <cellStyle name="0.0 6" xfId="2548"/>
    <cellStyle name="0.0%" xfId="2549"/>
    <cellStyle name="0.0% 2" xfId="2550"/>
    <cellStyle name="0.0_열배관_관로" xfId="2551"/>
    <cellStyle name="0.00" xfId="2552"/>
    <cellStyle name="0.00 2" xfId="2553"/>
    <cellStyle name="0.00 2 2" xfId="2554"/>
    <cellStyle name="0.00 2 2 2" xfId="2555"/>
    <cellStyle name="0.00 2 2 2 2" xfId="2556"/>
    <cellStyle name="0.00 2 2 2_열배관_관로" xfId="2557"/>
    <cellStyle name="0.00 2 2_열배관_관로" xfId="2558"/>
    <cellStyle name="0.00 2 3" xfId="2559"/>
    <cellStyle name="0.00 2 3 2" xfId="2560"/>
    <cellStyle name="0.00 2 3_열배관_관로" xfId="2561"/>
    <cellStyle name="0.00 2_열배관_관로" xfId="2562"/>
    <cellStyle name="0.00 3" xfId="2563"/>
    <cellStyle name="0.00 3 2" xfId="2564"/>
    <cellStyle name="0.00 3 2 2" xfId="2565"/>
    <cellStyle name="0.00 3 2_열배관_관로" xfId="2566"/>
    <cellStyle name="0.00 3_열배관_관로" xfId="2567"/>
    <cellStyle name="0.00 4" xfId="2568"/>
    <cellStyle name="0.00 4 2" xfId="2569"/>
    <cellStyle name="0.00 4 2 2" xfId="2570"/>
    <cellStyle name="0.00 4 2_열배관_관로" xfId="2571"/>
    <cellStyle name="0.00 4_열배관_관로" xfId="2572"/>
    <cellStyle name="0.00 5" xfId="2573"/>
    <cellStyle name="0.00 5 2" xfId="2574"/>
    <cellStyle name="0.00 5_열배관_관로" xfId="2575"/>
    <cellStyle name="0.00 6" xfId="2576"/>
    <cellStyle name="0.00%" xfId="2577"/>
    <cellStyle name="0.00_열배관_관로" xfId="2578"/>
    <cellStyle name="0.000%" xfId="2579"/>
    <cellStyle name="0.000% 2" xfId="2580"/>
    <cellStyle name="0.0000%" xfId="2581"/>
    <cellStyle name="0000.0" xfId="2582"/>
    <cellStyle name="0000.0 2" xfId="2583"/>
    <cellStyle name="0000.0 3" xfId="2584"/>
    <cellStyle name="0000.0_열배관_관로" xfId="2585"/>
    <cellStyle name="¼yAU(R)" xfId="2586"/>
    <cellStyle name="1" xfId="2587"/>
    <cellStyle name="1 2" xfId="2588"/>
    <cellStyle name="¹?¤? [0]_SPECIAL-PROCESS" xfId="2589"/>
    <cellStyle name="¹?¤?_SPECIAL-PROCESS" xfId="2590"/>
    <cellStyle name="1_04(1).07.06-삼성아토피나_대산_-메일제출" xfId="2591"/>
    <cellStyle name="1_04(1).07.06-삼성아토피나_대산_-메일제출 2" xfId="2592"/>
    <cellStyle name="1_LIMICO Quote 01" xfId="2593"/>
    <cellStyle name="1_LIMICO Quote 01 2" xfId="2594"/>
    <cellStyle name="1_Quote 02" xfId="2595"/>
    <cellStyle name="1_Quote 02 2" xfId="2596"/>
    <cellStyle name="¹e" xfId="2597"/>
    <cellStyle name="¹éº" xfId="2598"/>
    <cellStyle name="¹éºðà²" xfId="2599"/>
    <cellStyle name="¹éºÐÀ² [0]" xfId="2600"/>
    <cellStyle name="¹éºÐÀ² [2]" xfId="2601"/>
    <cellStyle name="1st" xfId="2602"/>
    <cellStyle name="2" xfId="2603"/>
    <cellStyle name="2 2" xfId="2604"/>
    <cellStyle name="2)" xfId="2605"/>
    <cellStyle name="2) 2" xfId="2606"/>
    <cellStyle name="20% - 강조색1 10" xfId="2607"/>
    <cellStyle name="20% - 강조색1 10 2" xfId="2608"/>
    <cellStyle name="20% - 강조색1 10 2 2" xfId="2609"/>
    <cellStyle name="20% - 강조색1 10 3" xfId="2610"/>
    <cellStyle name="20% - 강조색1 10 4" xfId="2611"/>
    <cellStyle name="20% - 강조색1 10 5" xfId="2612"/>
    <cellStyle name="20% - 강조색1 10 6" xfId="2613"/>
    <cellStyle name="20% - 강조색1 11" xfId="2614"/>
    <cellStyle name="20% - 강조색1 11 2" xfId="2615"/>
    <cellStyle name="20% - 강조색1 11 3" xfId="2616"/>
    <cellStyle name="20% - 강조색1 11 4" xfId="2617"/>
    <cellStyle name="20% - 강조색1 11 5" xfId="2618"/>
    <cellStyle name="20% - 강조색1 12 2" xfId="2619"/>
    <cellStyle name="20% - 강조색1 12 3" xfId="2620"/>
    <cellStyle name="20% - 강조색1 12 4" xfId="2621"/>
    <cellStyle name="20% - 강조색1 12 5" xfId="2622"/>
    <cellStyle name="20% - 강조색1 13 2" xfId="2623"/>
    <cellStyle name="20% - 강조색1 13 3" xfId="2624"/>
    <cellStyle name="20% - 강조색1 13 4" xfId="2625"/>
    <cellStyle name="20% - 강조색1 13 5" xfId="2626"/>
    <cellStyle name="20% - 강조색1 14 2" xfId="2627"/>
    <cellStyle name="20% - 강조색1 14 3" xfId="2628"/>
    <cellStyle name="20% - 강조색1 14 4" xfId="2629"/>
    <cellStyle name="20% - 강조색1 14 5" xfId="2630"/>
    <cellStyle name="20% - 강조색1 15 2" xfId="2631"/>
    <cellStyle name="20% - 강조색1 15 3" xfId="2632"/>
    <cellStyle name="20% - 강조색1 15 4" xfId="2633"/>
    <cellStyle name="20% - 강조색1 15 5" xfId="2634"/>
    <cellStyle name="20% - 강조색1 16 2" xfId="2635"/>
    <cellStyle name="20% - 강조색1 16 3" xfId="2636"/>
    <cellStyle name="20% - 강조색1 16 4" xfId="2637"/>
    <cellStyle name="20% - 강조색1 16 5" xfId="2638"/>
    <cellStyle name="20% - 강조색1 17 2" xfId="2639"/>
    <cellStyle name="20% - 강조색1 17 3" xfId="2640"/>
    <cellStyle name="20% - 강조색1 18 2" xfId="2641"/>
    <cellStyle name="20% - 강조색1 18 3" xfId="2642"/>
    <cellStyle name="20% - 강조색1 2" xfId="2643"/>
    <cellStyle name="20% - 강조색1 2 10" xfId="2644"/>
    <cellStyle name="20% - 강조색1 2 11" xfId="2645"/>
    <cellStyle name="20% - 강조색1 2 12" xfId="2646"/>
    <cellStyle name="20% - 강조색1 2 13" xfId="2647"/>
    <cellStyle name="20% - 강조색1 2 14" xfId="2648"/>
    <cellStyle name="20% - 강조색1 2 15" xfId="2649"/>
    <cellStyle name="20% - 강조색1 2 16" xfId="2650"/>
    <cellStyle name="20% - 강조색1 2 17" xfId="2651"/>
    <cellStyle name="20% - 강조색1 2 18" xfId="2652"/>
    <cellStyle name="20% - 강조색1 2 19" xfId="2653"/>
    <cellStyle name="20% - 강조색1 2 2" xfId="2654"/>
    <cellStyle name="20% - 강조색1 2 2 2" xfId="2655"/>
    <cellStyle name="20% - 강조색1 2 2 3" xfId="2656"/>
    <cellStyle name="20% - 강조색1 2 20" xfId="2657"/>
    <cellStyle name="20% - 강조색1 2 21" xfId="2658"/>
    <cellStyle name="20% - 강조색1 2 22" xfId="2659"/>
    <cellStyle name="20% - 강조색1 2 23" xfId="2660"/>
    <cellStyle name="20% - 강조색1 2 3" xfId="2661"/>
    <cellStyle name="20% - 강조색1 2 3 2" xfId="2662"/>
    <cellStyle name="20% - 강조색1 2 4" xfId="2663"/>
    <cellStyle name="20% - 강조색1 2 5" xfId="2664"/>
    <cellStyle name="20% - 강조색1 2 6" xfId="2665"/>
    <cellStyle name="20% - 강조색1 2 7" xfId="2666"/>
    <cellStyle name="20% - 강조색1 2 8" xfId="2667"/>
    <cellStyle name="20% - 강조색1 2 9" xfId="2668"/>
    <cellStyle name="20% - 강조색1 3" xfId="2669"/>
    <cellStyle name="20% - 강조색1 3 10" xfId="2670"/>
    <cellStyle name="20% - 강조색1 3 11" xfId="2671"/>
    <cellStyle name="20% - 강조색1 3 12" xfId="2672"/>
    <cellStyle name="20% - 강조색1 3 13" xfId="2673"/>
    <cellStyle name="20% - 강조색1 3 14" xfId="2674"/>
    <cellStyle name="20% - 강조색1 3 15" xfId="2675"/>
    <cellStyle name="20% - 강조색1 3 16" xfId="2676"/>
    <cellStyle name="20% - 강조색1 3 17" xfId="2677"/>
    <cellStyle name="20% - 강조색1 3 2" xfId="2678"/>
    <cellStyle name="20% - 강조색1 3 2 2" xfId="2679"/>
    <cellStyle name="20% - 강조색1 3 2 3" xfId="2680"/>
    <cellStyle name="20% - 강조색1 3 3" xfId="2681"/>
    <cellStyle name="20% - 강조색1 3 3 2" xfId="2682"/>
    <cellStyle name="20% - 강조색1 3 4" xfId="2683"/>
    <cellStyle name="20% - 강조색1 3 5" xfId="2684"/>
    <cellStyle name="20% - 강조색1 3 6" xfId="2685"/>
    <cellStyle name="20% - 강조색1 3 7" xfId="2686"/>
    <cellStyle name="20% - 강조색1 3 8" xfId="2687"/>
    <cellStyle name="20% - 강조색1 3 9" xfId="2688"/>
    <cellStyle name="20% - 강조색1 4" xfId="2689"/>
    <cellStyle name="20% - 강조색1 4 10" xfId="2690"/>
    <cellStyle name="20% - 강조색1 4 11" xfId="2691"/>
    <cellStyle name="20% - 강조색1 4 12" xfId="2692"/>
    <cellStyle name="20% - 강조색1 4 13" xfId="2693"/>
    <cellStyle name="20% - 강조색1 4 14" xfId="2694"/>
    <cellStyle name="20% - 강조색1 4 15" xfId="2695"/>
    <cellStyle name="20% - 강조색1 4 16" xfId="2696"/>
    <cellStyle name="20% - 강조색1 4 17" xfId="2697"/>
    <cellStyle name="20% - 강조색1 4 2" xfId="2698"/>
    <cellStyle name="20% - 강조색1 4 2 2" xfId="2699"/>
    <cellStyle name="20% - 강조색1 4 2 3" xfId="2700"/>
    <cellStyle name="20% - 강조색1 4 3" xfId="2701"/>
    <cellStyle name="20% - 강조색1 4 3 2" xfId="2702"/>
    <cellStyle name="20% - 강조색1 4 4" xfId="2703"/>
    <cellStyle name="20% - 강조색1 4 5" xfId="2704"/>
    <cellStyle name="20% - 강조색1 4 6" xfId="2705"/>
    <cellStyle name="20% - 강조색1 4 7" xfId="2706"/>
    <cellStyle name="20% - 강조색1 4 8" xfId="2707"/>
    <cellStyle name="20% - 강조색1 4 9" xfId="2708"/>
    <cellStyle name="20% - 강조색1 5" xfId="2709"/>
    <cellStyle name="20% - 강조색1 5 10" xfId="2710"/>
    <cellStyle name="20% - 강조색1 5 11" xfId="2711"/>
    <cellStyle name="20% - 강조색1 5 12" xfId="2712"/>
    <cellStyle name="20% - 강조색1 5 13" xfId="2713"/>
    <cellStyle name="20% - 강조색1 5 14" xfId="2714"/>
    <cellStyle name="20% - 강조색1 5 15" xfId="2715"/>
    <cellStyle name="20% - 강조색1 5 16" xfId="2716"/>
    <cellStyle name="20% - 강조색1 5 17" xfId="2717"/>
    <cellStyle name="20% - 강조색1 5 2" xfId="2718"/>
    <cellStyle name="20% - 강조색1 5 2 2" xfId="2719"/>
    <cellStyle name="20% - 강조색1 5 2 3" xfId="2720"/>
    <cellStyle name="20% - 강조색1 5 3" xfId="2721"/>
    <cellStyle name="20% - 강조색1 5 3 2" xfId="2722"/>
    <cellStyle name="20% - 강조색1 5 4" xfId="2723"/>
    <cellStyle name="20% - 강조색1 5 5" xfId="2724"/>
    <cellStyle name="20% - 강조색1 5 6" xfId="2725"/>
    <cellStyle name="20% - 강조색1 5 7" xfId="2726"/>
    <cellStyle name="20% - 강조색1 5 8" xfId="2727"/>
    <cellStyle name="20% - 강조색1 5 9" xfId="2728"/>
    <cellStyle name="20% - 강조색1 6" xfId="2729"/>
    <cellStyle name="20% - 강조색1 6 10" xfId="2730"/>
    <cellStyle name="20% - 강조색1 6 11" xfId="2731"/>
    <cellStyle name="20% - 강조색1 6 12" xfId="2732"/>
    <cellStyle name="20% - 강조색1 6 13" xfId="2733"/>
    <cellStyle name="20% - 강조색1 6 14" xfId="2734"/>
    <cellStyle name="20% - 강조색1 6 15" xfId="2735"/>
    <cellStyle name="20% - 강조색1 6 2" xfId="2736"/>
    <cellStyle name="20% - 강조색1 6 2 2" xfId="2737"/>
    <cellStyle name="20% - 강조색1 6 3" xfId="2738"/>
    <cellStyle name="20% - 강조색1 6 4" xfId="2739"/>
    <cellStyle name="20% - 강조색1 6 5" xfId="2740"/>
    <cellStyle name="20% - 강조색1 6 6" xfId="2741"/>
    <cellStyle name="20% - 강조색1 6 7" xfId="2742"/>
    <cellStyle name="20% - 강조색1 6 8" xfId="2743"/>
    <cellStyle name="20% - 강조색1 6 9" xfId="2744"/>
    <cellStyle name="20% - 강조색1 7" xfId="2745"/>
    <cellStyle name="20% - 강조색1 7 10" xfId="2746"/>
    <cellStyle name="20% - 강조색1 7 11" xfId="2747"/>
    <cellStyle name="20% - 강조색1 7 12" xfId="2748"/>
    <cellStyle name="20% - 강조색1 7 13" xfId="2749"/>
    <cellStyle name="20% - 강조색1 7 14" xfId="2750"/>
    <cellStyle name="20% - 강조색1 7 15" xfId="2751"/>
    <cellStyle name="20% - 강조색1 7 2" xfId="2752"/>
    <cellStyle name="20% - 강조색1 7 2 2" xfId="2753"/>
    <cellStyle name="20% - 강조색1 7 3" xfId="2754"/>
    <cellStyle name="20% - 강조색1 7 4" xfId="2755"/>
    <cellStyle name="20% - 강조색1 7 5" xfId="2756"/>
    <cellStyle name="20% - 강조색1 7 6" xfId="2757"/>
    <cellStyle name="20% - 강조색1 7 7" xfId="2758"/>
    <cellStyle name="20% - 강조색1 7 8" xfId="2759"/>
    <cellStyle name="20% - 강조색1 7 9" xfId="2760"/>
    <cellStyle name="20% - 강조색1 8" xfId="2761"/>
    <cellStyle name="20% - 강조색1 8 2" xfId="2762"/>
    <cellStyle name="20% - 강조색1 8 2 2" xfId="2763"/>
    <cellStyle name="20% - 강조색1 8 3" xfId="2764"/>
    <cellStyle name="20% - 강조색1 8 4" xfId="2765"/>
    <cellStyle name="20% - 강조색1 8 5" xfId="2766"/>
    <cellStyle name="20% - 강조색1 8 6" xfId="2767"/>
    <cellStyle name="20% - 강조색1 9" xfId="2768"/>
    <cellStyle name="20% - 강조색1 9 2" xfId="2769"/>
    <cellStyle name="20% - 강조색1 9 2 2" xfId="2770"/>
    <cellStyle name="20% - 강조색1 9 3" xfId="2771"/>
    <cellStyle name="20% - 강조색1 9 4" xfId="2772"/>
    <cellStyle name="20% - 강조색1 9 5" xfId="2773"/>
    <cellStyle name="20% - 강조색1 9 6" xfId="2774"/>
    <cellStyle name="20% - 강조색2 10" xfId="2775"/>
    <cellStyle name="20% - 강조색2 10 2" xfId="2776"/>
    <cellStyle name="20% - 강조색2 10 2 2" xfId="2777"/>
    <cellStyle name="20% - 강조색2 10 3" xfId="2778"/>
    <cellStyle name="20% - 강조색2 10 4" xfId="2779"/>
    <cellStyle name="20% - 강조색2 10 5" xfId="2780"/>
    <cellStyle name="20% - 강조색2 10 6" xfId="2781"/>
    <cellStyle name="20% - 강조색2 11" xfId="2782"/>
    <cellStyle name="20% - 강조색2 11 2" xfId="2783"/>
    <cellStyle name="20% - 강조색2 11 3" xfId="2784"/>
    <cellStyle name="20% - 강조색2 11 4" xfId="2785"/>
    <cellStyle name="20% - 강조색2 11 5" xfId="2786"/>
    <cellStyle name="20% - 강조색2 12 2" xfId="2787"/>
    <cellStyle name="20% - 강조색2 12 3" xfId="2788"/>
    <cellStyle name="20% - 강조색2 12 4" xfId="2789"/>
    <cellStyle name="20% - 강조색2 12 5" xfId="2790"/>
    <cellStyle name="20% - 강조색2 13 2" xfId="2791"/>
    <cellStyle name="20% - 강조색2 13 3" xfId="2792"/>
    <cellStyle name="20% - 강조색2 13 4" xfId="2793"/>
    <cellStyle name="20% - 강조색2 13 5" xfId="2794"/>
    <cellStyle name="20% - 강조색2 14 2" xfId="2795"/>
    <cellStyle name="20% - 강조색2 14 3" xfId="2796"/>
    <cellStyle name="20% - 강조색2 14 4" xfId="2797"/>
    <cellStyle name="20% - 강조색2 14 5" xfId="2798"/>
    <cellStyle name="20% - 강조색2 15 2" xfId="2799"/>
    <cellStyle name="20% - 강조색2 15 3" xfId="2800"/>
    <cellStyle name="20% - 강조색2 15 4" xfId="2801"/>
    <cellStyle name="20% - 강조색2 15 5" xfId="2802"/>
    <cellStyle name="20% - 강조색2 16 2" xfId="2803"/>
    <cellStyle name="20% - 강조색2 16 3" xfId="2804"/>
    <cellStyle name="20% - 강조색2 16 4" xfId="2805"/>
    <cellStyle name="20% - 강조색2 16 5" xfId="2806"/>
    <cellStyle name="20% - 강조색2 17 2" xfId="2807"/>
    <cellStyle name="20% - 강조색2 17 3" xfId="2808"/>
    <cellStyle name="20% - 강조색2 18 2" xfId="2809"/>
    <cellStyle name="20% - 강조색2 18 3" xfId="2810"/>
    <cellStyle name="20% - 강조색2 2" xfId="2811"/>
    <cellStyle name="20% - 강조색2 2 10" xfId="2812"/>
    <cellStyle name="20% - 강조색2 2 11" xfId="2813"/>
    <cellStyle name="20% - 강조색2 2 12" xfId="2814"/>
    <cellStyle name="20% - 강조색2 2 13" xfId="2815"/>
    <cellStyle name="20% - 강조색2 2 14" xfId="2816"/>
    <cellStyle name="20% - 강조색2 2 15" xfId="2817"/>
    <cellStyle name="20% - 강조색2 2 16" xfId="2818"/>
    <cellStyle name="20% - 강조색2 2 17" xfId="2819"/>
    <cellStyle name="20% - 강조색2 2 18" xfId="2820"/>
    <cellStyle name="20% - 강조색2 2 19" xfId="2821"/>
    <cellStyle name="20% - 강조색2 2 2" xfId="2822"/>
    <cellStyle name="20% - 강조색2 2 2 2" xfId="2823"/>
    <cellStyle name="20% - 강조색2 2 2 3" xfId="2824"/>
    <cellStyle name="20% - 강조색2 2 20" xfId="2825"/>
    <cellStyle name="20% - 강조색2 2 21" xfId="2826"/>
    <cellStyle name="20% - 강조색2 2 22" xfId="2827"/>
    <cellStyle name="20% - 강조색2 2 23" xfId="2828"/>
    <cellStyle name="20% - 강조색2 2 3" xfId="2829"/>
    <cellStyle name="20% - 강조색2 2 3 2" xfId="2830"/>
    <cellStyle name="20% - 강조색2 2 4" xfId="2831"/>
    <cellStyle name="20% - 강조색2 2 5" xfId="2832"/>
    <cellStyle name="20% - 강조색2 2 6" xfId="2833"/>
    <cellStyle name="20% - 강조색2 2 7" xfId="2834"/>
    <cellStyle name="20% - 강조색2 2 8" xfId="2835"/>
    <cellStyle name="20% - 강조색2 2 9" xfId="2836"/>
    <cellStyle name="20% - 강조색2 3" xfId="2837"/>
    <cellStyle name="20% - 강조색2 3 10" xfId="2838"/>
    <cellStyle name="20% - 강조색2 3 11" xfId="2839"/>
    <cellStyle name="20% - 강조색2 3 12" xfId="2840"/>
    <cellStyle name="20% - 강조색2 3 13" xfId="2841"/>
    <cellStyle name="20% - 강조색2 3 14" xfId="2842"/>
    <cellStyle name="20% - 강조색2 3 15" xfId="2843"/>
    <cellStyle name="20% - 강조색2 3 16" xfId="2844"/>
    <cellStyle name="20% - 강조색2 3 17" xfId="2845"/>
    <cellStyle name="20% - 강조색2 3 2" xfId="2846"/>
    <cellStyle name="20% - 강조색2 3 2 2" xfId="2847"/>
    <cellStyle name="20% - 강조색2 3 2 3" xfId="2848"/>
    <cellStyle name="20% - 강조색2 3 3" xfId="2849"/>
    <cellStyle name="20% - 강조색2 3 3 2" xfId="2850"/>
    <cellStyle name="20% - 강조색2 3 4" xfId="2851"/>
    <cellStyle name="20% - 강조색2 3 5" xfId="2852"/>
    <cellStyle name="20% - 강조색2 3 6" xfId="2853"/>
    <cellStyle name="20% - 강조색2 3 7" xfId="2854"/>
    <cellStyle name="20% - 강조색2 3 8" xfId="2855"/>
    <cellStyle name="20% - 강조색2 3 9" xfId="2856"/>
    <cellStyle name="20% - 강조색2 4" xfId="2857"/>
    <cellStyle name="20% - 강조색2 4 10" xfId="2858"/>
    <cellStyle name="20% - 강조색2 4 11" xfId="2859"/>
    <cellStyle name="20% - 강조색2 4 12" xfId="2860"/>
    <cellStyle name="20% - 강조색2 4 13" xfId="2861"/>
    <cellStyle name="20% - 강조색2 4 14" xfId="2862"/>
    <cellStyle name="20% - 강조색2 4 15" xfId="2863"/>
    <cellStyle name="20% - 강조색2 4 16" xfId="2864"/>
    <cellStyle name="20% - 강조색2 4 17" xfId="2865"/>
    <cellStyle name="20% - 강조색2 4 2" xfId="2866"/>
    <cellStyle name="20% - 강조색2 4 2 2" xfId="2867"/>
    <cellStyle name="20% - 강조색2 4 2 3" xfId="2868"/>
    <cellStyle name="20% - 강조색2 4 3" xfId="2869"/>
    <cellStyle name="20% - 강조색2 4 3 2" xfId="2870"/>
    <cellStyle name="20% - 강조색2 4 4" xfId="2871"/>
    <cellStyle name="20% - 강조색2 4 5" xfId="2872"/>
    <cellStyle name="20% - 강조색2 4 6" xfId="2873"/>
    <cellStyle name="20% - 강조색2 4 7" xfId="2874"/>
    <cellStyle name="20% - 강조색2 4 8" xfId="2875"/>
    <cellStyle name="20% - 강조색2 4 9" xfId="2876"/>
    <cellStyle name="20% - 강조색2 5" xfId="2877"/>
    <cellStyle name="20% - 강조색2 5 10" xfId="2878"/>
    <cellStyle name="20% - 강조색2 5 11" xfId="2879"/>
    <cellStyle name="20% - 강조색2 5 12" xfId="2880"/>
    <cellStyle name="20% - 강조색2 5 13" xfId="2881"/>
    <cellStyle name="20% - 강조색2 5 14" xfId="2882"/>
    <cellStyle name="20% - 강조색2 5 15" xfId="2883"/>
    <cellStyle name="20% - 강조색2 5 16" xfId="2884"/>
    <cellStyle name="20% - 강조색2 5 17" xfId="2885"/>
    <cellStyle name="20% - 강조색2 5 2" xfId="2886"/>
    <cellStyle name="20% - 강조색2 5 2 2" xfId="2887"/>
    <cellStyle name="20% - 강조색2 5 2 3" xfId="2888"/>
    <cellStyle name="20% - 강조색2 5 3" xfId="2889"/>
    <cellStyle name="20% - 강조색2 5 3 2" xfId="2890"/>
    <cellStyle name="20% - 강조색2 5 4" xfId="2891"/>
    <cellStyle name="20% - 강조색2 5 5" xfId="2892"/>
    <cellStyle name="20% - 강조색2 5 6" xfId="2893"/>
    <cellStyle name="20% - 강조색2 5 7" xfId="2894"/>
    <cellStyle name="20% - 강조색2 5 8" xfId="2895"/>
    <cellStyle name="20% - 강조색2 5 9" xfId="2896"/>
    <cellStyle name="20% - 강조색2 6" xfId="2897"/>
    <cellStyle name="20% - 강조색2 6 10" xfId="2898"/>
    <cellStyle name="20% - 강조색2 6 11" xfId="2899"/>
    <cellStyle name="20% - 강조색2 6 12" xfId="2900"/>
    <cellStyle name="20% - 강조색2 6 13" xfId="2901"/>
    <cellStyle name="20% - 강조색2 6 14" xfId="2902"/>
    <cellStyle name="20% - 강조색2 6 15" xfId="2903"/>
    <cellStyle name="20% - 강조색2 6 2" xfId="2904"/>
    <cellStyle name="20% - 강조색2 6 2 2" xfId="2905"/>
    <cellStyle name="20% - 강조색2 6 3" xfId="2906"/>
    <cellStyle name="20% - 강조색2 6 4" xfId="2907"/>
    <cellStyle name="20% - 강조색2 6 5" xfId="2908"/>
    <cellStyle name="20% - 강조색2 6 6" xfId="2909"/>
    <cellStyle name="20% - 강조색2 6 7" xfId="2910"/>
    <cellStyle name="20% - 강조색2 6 8" xfId="2911"/>
    <cellStyle name="20% - 강조색2 6 9" xfId="2912"/>
    <cellStyle name="20% - 강조색2 7" xfId="2913"/>
    <cellStyle name="20% - 강조색2 7 10" xfId="2914"/>
    <cellStyle name="20% - 강조색2 7 11" xfId="2915"/>
    <cellStyle name="20% - 강조색2 7 12" xfId="2916"/>
    <cellStyle name="20% - 강조색2 7 13" xfId="2917"/>
    <cellStyle name="20% - 강조색2 7 14" xfId="2918"/>
    <cellStyle name="20% - 강조색2 7 15" xfId="2919"/>
    <cellStyle name="20% - 강조색2 7 2" xfId="2920"/>
    <cellStyle name="20% - 강조색2 7 2 2" xfId="2921"/>
    <cellStyle name="20% - 강조색2 7 3" xfId="2922"/>
    <cellStyle name="20% - 강조색2 7 4" xfId="2923"/>
    <cellStyle name="20% - 강조색2 7 5" xfId="2924"/>
    <cellStyle name="20% - 강조색2 7 6" xfId="2925"/>
    <cellStyle name="20% - 강조색2 7 7" xfId="2926"/>
    <cellStyle name="20% - 강조색2 7 8" xfId="2927"/>
    <cellStyle name="20% - 강조색2 7 9" xfId="2928"/>
    <cellStyle name="20% - 강조색2 8" xfId="2929"/>
    <cellStyle name="20% - 강조색2 8 2" xfId="2930"/>
    <cellStyle name="20% - 강조색2 8 2 2" xfId="2931"/>
    <cellStyle name="20% - 강조색2 8 3" xfId="2932"/>
    <cellStyle name="20% - 강조색2 8 4" xfId="2933"/>
    <cellStyle name="20% - 강조색2 8 5" xfId="2934"/>
    <cellStyle name="20% - 강조색2 8 6" xfId="2935"/>
    <cellStyle name="20% - 강조색2 9" xfId="2936"/>
    <cellStyle name="20% - 강조색2 9 2" xfId="2937"/>
    <cellStyle name="20% - 강조색2 9 2 2" xfId="2938"/>
    <cellStyle name="20% - 강조색2 9 3" xfId="2939"/>
    <cellStyle name="20% - 강조색2 9 4" xfId="2940"/>
    <cellStyle name="20% - 강조색2 9 5" xfId="2941"/>
    <cellStyle name="20% - 강조색2 9 6" xfId="2942"/>
    <cellStyle name="20% - 강조색3 10" xfId="2943"/>
    <cellStyle name="20% - 강조색3 10 2" xfId="2944"/>
    <cellStyle name="20% - 강조색3 10 2 2" xfId="2945"/>
    <cellStyle name="20% - 강조색3 10 3" xfId="2946"/>
    <cellStyle name="20% - 강조색3 10 4" xfId="2947"/>
    <cellStyle name="20% - 강조색3 10 5" xfId="2948"/>
    <cellStyle name="20% - 강조색3 10 6" xfId="2949"/>
    <cellStyle name="20% - 강조색3 11" xfId="2950"/>
    <cellStyle name="20% - 강조색3 11 2" xfId="2951"/>
    <cellStyle name="20% - 강조색3 11 3" xfId="2952"/>
    <cellStyle name="20% - 강조색3 11 4" xfId="2953"/>
    <cellStyle name="20% - 강조색3 11 5" xfId="2954"/>
    <cellStyle name="20% - 강조색3 12 2" xfId="2955"/>
    <cellStyle name="20% - 강조색3 12 3" xfId="2956"/>
    <cellStyle name="20% - 강조색3 12 4" xfId="2957"/>
    <cellStyle name="20% - 강조색3 12 5" xfId="2958"/>
    <cellStyle name="20% - 강조색3 13 2" xfId="2959"/>
    <cellStyle name="20% - 강조색3 13 3" xfId="2960"/>
    <cellStyle name="20% - 강조색3 13 4" xfId="2961"/>
    <cellStyle name="20% - 강조색3 13 5" xfId="2962"/>
    <cellStyle name="20% - 강조색3 14 2" xfId="2963"/>
    <cellStyle name="20% - 강조색3 14 3" xfId="2964"/>
    <cellStyle name="20% - 강조색3 14 4" xfId="2965"/>
    <cellStyle name="20% - 강조색3 14 5" xfId="2966"/>
    <cellStyle name="20% - 강조색3 15 2" xfId="2967"/>
    <cellStyle name="20% - 강조색3 15 3" xfId="2968"/>
    <cellStyle name="20% - 강조색3 15 4" xfId="2969"/>
    <cellStyle name="20% - 강조색3 15 5" xfId="2970"/>
    <cellStyle name="20% - 강조색3 16 2" xfId="2971"/>
    <cellStyle name="20% - 강조색3 16 3" xfId="2972"/>
    <cellStyle name="20% - 강조색3 16 4" xfId="2973"/>
    <cellStyle name="20% - 강조색3 16 5" xfId="2974"/>
    <cellStyle name="20% - 강조색3 17 2" xfId="2975"/>
    <cellStyle name="20% - 강조색3 17 3" xfId="2976"/>
    <cellStyle name="20% - 강조색3 18 2" xfId="2977"/>
    <cellStyle name="20% - 강조색3 18 3" xfId="2978"/>
    <cellStyle name="20% - 강조색3 2" xfId="2979"/>
    <cellStyle name="20% - 강조색3 2 10" xfId="2980"/>
    <cellStyle name="20% - 강조색3 2 11" xfId="2981"/>
    <cellStyle name="20% - 강조색3 2 12" xfId="2982"/>
    <cellStyle name="20% - 강조색3 2 13" xfId="2983"/>
    <cellStyle name="20% - 강조색3 2 14" xfId="2984"/>
    <cellStyle name="20% - 강조색3 2 15" xfId="2985"/>
    <cellStyle name="20% - 강조색3 2 16" xfId="2986"/>
    <cellStyle name="20% - 강조색3 2 17" xfId="2987"/>
    <cellStyle name="20% - 강조색3 2 18" xfId="2988"/>
    <cellStyle name="20% - 강조색3 2 19" xfId="2989"/>
    <cellStyle name="20% - 강조색3 2 2" xfId="2990"/>
    <cellStyle name="20% - 강조색3 2 2 2" xfId="2991"/>
    <cellStyle name="20% - 강조색3 2 2 3" xfId="2992"/>
    <cellStyle name="20% - 강조색3 2 20" xfId="2993"/>
    <cellStyle name="20% - 강조색3 2 21" xfId="2994"/>
    <cellStyle name="20% - 강조색3 2 22" xfId="2995"/>
    <cellStyle name="20% - 강조색3 2 23" xfId="2996"/>
    <cellStyle name="20% - 강조색3 2 3" xfId="2997"/>
    <cellStyle name="20% - 강조색3 2 3 2" xfId="2998"/>
    <cellStyle name="20% - 강조색3 2 4" xfId="2999"/>
    <cellStyle name="20% - 강조색3 2 5" xfId="3000"/>
    <cellStyle name="20% - 강조색3 2 6" xfId="3001"/>
    <cellStyle name="20% - 강조색3 2 7" xfId="3002"/>
    <cellStyle name="20% - 강조색3 2 8" xfId="3003"/>
    <cellStyle name="20% - 강조색3 2 9" xfId="3004"/>
    <cellStyle name="20% - 강조색3 3" xfId="3005"/>
    <cellStyle name="20% - 강조색3 3 10" xfId="3006"/>
    <cellStyle name="20% - 강조색3 3 11" xfId="3007"/>
    <cellStyle name="20% - 강조색3 3 12" xfId="3008"/>
    <cellStyle name="20% - 강조색3 3 13" xfId="3009"/>
    <cellStyle name="20% - 강조색3 3 14" xfId="3010"/>
    <cellStyle name="20% - 강조색3 3 15" xfId="3011"/>
    <cellStyle name="20% - 강조색3 3 16" xfId="3012"/>
    <cellStyle name="20% - 강조색3 3 17" xfId="3013"/>
    <cellStyle name="20% - 강조색3 3 2" xfId="3014"/>
    <cellStyle name="20% - 강조색3 3 2 2" xfId="3015"/>
    <cellStyle name="20% - 강조색3 3 2 3" xfId="3016"/>
    <cellStyle name="20% - 강조색3 3 3" xfId="3017"/>
    <cellStyle name="20% - 강조색3 3 3 2" xfId="3018"/>
    <cellStyle name="20% - 강조색3 3 4" xfId="3019"/>
    <cellStyle name="20% - 강조색3 3 5" xfId="3020"/>
    <cellStyle name="20% - 강조색3 3 6" xfId="3021"/>
    <cellStyle name="20% - 강조색3 3 7" xfId="3022"/>
    <cellStyle name="20% - 강조색3 3 8" xfId="3023"/>
    <cellStyle name="20% - 강조색3 3 9" xfId="3024"/>
    <cellStyle name="20% - 강조색3 4" xfId="3025"/>
    <cellStyle name="20% - 강조색3 4 10" xfId="3026"/>
    <cellStyle name="20% - 강조색3 4 11" xfId="3027"/>
    <cellStyle name="20% - 강조색3 4 12" xfId="3028"/>
    <cellStyle name="20% - 강조색3 4 13" xfId="3029"/>
    <cellStyle name="20% - 강조색3 4 14" xfId="3030"/>
    <cellStyle name="20% - 강조색3 4 15" xfId="3031"/>
    <cellStyle name="20% - 강조색3 4 16" xfId="3032"/>
    <cellStyle name="20% - 강조색3 4 17" xfId="3033"/>
    <cellStyle name="20% - 강조색3 4 2" xfId="3034"/>
    <cellStyle name="20% - 강조색3 4 2 2" xfId="3035"/>
    <cellStyle name="20% - 강조색3 4 2 3" xfId="3036"/>
    <cellStyle name="20% - 강조색3 4 3" xfId="3037"/>
    <cellStyle name="20% - 강조색3 4 3 2" xfId="3038"/>
    <cellStyle name="20% - 강조색3 4 4" xfId="3039"/>
    <cellStyle name="20% - 강조색3 4 5" xfId="3040"/>
    <cellStyle name="20% - 강조색3 4 6" xfId="3041"/>
    <cellStyle name="20% - 강조색3 4 7" xfId="3042"/>
    <cellStyle name="20% - 강조색3 4 8" xfId="3043"/>
    <cellStyle name="20% - 강조색3 4 9" xfId="3044"/>
    <cellStyle name="20% - 강조색3 5" xfId="3045"/>
    <cellStyle name="20% - 강조색3 5 10" xfId="3046"/>
    <cellStyle name="20% - 강조색3 5 11" xfId="3047"/>
    <cellStyle name="20% - 강조색3 5 12" xfId="3048"/>
    <cellStyle name="20% - 강조색3 5 13" xfId="3049"/>
    <cellStyle name="20% - 강조색3 5 14" xfId="3050"/>
    <cellStyle name="20% - 강조색3 5 15" xfId="3051"/>
    <cellStyle name="20% - 강조색3 5 16" xfId="3052"/>
    <cellStyle name="20% - 강조색3 5 17" xfId="3053"/>
    <cellStyle name="20% - 강조색3 5 2" xfId="3054"/>
    <cellStyle name="20% - 강조색3 5 2 2" xfId="3055"/>
    <cellStyle name="20% - 강조색3 5 2 3" xfId="3056"/>
    <cellStyle name="20% - 강조색3 5 3" xfId="3057"/>
    <cellStyle name="20% - 강조색3 5 3 2" xfId="3058"/>
    <cellStyle name="20% - 강조색3 5 4" xfId="3059"/>
    <cellStyle name="20% - 강조색3 5 5" xfId="3060"/>
    <cellStyle name="20% - 강조색3 5 6" xfId="3061"/>
    <cellStyle name="20% - 강조색3 5 7" xfId="3062"/>
    <cellStyle name="20% - 강조색3 5 8" xfId="3063"/>
    <cellStyle name="20% - 강조색3 5 9" xfId="3064"/>
    <cellStyle name="20% - 강조색3 6" xfId="3065"/>
    <cellStyle name="20% - 강조색3 6 10" xfId="3066"/>
    <cellStyle name="20% - 강조색3 6 11" xfId="3067"/>
    <cellStyle name="20% - 강조색3 6 12" xfId="3068"/>
    <cellStyle name="20% - 강조색3 6 13" xfId="3069"/>
    <cellStyle name="20% - 강조색3 6 14" xfId="3070"/>
    <cellStyle name="20% - 강조색3 6 15" xfId="3071"/>
    <cellStyle name="20% - 강조색3 6 2" xfId="3072"/>
    <cellStyle name="20% - 강조색3 6 2 2" xfId="3073"/>
    <cellStyle name="20% - 강조색3 6 3" xfId="3074"/>
    <cellStyle name="20% - 강조색3 6 4" xfId="3075"/>
    <cellStyle name="20% - 강조색3 6 5" xfId="3076"/>
    <cellStyle name="20% - 강조색3 6 6" xfId="3077"/>
    <cellStyle name="20% - 강조색3 6 7" xfId="3078"/>
    <cellStyle name="20% - 강조색3 6 8" xfId="3079"/>
    <cellStyle name="20% - 강조색3 6 9" xfId="3080"/>
    <cellStyle name="20% - 강조색3 7" xfId="3081"/>
    <cellStyle name="20% - 강조색3 7 10" xfId="3082"/>
    <cellStyle name="20% - 강조색3 7 11" xfId="3083"/>
    <cellStyle name="20% - 강조색3 7 12" xfId="3084"/>
    <cellStyle name="20% - 강조색3 7 13" xfId="3085"/>
    <cellStyle name="20% - 강조색3 7 14" xfId="3086"/>
    <cellStyle name="20% - 강조색3 7 15" xfId="3087"/>
    <cellStyle name="20% - 강조색3 7 2" xfId="3088"/>
    <cellStyle name="20% - 강조색3 7 2 2" xfId="3089"/>
    <cellStyle name="20% - 강조색3 7 3" xfId="3090"/>
    <cellStyle name="20% - 강조색3 7 4" xfId="3091"/>
    <cellStyle name="20% - 강조색3 7 5" xfId="3092"/>
    <cellStyle name="20% - 강조색3 7 6" xfId="3093"/>
    <cellStyle name="20% - 강조색3 7 7" xfId="3094"/>
    <cellStyle name="20% - 강조색3 7 8" xfId="3095"/>
    <cellStyle name="20% - 강조색3 7 9" xfId="3096"/>
    <cellStyle name="20% - 강조색3 8" xfId="3097"/>
    <cellStyle name="20% - 강조색3 8 2" xfId="3098"/>
    <cellStyle name="20% - 강조색3 8 2 2" xfId="3099"/>
    <cellStyle name="20% - 강조색3 8 3" xfId="3100"/>
    <cellStyle name="20% - 강조색3 8 4" xfId="3101"/>
    <cellStyle name="20% - 강조색3 8 5" xfId="3102"/>
    <cellStyle name="20% - 강조색3 8 6" xfId="3103"/>
    <cellStyle name="20% - 강조색3 9" xfId="3104"/>
    <cellStyle name="20% - 강조색3 9 2" xfId="3105"/>
    <cellStyle name="20% - 강조색3 9 2 2" xfId="3106"/>
    <cellStyle name="20% - 강조색3 9 3" xfId="3107"/>
    <cellStyle name="20% - 강조색3 9 4" xfId="3108"/>
    <cellStyle name="20% - 강조색3 9 5" xfId="3109"/>
    <cellStyle name="20% - 강조색3 9 6" xfId="3110"/>
    <cellStyle name="20% - 강조색4 10" xfId="3111"/>
    <cellStyle name="20% - 강조색4 10 2" xfId="3112"/>
    <cellStyle name="20% - 강조색4 10 2 2" xfId="3113"/>
    <cellStyle name="20% - 강조색4 10 3" xfId="3114"/>
    <cellStyle name="20% - 강조색4 10 4" xfId="3115"/>
    <cellStyle name="20% - 강조색4 10 5" xfId="3116"/>
    <cellStyle name="20% - 강조색4 10 6" xfId="3117"/>
    <cellStyle name="20% - 강조색4 11" xfId="3118"/>
    <cellStyle name="20% - 강조색4 11 2" xfId="3119"/>
    <cellStyle name="20% - 강조색4 11 3" xfId="3120"/>
    <cellStyle name="20% - 강조색4 11 4" xfId="3121"/>
    <cellStyle name="20% - 강조색4 11 5" xfId="3122"/>
    <cellStyle name="20% - 강조색4 12 2" xfId="3123"/>
    <cellStyle name="20% - 강조색4 12 3" xfId="3124"/>
    <cellStyle name="20% - 강조색4 12 4" xfId="3125"/>
    <cellStyle name="20% - 강조색4 12 5" xfId="3126"/>
    <cellStyle name="20% - 강조색4 13 2" xfId="3127"/>
    <cellStyle name="20% - 강조색4 13 3" xfId="3128"/>
    <cellStyle name="20% - 강조색4 13 4" xfId="3129"/>
    <cellStyle name="20% - 강조색4 13 5" xfId="3130"/>
    <cellStyle name="20% - 강조색4 14 2" xfId="3131"/>
    <cellStyle name="20% - 강조색4 14 3" xfId="3132"/>
    <cellStyle name="20% - 강조색4 14 4" xfId="3133"/>
    <cellStyle name="20% - 강조색4 14 5" xfId="3134"/>
    <cellStyle name="20% - 강조색4 15 2" xfId="3135"/>
    <cellStyle name="20% - 강조색4 15 3" xfId="3136"/>
    <cellStyle name="20% - 강조색4 15 4" xfId="3137"/>
    <cellStyle name="20% - 강조색4 15 5" xfId="3138"/>
    <cellStyle name="20% - 강조색4 16 2" xfId="3139"/>
    <cellStyle name="20% - 강조색4 16 3" xfId="3140"/>
    <cellStyle name="20% - 강조색4 16 4" xfId="3141"/>
    <cellStyle name="20% - 강조색4 16 5" xfId="3142"/>
    <cellStyle name="20% - 강조색4 17 2" xfId="3143"/>
    <cellStyle name="20% - 강조색4 17 3" xfId="3144"/>
    <cellStyle name="20% - 강조색4 18 2" xfId="3145"/>
    <cellStyle name="20% - 강조색4 18 3" xfId="3146"/>
    <cellStyle name="20% - 강조색4 2" xfId="3147"/>
    <cellStyle name="20% - 강조색4 2 10" xfId="3148"/>
    <cellStyle name="20% - 강조색4 2 11" xfId="3149"/>
    <cellStyle name="20% - 강조색4 2 12" xfId="3150"/>
    <cellStyle name="20% - 강조색4 2 13" xfId="3151"/>
    <cellStyle name="20% - 강조색4 2 14" xfId="3152"/>
    <cellStyle name="20% - 강조색4 2 15" xfId="3153"/>
    <cellStyle name="20% - 강조색4 2 16" xfId="3154"/>
    <cellStyle name="20% - 강조색4 2 17" xfId="3155"/>
    <cellStyle name="20% - 강조색4 2 18" xfId="3156"/>
    <cellStyle name="20% - 강조색4 2 19" xfId="3157"/>
    <cellStyle name="20% - 강조색4 2 2" xfId="3158"/>
    <cellStyle name="20% - 강조색4 2 2 2" xfId="3159"/>
    <cellStyle name="20% - 강조색4 2 2 3" xfId="3160"/>
    <cellStyle name="20% - 강조색4 2 20" xfId="3161"/>
    <cellStyle name="20% - 강조색4 2 21" xfId="3162"/>
    <cellStyle name="20% - 강조색4 2 22" xfId="3163"/>
    <cellStyle name="20% - 강조색4 2 23" xfId="3164"/>
    <cellStyle name="20% - 강조색4 2 3" xfId="3165"/>
    <cellStyle name="20% - 강조색4 2 3 2" xfId="3166"/>
    <cellStyle name="20% - 강조색4 2 4" xfId="3167"/>
    <cellStyle name="20% - 강조색4 2 5" xfId="3168"/>
    <cellStyle name="20% - 강조색4 2 6" xfId="3169"/>
    <cellStyle name="20% - 강조색4 2 7" xfId="3170"/>
    <cellStyle name="20% - 강조색4 2 8" xfId="3171"/>
    <cellStyle name="20% - 강조색4 2 9" xfId="3172"/>
    <cellStyle name="20% - 강조색4 3" xfId="3173"/>
    <cellStyle name="20% - 강조색4 3 10" xfId="3174"/>
    <cellStyle name="20% - 강조색4 3 11" xfId="3175"/>
    <cellStyle name="20% - 강조색4 3 12" xfId="3176"/>
    <cellStyle name="20% - 강조색4 3 13" xfId="3177"/>
    <cellStyle name="20% - 강조색4 3 14" xfId="3178"/>
    <cellStyle name="20% - 강조색4 3 15" xfId="3179"/>
    <cellStyle name="20% - 강조색4 3 16" xfId="3180"/>
    <cellStyle name="20% - 강조색4 3 17" xfId="3181"/>
    <cellStyle name="20% - 강조색4 3 2" xfId="3182"/>
    <cellStyle name="20% - 강조색4 3 2 2" xfId="3183"/>
    <cellStyle name="20% - 강조색4 3 2 3" xfId="3184"/>
    <cellStyle name="20% - 강조색4 3 3" xfId="3185"/>
    <cellStyle name="20% - 강조색4 3 3 2" xfId="3186"/>
    <cellStyle name="20% - 강조색4 3 4" xfId="3187"/>
    <cellStyle name="20% - 강조색4 3 5" xfId="3188"/>
    <cellStyle name="20% - 강조색4 3 6" xfId="3189"/>
    <cellStyle name="20% - 강조색4 3 7" xfId="3190"/>
    <cellStyle name="20% - 강조색4 3 8" xfId="3191"/>
    <cellStyle name="20% - 강조색4 3 9" xfId="3192"/>
    <cellStyle name="20% - 강조색4 4" xfId="3193"/>
    <cellStyle name="20% - 강조색4 4 10" xfId="3194"/>
    <cellStyle name="20% - 강조색4 4 11" xfId="3195"/>
    <cellStyle name="20% - 강조색4 4 12" xfId="3196"/>
    <cellStyle name="20% - 강조색4 4 13" xfId="3197"/>
    <cellStyle name="20% - 강조색4 4 14" xfId="3198"/>
    <cellStyle name="20% - 강조색4 4 15" xfId="3199"/>
    <cellStyle name="20% - 강조색4 4 16" xfId="3200"/>
    <cellStyle name="20% - 강조색4 4 17" xfId="3201"/>
    <cellStyle name="20% - 강조색4 4 2" xfId="3202"/>
    <cellStyle name="20% - 강조색4 4 2 2" xfId="3203"/>
    <cellStyle name="20% - 강조색4 4 2 3" xfId="3204"/>
    <cellStyle name="20% - 강조색4 4 3" xfId="3205"/>
    <cellStyle name="20% - 강조색4 4 3 2" xfId="3206"/>
    <cellStyle name="20% - 강조색4 4 4" xfId="3207"/>
    <cellStyle name="20% - 강조색4 4 5" xfId="3208"/>
    <cellStyle name="20% - 강조색4 4 6" xfId="3209"/>
    <cellStyle name="20% - 강조색4 4 7" xfId="3210"/>
    <cellStyle name="20% - 강조색4 4 8" xfId="3211"/>
    <cellStyle name="20% - 강조색4 4 9" xfId="3212"/>
    <cellStyle name="20% - 강조색4 5" xfId="3213"/>
    <cellStyle name="20% - 강조색4 5 10" xfId="3214"/>
    <cellStyle name="20% - 강조색4 5 11" xfId="3215"/>
    <cellStyle name="20% - 강조색4 5 12" xfId="3216"/>
    <cellStyle name="20% - 강조색4 5 13" xfId="3217"/>
    <cellStyle name="20% - 강조색4 5 14" xfId="3218"/>
    <cellStyle name="20% - 강조색4 5 15" xfId="3219"/>
    <cellStyle name="20% - 강조색4 5 16" xfId="3220"/>
    <cellStyle name="20% - 강조색4 5 17" xfId="3221"/>
    <cellStyle name="20% - 강조색4 5 2" xfId="3222"/>
    <cellStyle name="20% - 강조색4 5 2 2" xfId="3223"/>
    <cellStyle name="20% - 강조색4 5 2 3" xfId="3224"/>
    <cellStyle name="20% - 강조색4 5 3" xfId="3225"/>
    <cellStyle name="20% - 강조색4 5 3 2" xfId="3226"/>
    <cellStyle name="20% - 강조색4 5 4" xfId="3227"/>
    <cellStyle name="20% - 강조색4 5 5" xfId="3228"/>
    <cellStyle name="20% - 강조색4 5 6" xfId="3229"/>
    <cellStyle name="20% - 강조색4 5 7" xfId="3230"/>
    <cellStyle name="20% - 강조색4 5 8" xfId="3231"/>
    <cellStyle name="20% - 강조색4 5 9" xfId="3232"/>
    <cellStyle name="20% - 강조색4 6" xfId="3233"/>
    <cellStyle name="20% - 강조색4 6 10" xfId="3234"/>
    <cellStyle name="20% - 강조색4 6 11" xfId="3235"/>
    <cellStyle name="20% - 강조색4 6 12" xfId="3236"/>
    <cellStyle name="20% - 강조색4 6 13" xfId="3237"/>
    <cellStyle name="20% - 강조색4 6 14" xfId="3238"/>
    <cellStyle name="20% - 강조색4 6 15" xfId="3239"/>
    <cellStyle name="20% - 강조색4 6 2" xfId="3240"/>
    <cellStyle name="20% - 강조색4 6 2 2" xfId="3241"/>
    <cellStyle name="20% - 강조색4 6 3" xfId="3242"/>
    <cellStyle name="20% - 강조색4 6 4" xfId="3243"/>
    <cellStyle name="20% - 강조색4 6 5" xfId="3244"/>
    <cellStyle name="20% - 강조색4 6 6" xfId="3245"/>
    <cellStyle name="20% - 강조색4 6 7" xfId="3246"/>
    <cellStyle name="20% - 강조색4 6 8" xfId="3247"/>
    <cellStyle name="20% - 강조색4 6 9" xfId="3248"/>
    <cellStyle name="20% - 강조색4 7" xfId="3249"/>
    <cellStyle name="20% - 강조색4 7 10" xfId="3250"/>
    <cellStyle name="20% - 강조색4 7 11" xfId="3251"/>
    <cellStyle name="20% - 강조색4 7 12" xfId="3252"/>
    <cellStyle name="20% - 강조색4 7 13" xfId="3253"/>
    <cellStyle name="20% - 강조색4 7 14" xfId="3254"/>
    <cellStyle name="20% - 강조색4 7 15" xfId="3255"/>
    <cellStyle name="20% - 강조색4 7 2" xfId="3256"/>
    <cellStyle name="20% - 강조색4 7 2 2" xfId="3257"/>
    <cellStyle name="20% - 강조색4 7 3" xfId="3258"/>
    <cellStyle name="20% - 강조색4 7 4" xfId="3259"/>
    <cellStyle name="20% - 강조색4 7 5" xfId="3260"/>
    <cellStyle name="20% - 강조색4 7 6" xfId="3261"/>
    <cellStyle name="20% - 강조색4 7 7" xfId="3262"/>
    <cellStyle name="20% - 강조색4 7 8" xfId="3263"/>
    <cellStyle name="20% - 강조색4 7 9" xfId="3264"/>
    <cellStyle name="20% - 강조색4 8" xfId="3265"/>
    <cellStyle name="20% - 강조색4 8 2" xfId="3266"/>
    <cellStyle name="20% - 강조색4 8 2 2" xfId="3267"/>
    <cellStyle name="20% - 강조색4 8 3" xfId="3268"/>
    <cellStyle name="20% - 강조색4 8 4" xfId="3269"/>
    <cellStyle name="20% - 강조색4 8 5" xfId="3270"/>
    <cellStyle name="20% - 강조색4 8 6" xfId="3271"/>
    <cellStyle name="20% - 강조색4 9" xfId="3272"/>
    <cellStyle name="20% - 강조색4 9 2" xfId="3273"/>
    <cellStyle name="20% - 강조색4 9 2 2" xfId="3274"/>
    <cellStyle name="20% - 강조색4 9 3" xfId="3275"/>
    <cellStyle name="20% - 강조색4 9 4" xfId="3276"/>
    <cellStyle name="20% - 강조색4 9 5" xfId="3277"/>
    <cellStyle name="20% - 강조색4 9 6" xfId="3278"/>
    <cellStyle name="20% - 강조색5 10" xfId="3279"/>
    <cellStyle name="20% - 강조색5 10 2" xfId="3280"/>
    <cellStyle name="20% - 강조색5 10 2 2" xfId="3281"/>
    <cellStyle name="20% - 강조색5 10 3" xfId="3282"/>
    <cellStyle name="20% - 강조색5 10 4" xfId="3283"/>
    <cellStyle name="20% - 강조색5 10 5" xfId="3284"/>
    <cellStyle name="20% - 강조색5 10 6" xfId="3285"/>
    <cellStyle name="20% - 강조색5 11" xfId="3286"/>
    <cellStyle name="20% - 강조색5 11 2" xfId="3287"/>
    <cellStyle name="20% - 강조색5 11 3" xfId="3288"/>
    <cellStyle name="20% - 강조색5 11 4" xfId="3289"/>
    <cellStyle name="20% - 강조색5 11 5" xfId="3290"/>
    <cellStyle name="20% - 강조색5 12 2" xfId="3291"/>
    <cellStyle name="20% - 강조색5 12 3" xfId="3292"/>
    <cellStyle name="20% - 강조색5 12 4" xfId="3293"/>
    <cellStyle name="20% - 강조색5 12 5" xfId="3294"/>
    <cellStyle name="20% - 강조색5 13 2" xfId="3295"/>
    <cellStyle name="20% - 강조색5 13 3" xfId="3296"/>
    <cellStyle name="20% - 강조색5 13 4" xfId="3297"/>
    <cellStyle name="20% - 강조색5 13 5" xfId="3298"/>
    <cellStyle name="20% - 강조색5 14 2" xfId="3299"/>
    <cellStyle name="20% - 강조색5 14 3" xfId="3300"/>
    <cellStyle name="20% - 강조색5 14 4" xfId="3301"/>
    <cellStyle name="20% - 강조색5 14 5" xfId="3302"/>
    <cellStyle name="20% - 강조색5 15 2" xfId="3303"/>
    <cellStyle name="20% - 강조색5 15 3" xfId="3304"/>
    <cellStyle name="20% - 강조색5 15 4" xfId="3305"/>
    <cellStyle name="20% - 강조색5 15 5" xfId="3306"/>
    <cellStyle name="20% - 강조색5 16 2" xfId="3307"/>
    <cellStyle name="20% - 강조색5 16 3" xfId="3308"/>
    <cellStyle name="20% - 강조색5 16 4" xfId="3309"/>
    <cellStyle name="20% - 강조색5 16 5" xfId="3310"/>
    <cellStyle name="20% - 강조색5 17 2" xfId="3311"/>
    <cellStyle name="20% - 강조색5 17 3" xfId="3312"/>
    <cellStyle name="20% - 강조색5 18 2" xfId="3313"/>
    <cellStyle name="20% - 강조색5 18 3" xfId="3314"/>
    <cellStyle name="20% - 강조색5 2" xfId="3315"/>
    <cellStyle name="20% - 강조색5 2 10" xfId="3316"/>
    <cellStyle name="20% - 강조색5 2 11" xfId="3317"/>
    <cellStyle name="20% - 강조색5 2 12" xfId="3318"/>
    <cellStyle name="20% - 강조색5 2 13" xfId="3319"/>
    <cellStyle name="20% - 강조색5 2 14" xfId="3320"/>
    <cellStyle name="20% - 강조색5 2 15" xfId="3321"/>
    <cellStyle name="20% - 강조색5 2 16" xfId="3322"/>
    <cellStyle name="20% - 강조색5 2 17" xfId="3323"/>
    <cellStyle name="20% - 강조색5 2 18" xfId="3324"/>
    <cellStyle name="20% - 강조색5 2 19" xfId="3325"/>
    <cellStyle name="20% - 강조색5 2 2" xfId="3326"/>
    <cellStyle name="20% - 강조색5 2 2 2" xfId="3327"/>
    <cellStyle name="20% - 강조색5 2 20" xfId="3328"/>
    <cellStyle name="20% - 강조색5 2 21" xfId="3329"/>
    <cellStyle name="20% - 강조색5 2 22" xfId="3330"/>
    <cellStyle name="20% - 강조색5 2 23" xfId="3331"/>
    <cellStyle name="20% - 강조색5 2 3" xfId="3332"/>
    <cellStyle name="20% - 강조색5 2 3 2" xfId="3333"/>
    <cellStyle name="20% - 강조색5 2 4" xfId="3334"/>
    <cellStyle name="20% - 강조색5 2 5" xfId="3335"/>
    <cellStyle name="20% - 강조색5 2 6" xfId="3336"/>
    <cellStyle name="20% - 강조색5 2 7" xfId="3337"/>
    <cellStyle name="20% - 강조색5 2 8" xfId="3338"/>
    <cellStyle name="20% - 강조색5 2 9" xfId="3339"/>
    <cellStyle name="20% - 강조색5 3" xfId="3340"/>
    <cellStyle name="20% - 강조색5 3 10" xfId="3341"/>
    <cellStyle name="20% - 강조색5 3 11" xfId="3342"/>
    <cellStyle name="20% - 강조색5 3 12" xfId="3343"/>
    <cellStyle name="20% - 강조색5 3 13" xfId="3344"/>
    <cellStyle name="20% - 강조색5 3 14" xfId="3345"/>
    <cellStyle name="20% - 강조색5 3 15" xfId="3346"/>
    <cellStyle name="20% - 강조색5 3 16" xfId="3347"/>
    <cellStyle name="20% - 강조색5 3 17" xfId="3348"/>
    <cellStyle name="20% - 강조색5 3 2" xfId="3349"/>
    <cellStyle name="20% - 강조색5 3 2 2" xfId="3350"/>
    <cellStyle name="20% - 강조색5 3 3" xfId="3351"/>
    <cellStyle name="20% - 강조색5 3 3 2" xfId="3352"/>
    <cellStyle name="20% - 강조색5 3 4" xfId="3353"/>
    <cellStyle name="20% - 강조색5 3 5" xfId="3354"/>
    <cellStyle name="20% - 강조색5 3 6" xfId="3355"/>
    <cellStyle name="20% - 강조색5 3 7" xfId="3356"/>
    <cellStyle name="20% - 강조색5 3 8" xfId="3357"/>
    <cellStyle name="20% - 강조색5 3 9" xfId="3358"/>
    <cellStyle name="20% - 강조색5 4" xfId="3359"/>
    <cellStyle name="20% - 강조색5 4 10" xfId="3360"/>
    <cellStyle name="20% - 강조색5 4 11" xfId="3361"/>
    <cellStyle name="20% - 강조색5 4 12" xfId="3362"/>
    <cellStyle name="20% - 강조색5 4 13" xfId="3363"/>
    <cellStyle name="20% - 강조색5 4 14" xfId="3364"/>
    <cellStyle name="20% - 강조색5 4 15" xfId="3365"/>
    <cellStyle name="20% - 강조색5 4 16" xfId="3366"/>
    <cellStyle name="20% - 강조색5 4 17" xfId="3367"/>
    <cellStyle name="20% - 강조색5 4 2" xfId="3368"/>
    <cellStyle name="20% - 강조색5 4 2 2" xfId="3369"/>
    <cellStyle name="20% - 강조색5 4 3" xfId="3370"/>
    <cellStyle name="20% - 강조색5 4 3 2" xfId="3371"/>
    <cellStyle name="20% - 강조색5 4 4" xfId="3372"/>
    <cellStyle name="20% - 강조색5 4 5" xfId="3373"/>
    <cellStyle name="20% - 강조색5 4 6" xfId="3374"/>
    <cellStyle name="20% - 강조색5 4 7" xfId="3375"/>
    <cellStyle name="20% - 강조색5 4 8" xfId="3376"/>
    <cellStyle name="20% - 강조색5 4 9" xfId="3377"/>
    <cellStyle name="20% - 강조색5 5" xfId="3378"/>
    <cellStyle name="20% - 강조색5 5 10" xfId="3379"/>
    <cellStyle name="20% - 강조색5 5 11" xfId="3380"/>
    <cellStyle name="20% - 강조색5 5 12" xfId="3381"/>
    <cellStyle name="20% - 강조색5 5 13" xfId="3382"/>
    <cellStyle name="20% - 강조색5 5 14" xfId="3383"/>
    <cellStyle name="20% - 강조색5 5 15" xfId="3384"/>
    <cellStyle name="20% - 강조색5 5 16" xfId="3385"/>
    <cellStyle name="20% - 강조색5 5 17" xfId="3386"/>
    <cellStyle name="20% - 강조색5 5 2" xfId="3387"/>
    <cellStyle name="20% - 강조색5 5 2 2" xfId="3388"/>
    <cellStyle name="20% - 강조색5 5 3" xfId="3389"/>
    <cellStyle name="20% - 강조색5 5 3 2" xfId="3390"/>
    <cellStyle name="20% - 강조색5 5 4" xfId="3391"/>
    <cellStyle name="20% - 강조색5 5 5" xfId="3392"/>
    <cellStyle name="20% - 강조색5 5 6" xfId="3393"/>
    <cellStyle name="20% - 강조색5 5 7" xfId="3394"/>
    <cellStyle name="20% - 강조색5 5 8" xfId="3395"/>
    <cellStyle name="20% - 강조색5 5 9" xfId="3396"/>
    <cellStyle name="20% - 강조색5 6" xfId="3397"/>
    <cellStyle name="20% - 강조색5 6 10" xfId="3398"/>
    <cellStyle name="20% - 강조색5 6 11" xfId="3399"/>
    <cellStyle name="20% - 강조색5 6 12" xfId="3400"/>
    <cellStyle name="20% - 강조색5 6 13" xfId="3401"/>
    <cellStyle name="20% - 강조색5 6 14" xfId="3402"/>
    <cellStyle name="20% - 강조색5 6 15" xfId="3403"/>
    <cellStyle name="20% - 강조색5 6 2" xfId="3404"/>
    <cellStyle name="20% - 강조색5 6 2 2" xfId="3405"/>
    <cellStyle name="20% - 강조색5 6 3" xfId="3406"/>
    <cellStyle name="20% - 강조색5 6 4" xfId="3407"/>
    <cellStyle name="20% - 강조색5 6 5" xfId="3408"/>
    <cellStyle name="20% - 강조색5 6 6" xfId="3409"/>
    <cellStyle name="20% - 강조색5 6 7" xfId="3410"/>
    <cellStyle name="20% - 강조색5 6 8" xfId="3411"/>
    <cellStyle name="20% - 강조색5 6 9" xfId="3412"/>
    <cellStyle name="20% - 강조색5 7" xfId="3413"/>
    <cellStyle name="20% - 강조색5 7 10" xfId="3414"/>
    <cellStyle name="20% - 강조색5 7 11" xfId="3415"/>
    <cellStyle name="20% - 강조색5 7 12" xfId="3416"/>
    <cellStyle name="20% - 강조색5 7 13" xfId="3417"/>
    <cellStyle name="20% - 강조색5 7 14" xfId="3418"/>
    <cellStyle name="20% - 강조색5 7 15" xfId="3419"/>
    <cellStyle name="20% - 강조색5 7 2" xfId="3420"/>
    <cellStyle name="20% - 강조색5 7 2 2" xfId="3421"/>
    <cellStyle name="20% - 강조색5 7 3" xfId="3422"/>
    <cellStyle name="20% - 강조색5 7 4" xfId="3423"/>
    <cellStyle name="20% - 강조색5 7 5" xfId="3424"/>
    <cellStyle name="20% - 강조색5 7 6" xfId="3425"/>
    <cellStyle name="20% - 강조색5 7 7" xfId="3426"/>
    <cellStyle name="20% - 강조색5 7 8" xfId="3427"/>
    <cellStyle name="20% - 강조색5 7 9" xfId="3428"/>
    <cellStyle name="20% - 강조색5 8" xfId="3429"/>
    <cellStyle name="20% - 강조색5 8 2" xfId="3430"/>
    <cellStyle name="20% - 강조색5 8 2 2" xfId="3431"/>
    <cellStyle name="20% - 강조색5 8 3" xfId="3432"/>
    <cellStyle name="20% - 강조색5 8 4" xfId="3433"/>
    <cellStyle name="20% - 강조색5 8 5" xfId="3434"/>
    <cellStyle name="20% - 강조색5 8 6" xfId="3435"/>
    <cellStyle name="20% - 강조색5 9" xfId="3436"/>
    <cellStyle name="20% - 강조색5 9 2" xfId="3437"/>
    <cellStyle name="20% - 강조색5 9 2 2" xfId="3438"/>
    <cellStyle name="20% - 강조색5 9 3" xfId="3439"/>
    <cellStyle name="20% - 강조색5 9 4" xfId="3440"/>
    <cellStyle name="20% - 강조색5 9 5" xfId="3441"/>
    <cellStyle name="20% - 강조색5 9 6" xfId="3442"/>
    <cellStyle name="20% - 강조색6 10" xfId="3443"/>
    <cellStyle name="20% - 강조색6 10 2" xfId="3444"/>
    <cellStyle name="20% - 강조색6 10 2 2" xfId="3445"/>
    <cellStyle name="20% - 강조색6 10 3" xfId="3446"/>
    <cellStyle name="20% - 강조색6 10 4" xfId="3447"/>
    <cellStyle name="20% - 강조색6 10 5" xfId="3448"/>
    <cellStyle name="20% - 강조색6 10 6" xfId="3449"/>
    <cellStyle name="20% - 강조색6 11" xfId="3450"/>
    <cellStyle name="20% - 강조색6 11 2" xfId="3451"/>
    <cellStyle name="20% - 강조색6 11 3" xfId="3452"/>
    <cellStyle name="20% - 강조색6 11 4" xfId="3453"/>
    <cellStyle name="A??¶ [0]_?A°??µAoC?" xfId="3461"/>
    <cellStyle name="A??¶_?A°??µAoC?" xfId="3462"/>
    <cellStyle name="AeE­ [0]_?A°??µAoC?" xfId="3463"/>
    <cellStyle name="ÅëÈ­ [0]_A" xfId="17"/>
    <cellStyle name="AeE­_?A°??µAoC?" xfId="3464"/>
    <cellStyle name="ÅëÈ­_A" xfId="18"/>
    <cellStyle name="AÞ¸¶ [0]_≫eAa±U°A" xfId="3465"/>
    <cellStyle name="ÄÞ¸¶ [0]_A" xfId="19"/>
    <cellStyle name="AÞ¸¶_±a°eCU" xfId="3466"/>
    <cellStyle name="ÄÞ¸¶_A" xfId="20"/>
    <cellStyle name="C?AO_?A°??µAoC?" xfId="3467"/>
    <cellStyle name="C￥AØ_≫eAu" xfId="3468"/>
    <cellStyle name="Ç¥ÁØ_A" xfId="15"/>
    <cellStyle name="category" xfId="3469"/>
    <cellStyle name="Comma" xfId="3470"/>
    <cellStyle name="Comma [0]_ SG&amp;A Bridge " xfId="3471"/>
    <cellStyle name="Comma_ SG&amp;A Bridge " xfId="3472"/>
    <cellStyle name="Comma0" xfId="7"/>
    <cellStyle name="Comma0 2" xfId="3473"/>
    <cellStyle name="Comma0 2 2" xfId="3474"/>
    <cellStyle name="Currency" xfId="3475"/>
    <cellStyle name="Currency [0]_ SG&amp;A Bridge " xfId="3476"/>
    <cellStyle name="Currency_ SG&amp;A Bridge " xfId="3477"/>
    <cellStyle name="Currency0" xfId="8"/>
    <cellStyle name="Currency0 2" xfId="3478"/>
    <cellStyle name="Currency0 2 2" xfId="3479"/>
    <cellStyle name="DATA SHEET" xfId="3480"/>
    <cellStyle name="Date" xfId="9"/>
    <cellStyle name="Date 2" xfId="3481"/>
    <cellStyle name="Date 2 2" xfId="3482"/>
    <cellStyle name="Datum" xfId="3483"/>
    <cellStyle name="Datum+Zeit" xfId="3484"/>
    <cellStyle name="Dezimal (1)" xfId="3485"/>
    <cellStyle name="Dezimal (2)" xfId="3486"/>
    <cellStyle name="Dezimal [0]_ADRESS" xfId="3487"/>
    <cellStyle name="Dezimal(1)" xfId="3488"/>
    <cellStyle name="Dezimal_ADRESS" xfId="3489"/>
    <cellStyle name="Eingabefeld" xfId="3490"/>
    <cellStyle name="F2" xfId="3491"/>
    <cellStyle name="F3" xfId="3492"/>
    <cellStyle name="F4" xfId="3493"/>
    <cellStyle name="F5" xfId="3494"/>
    <cellStyle name="F6" xfId="3495"/>
    <cellStyle name="F7" xfId="3496"/>
    <cellStyle name="F8" xfId="3497"/>
    <cellStyle name="Fixed" xfId="10"/>
    <cellStyle name="Fixed 2" xfId="3498"/>
    <cellStyle name="Fixed 2 2" xfId="3499"/>
    <cellStyle name="Grey" xfId="3500"/>
    <cellStyle name="HEADER" xfId="3501"/>
    <cellStyle name="Header1" xfId="3502"/>
    <cellStyle name="Header2" xfId="3503"/>
    <cellStyle name="Header2 2" xfId="3504"/>
    <cellStyle name="Header2 2 2" xfId="3505"/>
    <cellStyle name="Header2 3" xfId="3506"/>
    <cellStyle name="Heading 1" xfId="11"/>
    <cellStyle name="Heading 1 2" xfId="3507"/>
    <cellStyle name="Heading 1 2 2" xfId="3508"/>
    <cellStyle name="Heading 2" xfId="12"/>
    <cellStyle name="Heading 2 2" xfId="3509"/>
    <cellStyle name="Heading 2 2 2" xfId="3510"/>
    <cellStyle name="Heading1" xfId="3511"/>
    <cellStyle name="Heading2" xfId="3512"/>
    <cellStyle name="Input [yellow]" xfId="3513"/>
    <cellStyle name="Input [yellow] 2" xfId="3514"/>
    <cellStyle name="Model" xfId="3515"/>
    <cellStyle name="Normal - Style1" xfId="3516"/>
    <cellStyle name="Normal - Style1 2" xfId="3517"/>
    <cellStyle name="Normal_ SG&amp;A Bridge " xfId="3518"/>
    <cellStyle name="Normal_CW-hydraulic" xfId="2"/>
    <cellStyle name="Normal_xylene (run)" xfId="4"/>
    <cellStyle name="Percent" xfId="3519"/>
    <cellStyle name="Percent [2]" xfId="3520"/>
    <cellStyle name="Percent_COOLING TOWER" xfId="13"/>
    <cellStyle name="Prozent (0) %" xfId="3521"/>
    <cellStyle name="Prozent (2)" xfId="3522"/>
    <cellStyle name="Spalte rechts" xfId="3523"/>
    <cellStyle name="Standard_ADRESS" xfId="3524"/>
    <cellStyle name="subhead" xfId="3525"/>
    <cellStyle name="Tab_Feld" xfId="3526"/>
    <cellStyle name="TabKopf 1" xfId="3527"/>
    <cellStyle name="TabKopf 1 2" xfId="3528"/>
    <cellStyle name="TabKopf 1 2 10" xfId="3529"/>
    <cellStyle name="TabKopf 1 2 10 10" xfId="3530"/>
    <cellStyle name="TabKopf 1 2 10 11" xfId="3531"/>
    <cellStyle name="TabKopf 1 2 10 12" xfId="3532"/>
    <cellStyle name="TabKopf 1 2 10 13" xfId="3533"/>
    <cellStyle name="TabKopf 1 2 10 14" xfId="3534"/>
    <cellStyle name="TabKopf 1 2 10 15" xfId="3535"/>
    <cellStyle name="TabKopf 1 2 10 16" xfId="3536"/>
    <cellStyle name="TabKopf 1 2 10 17" xfId="3537"/>
    <cellStyle name="TabKopf 1 2 10 18" xfId="3538"/>
    <cellStyle name="TabKopf 1 2 10 2" xfId="3539"/>
    <cellStyle name="TabKopf 1 2 10 3" xfId="3540"/>
    <cellStyle name="TabKopf 1 2 10 4" xfId="3541"/>
    <cellStyle name="TabKopf 1 2 10 5" xfId="3542"/>
    <cellStyle name="TabKopf 1 2 10 6" xfId="3543"/>
    <cellStyle name="TabKopf 1 2 10 7" xfId="3544"/>
    <cellStyle name="TabKopf 1 2 10 8" xfId="3545"/>
    <cellStyle name="TabKopf 1 2 10 9" xfId="3546"/>
    <cellStyle name="TabKopf 1 2 11" xfId="3547"/>
    <cellStyle name="TabKopf 1 2 11 10" xfId="3548"/>
    <cellStyle name="TabKopf 1 2 11 11" xfId="3549"/>
    <cellStyle name="TabKopf 1 2 11 12" xfId="3550"/>
    <cellStyle name="TabKopf 1 2 11 13" xfId="3551"/>
    <cellStyle name="TabKopf 1 2 11 14" xfId="3552"/>
    <cellStyle name="TabKopf 1 2 11 15" xfId="3553"/>
    <cellStyle name="TabKopf 1 2 11 16" xfId="3554"/>
    <cellStyle name="TabKopf 1 2 11 17" xfId="3555"/>
    <cellStyle name="TabKopf 1 2 11 18" xfId="3556"/>
    <cellStyle name="TabKopf 1 2 11 2" xfId="3557"/>
    <cellStyle name="TabKopf 1 2 11 3" xfId="3558"/>
    <cellStyle name="TabKopf 1 2 11 4" xfId="3559"/>
    <cellStyle name="TabKopf 1 2 11 5" xfId="3560"/>
    <cellStyle name="TabKopf 1 2 11 6" xfId="3561"/>
    <cellStyle name="TabKopf 1 2 11 7" xfId="3562"/>
    <cellStyle name="TabKopf 1 2 11 8" xfId="3563"/>
    <cellStyle name="TabKopf 1 2 11 9" xfId="3564"/>
    <cellStyle name="TabKopf 1 2 12" xfId="3565"/>
    <cellStyle name="TabKopf 1 2 12 10" xfId="3566"/>
    <cellStyle name="TabKopf 1 2 12 11" xfId="3567"/>
    <cellStyle name="TabKopf 1 2 12 12" xfId="3568"/>
    <cellStyle name="TabKopf 1 2 12 13" xfId="3569"/>
    <cellStyle name="TabKopf 1 2 12 14" xfId="3570"/>
    <cellStyle name="TabKopf 1 2 12 15" xfId="3571"/>
    <cellStyle name="TabKopf 1 2 12 16" xfId="3572"/>
    <cellStyle name="TabKopf 1 2 12 17" xfId="3573"/>
    <cellStyle name="TabKopf 1 2 12 18" xfId="3574"/>
    <cellStyle name="TabKopf 1 2 12 2" xfId="3575"/>
    <cellStyle name="TabKopf 1 2 12 3" xfId="3576"/>
    <cellStyle name="TabKopf 1 2 12 4" xfId="3577"/>
    <cellStyle name="TabKopf 1 2 12 5" xfId="3578"/>
    <cellStyle name="TabKopf 1 2 12 6" xfId="3579"/>
    <cellStyle name="TabKopf 1 2 12 7" xfId="3580"/>
    <cellStyle name="TabKopf 1 2 12 8" xfId="3581"/>
    <cellStyle name="TabKopf 1 2 12 9" xfId="3582"/>
    <cellStyle name="TabKopf 1 2 13" xfId="3583"/>
    <cellStyle name="TabKopf 1 2 13 10" xfId="3584"/>
    <cellStyle name="TabKopf 1 2 13 11" xfId="3585"/>
    <cellStyle name="TabKopf 1 2 13 12" xfId="3586"/>
    <cellStyle name="TabKopf 1 2 13 13" xfId="3587"/>
    <cellStyle name="TabKopf 1 2 13 14" xfId="3588"/>
    <cellStyle name="TabKopf 1 2 13 15" xfId="3589"/>
    <cellStyle name="TabKopf 1 2 13 16" xfId="3590"/>
    <cellStyle name="TabKopf 1 2 13 17" xfId="3591"/>
    <cellStyle name="TabKopf 1 2 13 18" xfId="3592"/>
    <cellStyle name="TabKopf 1 2 13 2" xfId="3593"/>
    <cellStyle name="TabKopf 1 2 13 3" xfId="3594"/>
    <cellStyle name="TabKopf 1 2 13 4" xfId="3595"/>
    <cellStyle name="TabKopf 1 2 13 5" xfId="3596"/>
    <cellStyle name="TabKopf 1 2 13 6" xfId="3597"/>
    <cellStyle name="TabKopf 1 2 13 7" xfId="3598"/>
    <cellStyle name="TabKopf 1 2 13 8" xfId="3599"/>
    <cellStyle name="TabKopf 1 2 13 9" xfId="3600"/>
    <cellStyle name="TabKopf 1 2 14" xfId="3601"/>
    <cellStyle name="TabKopf 1 2 15" xfId="3602"/>
    <cellStyle name="TabKopf 1 2 16" xfId="3603"/>
    <cellStyle name="TabKopf 1 2 17" xfId="3604"/>
    <cellStyle name="TabKopf 1 2 18" xfId="3605"/>
    <cellStyle name="TabKopf 1 2 19" xfId="3606"/>
    <cellStyle name="TabKopf 1 2 2" xfId="3607"/>
    <cellStyle name="TabKopf 1 2 2 10" xfId="3608"/>
    <cellStyle name="TabKopf 1 2 2 11" xfId="3609"/>
    <cellStyle name="TabKopf 1 2 2 12" xfId="3610"/>
    <cellStyle name="TabKopf 1 2 2 13" xfId="3611"/>
    <cellStyle name="TabKopf 1 2 2 14" xfId="3612"/>
    <cellStyle name="TabKopf 1 2 2 15" xfId="3613"/>
    <cellStyle name="TabKopf 1 2 2 16" xfId="3614"/>
    <cellStyle name="TabKopf 1 2 2 17" xfId="3615"/>
    <cellStyle name="TabKopf 1 2 2 18" xfId="3616"/>
    <cellStyle name="TabKopf 1 2 2 19" xfId="3617"/>
    <cellStyle name="TabKopf 1 2 2 2" xfId="3618"/>
    <cellStyle name="TabKopf 1 2 2 2 10" xfId="3619"/>
    <cellStyle name="TabKopf 1 2 2 2 11" xfId="3620"/>
    <cellStyle name="TabKopf 1 2 2 2 12" xfId="3621"/>
    <cellStyle name="TabKopf 1 2 2 2 13" xfId="3622"/>
    <cellStyle name="TabKopf 1 2 2 2 14" xfId="3623"/>
    <cellStyle name="TabKopf 1 2 2 2 15" xfId="3624"/>
    <cellStyle name="TabKopf 1 2 2 2 16" xfId="3625"/>
    <cellStyle name="TabKopf 1 2 2 2 17" xfId="3626"/>
    <cellStyle name="TabKopf 1 2 2 2 18" xfId="3627"/>
    <cellStyle name="TabKopf 1 2 2 2 19" xfId="3628"/>
    <cellStyle name="TabKopf 1 2 2 2 2" xfId="3629"/>
    <cellStyle name="TabKopf 1 2 2 2 2 10" xfId="3630"/>
    <cellStyle name="TabKopf 1 2 2 2 2 11" xfId="3631"/>
    <cellStyle name="TabKopf 1 2 2 2 2 12" xfId="3632"/>
    <cellStyle name="TabKopf 1 2 2 2 2 13" xfId="3633"/>
    <cellStyle name="TabKopf 1 2 2 2 2 14" xfId="3634"/>
    <cellStyle name="TabKopf 1 2 2 2 2 15" xfId="3635"/>
    <cellStyle name="TabKopf 1 2 2 2 2 16" xfId="3636"/>
    <cellStyle name="TabKopf 1 2 2 2 2 17" xfId="3637"/>
    <cellStyle name="TabKopf 1 2 2 2 2 18" xfId="3638"/>
    <cellStyle name="TabKopf 1 2 2 2 2 2" xfId="3639"/>
    <cellStyle name="TabKopf 1 2 2 2 2 3" xfId="3640"/>
    <cellStyle name="TabKopf 1 2 2 2 2 4" xfId="3641"/>
    <cellStyle name="TabKopf 1 2 2 2 2 5" xfId="3642"/>
    <cellStyle name="TabKopf 1 2 2 2 2 6" xfId="3643"/>
    <cellStyle name="TabKopf 1 2 2 2 2 7" xfId="3644"/>
    <cellStyle name="TabKopf 1 2 2 2 2 8" xfId="3645"/>
    <cellStyle name="TabKopf 1 2 2 2 2 9" xfId="3646"/>
    <cellStyle name="TabKopf 1 2 2 2 20" xfId="3647"/>
    <cellStyle name="TabKopf 1 2 2 2 21" xfId="3648"/>
    <cellStyle name="TabKopf 1 2 2 2 22" xfId="3649"/>
    <cellStyle name="TabKopf 1 2 2 2 3" xfId="3650"/>
    <cellStyle name="TabKopf 1 2 2 2 3 10" xfId="3651"/>
    <cellStyle name="TabKopf 1 2 2 2 3 11" xfId="3652"/>
    <cellStyle name="TabKopf 1 2 2 2 3 12" xfId="3653"/>
    <cellStyle name="TabKopf 1 2 2 2 3 13" xfId="3654"/>
    <cellStyle name="TabKopf 1 2 2 2 3 14" xfId="3655"/>
    <cellStyle name="TabKopf 1 2 2 2 3 15" xfId="3656"/>
    <cellStyle name="TabKopf 1 2 2 2 3 16" xfId="3657"/>
    <cellStyle name="TabKopf 1 2 2 2 3 17" xfId="3658"/>
    <cellStyle name="TabKopf 1 2 2 2 3 18" xfId="3659"/>
    <cellStyle name="TabKopf 1 2 2 2 3 2" xfId="3660"/>
    <cellStyle name="TabKopf 1 2 2 2 3 3" xfId="3661"/>
    <cellStyle name="TabKopf 1 2 2 2 3 4" xfId="3662"/>
    <cellStyle name="TabKopf 1 2 2 2 3 5" xfId="3663"/>
    <cellStyle name="TabKopf 1 2 2 2 3 6" xfId="3664"/>
    <cellStyle name="TabKopf 1 2 2 2 3 7" xfId="3665"/>
    <cellStyle name="TabKopf 1 2 2 2 3 8" xfId="3666"/>
    <cellStyle name="TabKopf 1 2 2 2 3 9" xfId="3667"/>
    <cellStyle name="TabKopf 1 2 2 2 4" xfId="3668"/>
    <cellStyle name="TabKopf 1 2 2 2 4 10" xfId="3669"/>
    <cellStyle name="TabKopf 1 2 2 2 4 11" xfId="3670"/>
    <cellStyle name="TabKopf 1 2 2 2 4 12" xfId="3671"/>
    <cellStyle name="TabKopf 1 2 2 2 4 13" xfId="3672"/>
    <cellStyle name="TabKopf 1 2 2 2 4 14" xfId="3673"/>
    <cellStyle name="TabKopf 1 2 2 2 4 15" xfId="3674"/>
    <cellStyle name="TabKopf 1 2 2 2 4 16" xfId="3675"/>
    <cellStyle name="TabKopf 1 2 2 2 4 17" xfId="3676"/>
    <cellStyle name="TabKopf 1 2 2 2 4 18" xfId="3677"/>
    <cellStyle name="TabKopf 1 2 2 2 4 2" xfId="3678"/>
    <cellStyle name="TabKopf 1 2 2 2 4 3" xfId="3679"/>
    <cellStyle name="TabKopf 1 2 2 2 4 4" xfId="3680"/>
    <cellStyle name="TabKopf 1 2 2 2 4 5" xfId="3681"/>
    <cellStyle name="TabKopf 1 2 2 2 4 6" xfId="3682"/>
    <cellStyle name="TabKopf 1 2 2 2 4 7" xfId="3683"/>
    <cellStyle name="TabKopf 1 2 2 2 4 8" xfId="3684"/>
    <cellStyle name="TabKopf 1 2 2 2 4 9" xfId="3685"/>
    <cellStyle name="TabKopf 1 2 2 2 5" xfId="3686"/>
    <cellStyle name="TabKopf 1 2 2 2 5 10" xfId="3687"/>
    <cellStyle name="TabKopf 1 2 2 2 5 11" xfId="3688"/>
    <cellStyle name="TabKopf 1 2 2 2 5 12" xfId="3689"/>
    <cellStyle name="TabKopf 1 2 2 2 5 13" xfId="3690"/>
    <cellStyle name="TabKopf 1 2 2 2 5 14" xfId="3691"/>
    <cellStyle name="TabKopf 1 2 2 2 5 15" xfId="3692"/>
    <cellStyle name="TabKopf 1 2 2 2 5 16" xfId="3693"/>
    <cellStyle name="TabKopf 1 2 2 2 5 17" xfId="3694"/>
    <cellStyle name="TabKopf 1 2 2 2 5 18" xfId="3695"/>
    <cellStyle name="TabKopf 1 2 2 2 5 2" xfId="3696"/>
    <cellStyle name="TabKopf 1 2 2 2 5 3" xfId="3697"/>
    <cellStyle name="TabKopf 1 2 2 2 5 4" xfId="3698"/>
    <cellStyle name="TabKopf 1 2 2 2 5 5" xfId="3699"/>
    <cellStyle name="TabKopf 1 2 2 2 5 6" xfId="3700"/>
    <cellStyle name="TabKopf 1 2 2 2 5 7" xfId="3701"/>
    <cellStyle name="TabKopf 1 2 2 2 5 8" xfId="3702"/>
    <cellStyle name="TabKopf 1 2 2 2 5 9" xfId="3703"/>
    <cellStyle name="TabKopf 1 2 2 2 6" xfId="3704"/>
    <cellStyle name="TabKopf 1 2 2 2 7" xfId="3705"/>
    <cellStyle name="TabKopf 1 2 2 2 8" xfId="3706"/>
    <cellStyle name="TabKopf 1 2 2 2 9" xfId="3707"/>
    <cellStyle name="TabKopf 1 2 2 20" xfId="3708"/>
    <cellStyle name="TabKopf 1 2 2 21" xfId="3709"/>
    <cellStyle name="TabKopf 1 2 2 22" xfId="3710"/>
    <cellStyle name="TabKopf 1 2 2 23" xfId="3711"/>
    <cellStyle name="TabKopf 1 2 2 3" xfId="3712"/>
    <cellStyle name="TabKopf 1 2 2 3 10" xfId="3713"/>
    <cellStyle name="TabKopf 1 2 2 3 11" xfId="3714"/>
    <cellStyle name="TabKopf 1 2 2 3 12" xfId="3715"/>
    <cellStyle name="TabKopf 1 2 2 3 13" xfId="3716"/>
    <cellStyle name="TabKopf 1 2 2 3 14" xfId="3717"/>
    <cellStyle name="TabKopf 1 2 2 3 15" xfId="3718"/>
    <cellStyle name="TabKopf 1 2 2 3 16" xfId="3719"/>
    <cellStyle name="TabKopf 1 2 2 3 17" xfId="3720"/>
    <cellStyle name="TabKopf 1 2 2 3 18" xfId="3721"/>
    <cellStyle name="TabKopf 1 2 2 3 2" xfId="3722"/>
    <cellStyle name="TabKopf 1 2 2 3 3" xfId="3723"/>
    <cellStyle name="TabKopf 1 2 2 3 4" xfId="3724"/>
    <cellStyle name="TabKopf 1 2 2 3 5" xfId="3725"/>
    <cellStyle name="TabKopf 1 2 2 3 6" xfId="3726"/>
    <cellStyle name="TabKopf 1 2 2 3 7" xfId="3727"/>
    <cellStyle name="TabKopf 1 2 2 3 8" xfId="3728"/>
    <cellStyle name="TabKopf 1 2 2 3 9" xfId="3729"/>
    <cellStyle name="TabKopf 1 2 2 4" xfId="3730"/>
    <cellStyle name="TabKopf 1 2 2 4 10" xfId="3731"/>
    <cellStyle name="TabKopf 1 2 2 4 11" xfId="3732"/>
    <cellStyle name="TabKopf 1 2 2 4 12" xfId="3733"/>
    <cellStyle name="TabKopf 1 2 2 4 13" xfId="3734"/>
    <cellStyle name="TabKopf 1 2 2 4 14" xfId="3735"/>
    <cellStyle name="TabKopf 1 2 2 4 15" xfId="3736"/>
    <cellStyle name="TabKopf 1 2 2 4 16" xfId="3737"/>
    <cellStyle name="TabKopf 1 2 2 4 17" xfId="3738"/>
    <cellStyle name="TabKopf 1 2 2 4 18" xfId="3739"/>
    <cellStyle name="TabKopf 1 2 2 4 2" xfId="3740"/>
    <cellStyle name="TabKopf 1 2 2 4 3" xfId="3741"/>
    <cellStyle name="TabKopf 1 2 2 4 4" xfId="3742"/>
    <cellStyle name="TabKopf 1 2 2 4 5" xfId="3743"/>
    <cellStyle name="TabKopf 1 2 2 4 6" xfId="3744"/>
    <cellStyle name="TabKopf 1 2 2 4 7" xfId="3745"/>
    <cellStyle name="TabKopf 1 2 2 4 8" xfId="3746"/>
    <cellStyle name="TabKopf 1 2 2 4 9" xfId="3747"/>
    <cellStyle name="TabKopf 1 2 2 5" xfId="3748"/>
    <cellStyle name="TabKopf 1 2 2 5 10" xfId="3749"/>
    <cellStyle name="TabKopf 1 2 2 5 11" xfId="3750"/>
    <cellStyle name="TabKopf 1 2 2 5 12" xfId="3751"/>
    <cellStyle name="TabKopf 1 2 2 5 13" xfId="3752"/>
    <cellStyle name="TabKopf 1 2 2 5 14" xfId="3753"/>
    <cellStyle name="TabKopf 1 2 2 5 15" xfId="3754"/>
    <cellStyle name="TabKopf 1 2 2 5 16" xfId="3755"/>
    <cellStyle name="TabKopf 1 2 2 5 17" xfId="3756"/>
    <cellStyle name="TabKopf 1 2 2 5 18" xfId="3757"/>
    <cellStyle name="TabKopf 1 2 2 5 2" xfId="3758"/>
    <cellStyle name="TabKopf 1 2 2 5 3" xfId="3759"/>
    <cellStyle name="TabKopf 1 2 2 5 4" xfId="3760"/>
    <cellStyle name="TabKopf 1 2 2 5 5" xfId="3761"/>
    <cellStyle name="TabKopf 1 2 2 5 6" xfId="3762"/>
    <cellStyle name="TabKopf 1 2 2 5 7" xfId="3763"/>
    <cellStyle name="TabKopf 1 2 2 5 8" xfId="3764"/>
    <cellStyle name="TabKopf 1 2 2 5 9" xfId="3765"/>
    <cellStyle name="TabKopf 1 2 2 6" xfId="3766"/>
    <cellStyle name="TabKopf 1 2 2 6 10" xfId="3767"/>
    <cellStyle name="TabKopf 1 2 2 6 11" xfId="3768"/>
    <cellStyle name="TabKopf 1 2 2 6 12" xfId="3769"/>
    <cellStyle name="TabKopf 1 2 2 6 13" xfId="3770"/>
    <cellStyle name="TabKopf 1 2 2 6 14" xfId="3771"/>
    <cellStyle name="TabKopf 1 2 2 6 15" xfId="3772"/>
    <cellStyle name="TabKopf 1 2 2 6 16" xfId="3773"/>
    <cellStyle name="TabKopf 1 2 2 6 17" xfId="3774"/>
    <cellStyle name="TabKopf 1 2 2 6 18" xfId="3775"/>
    <cellStyle name="TabKopf 1 2 2 6 2" xfId="3776"/>
    <cellStyle name="TabKopf 1 2 2 6 3" xfId="3777"/>
    <cellStyle name="TabKopf 1 2 2 6 4" xfId="3778"/>
    <cellStyle name="TabKopf 1 2 2 6 5" xfId="3779"/>
    <cellStyle name="TabKopf 1 2 2 6 6" xfId="3780"/>
    <cellStyle name="TabKopf 1 2 2 6 7" xfId="3781"/>
    <cellStyle name="TabKopf 1 2 2 6 8" xfId="3782"/>
    <cellStyle name="TabKopf 1 2 2 6 9" xfId="3783"/>
    <cellStyle name="TabKopf 1 2 2 7" xfId="3784"/>
    <cellStyle name="TabKopf 1 2 2 8" xfId="3785"/>
    <cellStyle name="TabKopf 1 2 2 9" xfId="3786"/>
    <cellStyle name="TabKopf 1 2 20" xfId="3787"/>
    <cellStyle name="TabKopf 1 2 21" xfId="3788"/>
    <cellStyle name="TabKopf 1 2 22" xfId="3789"/>
    <cellStyle name="TabKopf 1 2 23" xfId="3790"/>
    <cellStyle name="TabKopf 1 2 24" xfId="3791"/>
    <cellStyle name="TabKopf 1 2 25" xfId="3792"/>
    <cellStyle name="TabKopf 1 2 26" xfId="3793"/>
    <cellStyle name="TabKopf 1 2 27" xfId="3794"/>
    <cellStyle name="TabKopf 1 2 28" xfId="3795"/>
    <cellStyle name="TabKopf 1 2 29" xfId="3796"/>
    <cellStyle name="TabKopf 1 2 3" xfId="3797"/>
    <cellStyle name="TabKopf 1 2 3 10" xfId="3798"/>
    <cellStyle name="TabKopf 1 2 3 11" xfId="3799"/>
    <cellStyle name="TabKopf 1 2 3 12" xfId="3800"/>
    <cellStyle name="TabKopf 1 2 3 13" xfId="3801"/>
    <cellStyle name="TabKopf 1 2 3 14" xfId="3802"/>
    <cellStyle name="TabKopf 1 2 3 15" xfId="3803"/>
    <cellStyle name="TabKopf 1 2 3 16" xfId="3804"/>
    <cellStyle name="TabKopf 1 2 3 17" xfId="3805"/>
    <cellStyle name="TabKopf 1 2 3 18" xfId="3806"/>
    <cellStyle name="TabKopf 1 2 3 19" xfId="3807"/>
    <cellStyle name="TabKopf 1 2 3 2" xfId="3808"/>
    <cellStyle name="TabKopf 1 2 3 2 10" xfId="3809"/>
    <cellStyle name="TabKopf 1 2 3 2 11" xfId="3810"/>
    <cellStyle name="TabKopf 1 2 3 2 12" xfId="3811"/>
    <cellStyle name="TabKopf 1 2 3 2 13" xfId="3812"/>
    <cellStyle name="TabKopf 1 2 3 2 14" xfId="3813"/>
    <cellStyle name="TabKopf 1 2 3 2 15" xfId="3814"/>
    <cellStyle name="TabKopf 1 2 3 2 16" xfId="3815"/>
    <cellStyle name="TabKopf 1 2 3 2 17" xfId="3816"/>
    <cellStyle name="TabKopf 1 2 3 2 18" xfId="3817"/>
    <cellStyle name="TabKopf 1 2 3 2 19" xfId="3818"/>
    <cellStyle name="TabKopf 1 2 3 2 2" xfId="3819"/>
    <cellStyle name="TabKopf 1 2 3 2 2 10" xfId="3820"/>
    <cellStyle name="TabKopf 1 2 3 2 2 11" xfId="3821"/>
    <cellStyle name="TabKopf 1 2 3 2 2 12" xfId="3822"/>
    <cellStyle name="TabKopf 1 2 3 2 2 13" xfId="3823"/>
    <cellStyle name="TabKopf 1 2 3 2 2 14" xfId="3824"/>
    <cellStyle name="TabKopf 1 2 3 2 2 15" xfId="3825"/>
    <cellStyle name="TabKopf 1 2 3 2 2 16" xfId="3826"/>
    <cellStyle name="TabKopf 1 2 3 2 2 17" xfId="3827"/>
    <cellStyle name="TabKopf 1 2 3 2 2 18" xfId="3828"/>
    <cellStyle name="TabKopf 1 2 3 2 2 2" xfId="3829"/>
    <cellStyle name="TabKopf 1 2 3 2 2 3" xfId="3830"/>
    <cellStyle name="TabKopf 1 2 3 2 2 4" xfId="3831"/>
    <cellStyle name="TabKopf 1 2 3 2 2 5" xfId="3832"/>
    <cellStyle name="TabKopf 1 2 3 2 2 6" xfId="3833"/>
    <cellStyle name="TabKopf 1 2 3 2 2 7" xfId="3834"/>
    <cellStyle name="TabKopf 1 2 3 2 2 8" xfId="3835"/>
    <cellStyle name="TabKopf 1 2 3 2 2 9" xfId="3836"/>
    <cellStyle name="TabKopf 1 2 3 2 20" xfId="3837"/>
    <cellStyle name="TabKopf 1 2 3 2 21" xfId="3838"/>
    <cellStyle name="TabKopf 1 2 3 2 22" xfId="3839"/>
    <cellStyle name="TabKopf 1 2 3 2 3" xfId="3840"/>
    <cellStyle name="TabKopf 1 2 3 2 3 10" xfId="3841"/>
    <cellStyle name="TabKopf 1 2 3 2 3 11" xfId="3842"/>
    <cellStyle name="TabKopf 1 2 3 2 3 12" xfId="3843"/>
    <cellStyle name="TabKopf 1 2 3 2 3 13" xfId="3844"/>
    <cellStyle name="TabKopf 1 2 3 2 3 14" xfId="3845"/>
    <cellStyle name="TabKopf 1 2 3 2 3 15" xfId="3846"/>
    <cellStyle name="TabKopf 1 2 3 2 3 16" xfId="3847"/>
    <cellStyle name="TabKopf 1 2 3 2 3 17" xfId="3848"/>
    <cellStyle name="TabKopf 1 2 3 2 3 18" xfId="3849"/>
    <cellStyle name="TabKopf 1 2 3 2 3 2" xfId="3850"/>
    <cellStyle name="TabKopf 1 2 3 2 3 3" xfId="3851"/>
    <cellStyle name="TabKopf 1 2 3 2 3 4" xfId="3852"/>
    <cellStyle name="TabKopf 1 2 3 2 3 5" xfId="3853"/>
    <cellStyle name="TabKopf 1 2 3 2 3 6" xfId="3854"/>
    <cellStyle name="TabKopf 1 2 3 2 3 7" xfId="3855"/>
    <cellStyle name="TabKopf 1 2 3 2 3 8" xfId="3856"/>
    <cellStyle name="TabKopf 1 2 3 2 3 9" xfId="3857"/>
    <cellStyle name="TabKopf 1 2 3 2 4" xfId="3858"/>
    <cellStyle name="TabKopf 1 2 3 2 4 10" xfId="3859"/>
    <cellStyle name="TabKopf 1 2 3 2 4 11" xfId="3860"/>
    <cellStyle name="TabKopf 1 2 3 2 4 12" xfId="3861"/>
    <cellStyle name="TabKopf 1 2 3 2 4 13" xfId="3862"/>
    <cellStyle name="TabKopf 1 2 3 2 4 14" xfId="3863"/>
    <cellStyle name="TabKopf 1 2 3 2 4 15" xfId="3864"/>
    <cellStyle name="TabKopf 1 2 3 2 4 16" xfId="3865"/>
    <cellStyle name="TabKopf 1 2 3 2 4 17" xfId="3866"/>
    <cellStyle name="TabKopf 1 2 3 2 4 18" xfId="3867"/>
    <cellStyle name="TabKopf 1 2 3 2 4 2" xfId="3868"/>
    <cellStyle name="TabKopf 1 2 3 2 4 3" xfId="3869"/>
    <cellStyle name="TabKopf 1 2 3 2 4 4" xfId="3870"/>
    <cellStyle name="TabKopf 1 2 3 2 4 5" xfId="3871"/>
    <cellStyle name="TabKopf 1 2 3 2 4 6" xfId="3872"/>
    <cellStyle name="TabKopf 1 2 3 2 4 7" xfId="3873"/>
    <cellStyle name="TabKopf 1 2 3 2 4 8" xfId="3874"/>
    <cellStyle name="TabKopf 1 2 3 2 4 9" xfId="3875"/>
    <cellStyle name="TabKopf 1 2 3 2 5" xfId="3876"/>
    <cellStyle name="TabKopf 1 2 3 2 5 10" xfId="3877"/>
    <cellStyle name="TabKopf 1 2 3 2 5 11" xfId="3878"/>
    <cellStyle name="TabKopf 1 2 3 2 5 12" xfId="3879"/>
    <cellStyle name="TabKopf 1 2 3 2 5 13" xfId="3880"/>
    <cellStyle name="TabKopf 1 2 3 2 5 14" xfId="3881"/>
    <cellStyle name="TabKopf 1 2 3 2 5 15" xfId="3882"/>
    <cellStyle name="TabKopf 1 2 3 2 5 16" xfId="3883"/>
    <cellStyle name="TabKopf 1 2 3 2 5 17" xfId="3884"/>
    <cellStyle name="TabKopf 1 2 3 2 5 18" xfId="3885"/>
    <cellStyle name="TabKopf 1 2 3 2 5 2" xfId="3886"/>
    <cellStyle name="TabKopf 1 2 3 2 5 3" xfId="3887"/>
    <cellStyle name="TabKopf 1 2 3 2 5 4" xfId="3888"/>
    <cellStyle name="TabKopf 1 2 3 2 5 5" xfId="3889"/>
    <cellStyle name="TabKopf 1 2 3 2 5 6" xfId="3890"/>
    <cellStyle name="TabKopf 1 2 3 2 5 7" xfId="3891"/>
    <cellStyle name="TabKopf 1 2 3 2 5 8" xfId="3892"/>
    <cellStyle name="TabKopf 1 2 3 2 5 9" xfId="3893"/>
    <cellStyle name="TabKopf 1 2 3 2 6" xfId="3894"/>
    <cellStyle name="TabKopf 1 2 3 2 7" xfId="3895"/>
    <cellStyle name="TabKopf 1 2 3 2 8" xfId="3896"/>
    <cellStyle name="TabKopf 1 2 3 2 9" xfId="3897"/>
    <cellStyle name="TabKopf 1 2 3 20" xfId="3898"/>
    <cellStyle name="TabKopf 1 2 3 21" xfId="3899"/>
    <cellStyle name="TabKopf 1 2 3 22" xfId="3900"/>
    <cellStyle name="TabKopf 1 2 3 23" xfId="3901"/>
    <cellStyle name="TabKopf 1 2 3 3" xfId="3902"/>
    <cellStyle name="TabKopf 1 2 3 3 10" xfId="3903"/>
    <cellStyle name="TabKopf 1 2 3 3 11" xfId="3904"/>
    <cellStyle name="TabKopf 1 2 3 3 12" xfId="3905"/>
    <cellStyle name="TabKopf 1 2 3 3 13" xfId="3906"/>
    <cellStyle name="TabKopf 1 2 3 3 14" xfId="3907"/>
    <cellStyle name="TabKopf 1 2 3 3 15" xfId="3908"/>
    <cellStyle name="TabKopf 1 2 3 3 16" xfId="3909"/>
    <cellStyle name="TabKopf 1 2 3 3 17" xfId="3910"/>
    <cellStyle name="TabKopf 1 2 3 3 18" xfId="3911"/>
    <cellStyle name="TabKopf 1 2 3 3 2" xfId="3912"/>
    <cellStyle name="TabKopf 1 2 3 3 3" xfId="3913"/>
    <cellStyle name="TabKopf 1 2 3 3 4" xfId="3914"/>
    <cellStyle name="TabKopf 1 2 3 3 5" xfId="3915"/>
    <cellStyle name="TabKopf 1 2 3 3 6" xfId="3916"/>
    <cellStyle name="TabKopf 1 2 3 3 7" xfId="3917"/>
    <cellStyle name="TabKopf 1 2 3 3 8" xfId="3918"/>
    <cellStyle name="TabKopf 1 2 3 3 9" xfId="3919"/>
    <cellStyle name="TabKopf 1 2 3 4" xfId="3920"/>
    <cellStyle name="TabKopf 1 2 3 4 10" xfId="3921"/>
    <cellStyle name="TabKopf 1 2 3 4 11" xfId="3922"/>
    <cellStyle name="TabKopf 1 2 3 4 12" xfId="3923"/>
    <cellStyle name="TabKopf 1 2 3 4 13" xfId="3924"/>
    <cellStyle name="TabKopf 1 2 3 4 14" xfId="3925"/>
    <cellStyle name="TabKopf 1 2 3 4 15" xfId="3926"/>
    <cellStyle name="TabKopf 1 2 3 4 16" xfId="3927"/>
    <cellStyle name="TabKopf 1 2 3 4 17" xfId="3928"/>
    <cellStyle name="TabKopf 1 2 3 4 18" xfId="3929"/>
    <cellStyle name="TabKopf 1 2 3 4 2" xfId="3930"/>
    <cellStyle name="TabKopf 1 2 3 4 3" xfId="3931"/>
    <cellStyle name="TabKopf 1 2 3 4 4" xfId="3932"/>
    <cellStyle name="TabKopf 1 2 3 4 5" xfId="3933"/>
    <cellStyle name="TabKopf 1 2 3 4 6" xfId="3934"/>
    <cellStyle name="TabKopf 1 2 3 4 7" xfId="3935"/>
    <cellStyle name="TabKopf 1 2 3 4 8" xfId="3936"/>
    <cellStyle name="TabKopf 1 2 3 4 9" xfId="3937"/>
    <cellStyle name="TabKopf 1 2 3 5" xfId="3938"/>
    <cellStyle name="TabKopf 1 2 3 5 10" xfId="3939"/>
    <cellStyle name="TabKopf 1 2 3 5 11" xfId="3940"/>
    <cellStyle name="TabKopf 1 2 3 5 12" xfId="3941"/>
    <cellStyle name="TabKopf 1 2 3 5 13" xfId="3942"/>
    <cellStyle name="TabKopf 1 2 3 5 14" xfId="3943"/>
    <cellStyle name="TabKopf 1 2 3 5 15" xfId="3944"/>
    <cellStyle name="TabKopf 1 2 3 5 16" xfId="3945"/>
    <cellStyle name="TabKopf 1 2 3 5 17" xfId="3946"/>
    <cellStyle name="TabKopf 1 2 3 5 18" xfId="3947"/>
    <cellStyle name="TabKopf 1 2 3 5 2" xfId="3948"/>
    <cellStyle name="TabKopf 1 2 3 5 3" xfId="3949"/>
    <cellStyle name="TabKopf 1 2 3 5 4" xfId="3950"/>
    <cellStyle name="TabKopf 1 2 3 5 5" xfId="3951"/>
    <cellStyle name="TabKopf 1 2 3 5 6" xfId="3952"/>
    <cellStyle name="TabKopf 1 2 3 5 7" xfId="3953"/>
    <cellStyle name="TabKopf 1 2 3 5 8" xfId="3954"/>
    <cellStyle name="TabKopf 1 2 3 5 9" xfId="3955"/>
    <cellStyle name="TabKopf 1 2 3 6" xfId="3956"/>
    <cellStyle name="TabKopf 1 2 3 6 10" xfId="3957"/>
    <cellStyle name="TabKopf 1 2 3 6 11" xfId="3958"/>
    <cellStyle name="TabKopf 1 2 3 6 12" xfId="3959"/>
    <cellStyle name="TabKopf 1 2 3 6 13" xfId="3960"/>
    <cellStyle name="TabKopf 1 2 3 6 14" xfId="3961"/>
    <cellStyle name="TabKopf 1 2 3 6 15" xfId="3962"/>
    <cellStyle name="TabKopf 1 2 3 6 16" xfId="3963"/>
    <cellStyle name="TabKopf 1 2 3 6 17" xfId="3964"/>
    <cellStyle name="TabKopf 1 2 3 6 18" xfId="3965"/>
    <cellStyle name="TabKopf 1 2 3 6 2" xfId="3966"/>
    <cellStyle name="TabKopf 1 2 3 6 3" xfId="3967"/>
    <cellStyle name="TabKopf 1 2 3 6 4" xfId="3968"/>
    <cellStyle name="TabKopf 1 2 3 6 5" xfId="3969"/>
    <cellStyle name="TabKopf 1 2 3 6 6" xfId="3970"/>
    <cellStyle name="TabKopf 1 2 3 6 7" xfId="3971"/>
    <cellStyle name="TabKopf 1 2 3 6 8" xfId="3972"/>
    <cellStyle name="TabKopf 1 2 3 6 9" xfId="3973"/>
    <cellStyle name="TabKopf 1 2 3 7" xfId="3974"/>
    <cellStyle name="TabKopf 1 2 3 8" xfId="3975"/>
    <cellStyle name="TabKopf 1 2 3 9" xfId="3976"/>
    <cellStyle name="TabKopf 1 2 30" xfId="3977"/>
    <cellStyle name="TabKopf 1 2 4" xfId="3978"/>
    <cellStyle name="TabKopf 1 2 4 10" xfId="3979"/>
    <cellStyle name="TabKopf 1 2 4 11" xfId="3980"/>
    <cellStyle name="TabKopf 1 2 4 12" xfId="3981"/>
    <cellStyle name="TabKopf 1 2 4 13" xfId="3982"/>
    <cellStyle name="TabKopf 1 2 4 14" xfId="3983"/>
    <cellStyle name="TabKopf 1 2 4 15" xfId="3984"/>
    <cellStyle name="TabKopf 1 2 4 16" xfId="3985"/>
    <cellStyle name="TabKopf 1 2 4 17" xfId="3986"/>
    <cellStyle name="TabKopf 1 2 4 18" xfId="3987"/>
    <cellStyle name="TabKopf 1 2 4 19" xfId="3988"/>
    <cellStyle name="TabKopf 1 2 4 2" xfId="3989"/>
    <cellStyle name="TabKopf 1 2 4 2 10" xfId="3990"/>
    <cellStyle name="TabKopf 1 2 4 2 11" xfId="3991"/>
    <cellStyle name="TabKopf 1 2 4 2 12" xfId="3992"/>
    <cellStyle name="TabKopf 1 2 4 2 13" xfId="3993"/>
    <cellStyle name="TabKopf 1 2 4 2 14" xfId="3994"/>
    <cellStyle name="TabKopf 1 2 4 2 15" xfId="3995"/>
    <cellStyle name="TabKopf 1 2 4 2 16" xfId="3996"/>
    <cellStyle name="TabKopf 1 2 4 2 17" xfId="3997"/>
    <cellStyle name="TabKopf 1 2 4 2 18" xfId="3998"/>
    <cellStyle name="TabKopf 1 2 4 2 19" xfId="3999"/>
    <cellStyle name="TabKopf 1 2 4 2 2" xfId="4000"/>
    <cellStyle name="TabKopf 1 2 4 2 2 10" xfId="4001"/>
    <cellStyle name="TabKopf 1 2 4 2 2 11" xfId="4002"/>
    <cellStyle name="TabKopf 1 2 4 2 2 12" xfId="4003"/>
    <cellStyle name="TabKopf 1 2 4 2 2 13" xfId="4004"/>
    <cellStyle name="TabKopf 1 2 4 2 2 14" xfId="4005"/>
    <cellStyle name="TabKopf 1 2 4 2 2 15" xfId="4006"/>
    <cellStyle name="TabKopf 1 2 4 2 2 16" xfId="4007"/>
    <cellStyle name="TabKopf 1 2 4 2 2 17" xfId="4008"/>
    <cellStyle name="TabKopf 1 2 4 2 2 18" xfId="4009"/>
    <cellStyle name="TabKopf 1 2 4 2 2 2" xfId="4010"/>
    <cellStyle name="TabKopf 1 2 4 2 2 3" xfId="4011"/>
    <cellStyle name="TabKopf 1 2 4 2 2 4" xfId="4012"/>
    <cellStyle name="TabKopf 1 2 4 2 2 5" xfId="4013"/>
    <cellStyle name="TabKopf 1 2 4 2 2 6" xfId="4014"/>
    <cellStyle name="TabKopf 1 2 4 2 2 7" xfId="4015"/>
    <cellStyle name="TabKopf 1 2 4 2 2 8" xfId="4016"/>
    <cellStyle name="TabKopf 1 2 4 2 2 9" xfId="4017"/>
    <cellStyle name="TabKopf 1 2 4 2 20" xfId="4018"/>
    <cellStyle name="TabKopf 1 2 4 2 21" xfId="4019"/>
    <cellStyle name="TabKopf 1 2 4 2 22" xfId="4020"/>
    <cellStyle name="TabKopf 1 2 4 2 3" xfId="4021"/>
    <cellStyle name="TabKopf 1 2 4 2 3 10" xfId="4022"/>
    <cellStyle name="TabKopf 1 2 4 2 3 11" xfId="4023"/>
    <cellStyle name="TabKopf 1 2 4 2 3 12" xfId="4024"/>
    <cellStyle name="TabKopf 1 2 4 2 3 13" xfId="4025"/>
    <cellStyle name="TabKopf 1 2 4 2 3 14" xfId="4026"/>
    <cellStyle name="TabKopf 1 2 4 2 3 15" xfId="4027"/>
    <cellStyle name="TabKopf 1 2 4 2 3 16" xfId="4028"/>
    <cellStyle name="TabKopf 1 2 4 2 3 17" xfId="4029"/>
    <cellStyle name="TabKopf 1 2 4 2 3 18" xfId="4030"/>
    <cellStyle name="TabKopf 1 2 4 2 3 2" xfId="4031"/>
    <cellStyle name="TabKopf 1 2 4 2 3 3" xfId="4032"/>
    <cellStyle name="TabKopf 1 2 4 2 3 4" xfId="4033"/>
    <cellStyle name="TabKopf 1 2 4 2 3 5" xfId="4034"/>
    <cellStyle name="TabKopf 1 2 4 2 3 6" xfId="4035"/>
    <cellStyle name="TabKopf 1 2 4 2 3 7" xfId="4036"/>
    <cellStyle name="TabKopf 1 2 4 2 3 8" xfId="4037"/>
    <cellStyle name="TabKopf 1 2 4 2 3 9" xfId="4038"/>
    <cellStyle name="TabKopf 1 2 4 2 4" xfId="4039"/>
    <cellStyle name="TabKopf 1 2 4 2 4 10" xfId="4040"/>
    <cellStyle name="TabKopf 1 2 4 2 4 11" xfId="4041"/>
    <cellStyle name="TabKopf 1 2 4 2 4 12" xfId="4042"/>
    <cellStyle name="TabKopf 1 2 4 2 4 13" xfId="4043"/>
    <cellStyle name="TabKopf 1 2 4 2 4 14" xfId="4044"/>
    <cellStyle name="TabKopf 1 2 4 2 4 15" xfId="4045"/>
    <cellStyle name="TabKopf 1 2 4 2 4 16" xfId="4046"/>
    <cellStyle name="TabKopf 1 2 4 2 4 17" xfId="4047"/>
    <cellStyle name="TabKopf 1 2 4 2 4 18" xfId="4048"/>
    <cellStyle name="TabKopf 1 2 4 2 4 2" xfId="4049"/>
    <cellStyle name="TabKopf 1 2 4 2 4 3" xfId="4050"/>
    <cellStyle name="TabKopf 1 2 4 2 4 4" xfId="4051"/>
    <cellStyle name="TabKopf 1 2 4 2 4 5" xfId="4052"/>
    <cellStyle name="TabKopf 1 2 4 2 4 6" xfId="4053"/>
    <cellStyle name="TabKopf 1 2 4 2 4 7" xfId="4054"/>
    <cellStyle name="TabKopf 1 2 4 2 4 8" xfId="4055"/>
    <cellStyle name="TabKopf 1 2 4 2 4 9" xfId="4056"/>
    <cellStyle name="TabKopf 1 2 4 2 5" xfId="4057"/>
    <cellStyle name="TabKopf 1 2 4 2 5 10" xfId="4058"/>
    <cellStyle name="TabKopf 1 2 4 2 5 11" xfId="4059"/>
    <cellStyle name="TabKopf 1 2 4 2 5 12" xfId="4060"/>
    <cellStyle name="TabKopf 1 2 4 2 5 13" xfId="4061"/>
    <cellStyle name="TabKopf 1 2 4 2 5 14" xfId="4062"/>
    <cellStyle name="TabKopf 1 2 4 2 5 15" xfId="4063"/>
    <cellStyle name="TabKopf 1 2 4 2 5 16" xfId="4064"/>
    <cellStyle name="TabKopf 1 2 4 2 5 17" xfId="4065"/>
    <cellStyle name="TabKopf 1 2 4 2 5 18" xfId="4066"/>
    <cellStyle name="TabKopf 1 2 4 2 5 2" xfId="4067"/>
    <cellStyle name="TabKopf 1 2 4 2 5 3" xfId="4068"/>
    <cellStyle name="TabKopf 1 2 4 2 5 4" xfId="4069"/>
    <cellStyle name="TabKopf 1 2 4 2 5 5" xfId="4070"/>
    <cellStyle name="TabKopf 1 2 4 2 5 6" xfId="4071"/>
    <cellStyle name="TabKopf 1 2 4 2 5 7" xfId="4072"/>
    <cellStyle name="TabKopf 1 2 4 2 5 8" xfId="4073"/>
    <cellStyle name="TabKopf 1 2 4 2 5 9" xfId="4074"/>
    <cellStyle name="TabKopf 1 2 4 2 6" xfId="4075"/>
    <cellStyle name="TabKopf 1 2 4 2 7" xfId="4076"/>
    <cellStyle name="TabKopf 1 2 4 2 8" xfId="4077"/>
    <cellStyle name="TabKopf 1 2 4 2 9" xfId="4078"/>
    <cellStyle name="TabKopf 1 2 4 20" xfId="4079"/>
    <cellStyle name="TabKopf 1 2 4 21" xfId="4080"/>
    <cellStyle name="TabKopf 1 2 4 22" xfId="4081"/>
    <cellStyle name="TabKopf 1 2 4 23" xfId="4082"/>
    <cellStyle name="TabKopf 1 2 4 3" xfId="4083"/>
    <cellStyle name="TabKopf 1 2 4 3 10" xfId="4084"/>
    <cellStyle name="TabKopf 1 2 4 3 11" xfId="4085"/>
    <cellStyle name="TabKopf 1 2 4 3 12" xfId="4086"/>
    <cellStyle name="TabKopf 1 2 4 3 13" xfId="4087"/>
    <cellStyle name="TabKopf 1 2 4 3 14" xfId="4088"/>
    <cellStyle name="TabKopf 1 2 4 3 15" xfId="4089"/>
    <cellStyle name="TabKopf 1 2 4 3 16" xfId="4090"/>
    <cellStyle name="TabKopf 1 2 4 3 17" xfId="4091"/>
    <cellStyle name="TabKopf 1 2 4 3 18" xfId="4092"/>
    <cellStyle name="TabKopf 1 2 4 3 2" xfId="4093"/>
    <cellStyle name="TabKopf 1 2 4 3 3" xfId="4094"/>
    <cellStyle name="TabKopf 1 2 4 3 4" xfId="4095"/>
    <cellStyle name="TabKopf 1 2 4 3 5" xfId="4096"/>
    <cellStyle name="TabKopf 1 2 4 3 6" xfId="4097"/>
    <cellStyle name="TabKopf 1 2 4 3 7" xfId="4098"/>
    <cellStyle name="TabKopf 1 2 4 3 8" xfId="4099"/>
    <cellStyle name="TabKopf 1 2 4 3 9" xfId="4100"/>
    <cellStyle name="TabKopf 1 2 4 4" xfId="4101"/>
    <cellStyle name="TabKopf 1 2 4 4 10" xfId="4102"/>
    <cellStyle name="TabKopf 1 2 4 4 11" xfId="4103"/>
    <cellStyle name="TabKopf 1 2 4 4 12" xfId="4104"/>
    <cellStyle name="TabKopf 1 2 4 4 13" xfId="4105"/>
    <cellStyle name="TabKopf 1 2 4 4 14" xfId="4106"/>
    <cellStyle name="TabKopf 1 2 4 4 15" xfId="4107"/>
    <cellStyle name="TabKopf 1 2 4 4 16" xfId="4108"/>
    <cellStyle name="TabKopf 1 2 4 4 17" xfId="4109"/>
    <cellStyle name="TabKopf 1 2 4 4 18" xfId="4110"/>
    <cellStyle name="TabKopf 1 2 4 4 2" xfId="4111"/>
    <cellStyle name="TabKopf 1 2 4 4 3" xfId="4112"/>
    <cellStyle name="TabKopf 1 2 4 4 4" xfId="4113"/>
    <cellStyle name="TabKopf 1 2 4 4 5" xfId="4114"/>
    <cellStyle name="TabKopf 1 2 4 4 6" xfId="4115"/>
    <cellStyle name="TabKopf 1 2 4 4 7" xfId="4116"/>
    <cellStyle name="TabKopf 1 2 4 4 8" xfId="4117"/>
    <cellStyle name="TabKopf 1 2 4 4 9" xfId="4118"/>
    <cellStyle name="TabKopf 1 2 4 5" xfId="4119"/>
    <cellStyle name="TabKopf 1 2 4 5 10" xfId="4120"/>
    <cellStyle name="TabKopf 1 2 4 5 11" xfId="4121"/>
    <cellStyle name="TabKopf 1 2 4 5 12" xfId="4122"/>
    <cellStyle name="TabKopf 1 2 4 5 13" xfId="4123"/>
    <cellStyle name="TabKopf 1 2 4 5 14" xfId="4124"/>
    <cellStyle name="TabKopf 1 2 4 5 15" xfId="4125"/>
    <cellStyle name="TabKopf 1 2 4 5 16" xfId="4126"/>
    <cellStyle name="TabKopf 1 2 4 5 17" xfId="4127"/>
    <cellStyle name="TabKopf 1 2 4 5 18" xfId="4128"/>
    <cellStyle name="TabKopf 1 2 4 5 2" xfId="4129"/>
    <cellStyle name="TabKopf 1 2 4 5 3" xfId="4130"/>
    <cellStyle name="TabKopf 1 2 4 5 4" xfId="4131"/>
    <cellStyle name="TabKopf 1 2 4 5 5" xfId="4132"/>
    <cellStyle name="TabKopf 1 2 4 5 6" xfId="4133"/>
    <cellStyle name="TabKopf 1 2 4 5 7" xfId="4134"/>
    <cellStyle name="TabKopf 1 2 4 5 8" xfId="4135"/>
    <cellStyle name="TabKopf 1 2 4 5 9" xfId="4136"/>
    <cellStyle name="TabKopf 1 2 4 6" xfId="4137"/>
    <cellStyle name="TabKopf 1 2 4 6 10" xfId="4138"/>
    <cellStyle name="TabKopf 1 2 4 6 11" xfId="4139"/>
    <cellStyle name="TabKopf 1 2 4 6 12" xfId="4140"/>
    <cellStyle name="TabKopf 1 2 4 6 13" xfId="4141"/>
    <cellStyle name="TabKopf 1 2 4 6 14" xfId="4142"/>
    <cellStyle name="TabKopf 1 2 4 6 15" xfId="4143"/>
    <cellStyle name="TabKopf 1 2 4 6 16" xfId="4144"/>
    <cellStyle name="TabKopf 1 2 4 6 17" xfId="4145"/>
    <cellStyle name="TabKopf 1 2 4 6 18" xfId="4146"/>
    <cellStyle name="TabKopf 1 2 4 6 2" xfId="4147"/>
    <cellStyle name="TabKopf 1 2 4 6 3" xfId="4148"/>
    <cellStyle name="TabKopf 1 2 4 6 4" xfId="4149"/>
    <cellStyle name="TabKopf 1 2 4 6 5" xfId="4150"/>
    <cellStyle name="TabKopf 1 2 4 6 6" xfId="4151"/>
    <cellStyle name="TabKopf 1 2 4 6 7" xfId="4152"/>
    <cellStyle name="TabKopf 1 2 4 6 8" xfId="4153"/>
    <cellStyle name="TabKopf 1 2 4 6 9" xfId="4154"/>
    <cellStyle name="TabKopf 1 2 4 7" xfId="4155"/>
    <cellStyle name="TabKopf 1 2 4 8" xfId="4156"/>
    <cellStyle name="TabKopf 1 2 4 9" xfId="4157"/>
    <cellStyle name="TabKopf 1 2 5" xfId="4158"/>
    <cellStyle name="TabKopf 1 2 5 10" xfId="4159"/>
    <cellStyle name="TabKopf 1 2 5 11" xfId="4160"/>
    <cellStyle name="TabKopf 1 2 5 12" xfId="4161"/>
    <cellStyle name="TabKopf 1 2 5 13" xfId="4162"/>
    <cellStyle name="TabKopf 1 2 5 14" xfId="4163"/>
    <cellStyle name="TabKopf 1 2 5 15" xfId="4164"/>
    <cellStyle name="TabKopf 1 2 5 16" xfId="4165"/>
    <cellStyle name="TabKopf 1 2 5 17" xfId="4166"/>
    <cellStyle name="TabKopf 1 2 5 18" xfId="4167"/>
    <cellStyle name="TabKopf 1 2 5 19" xfId="4168"/>
    <cellStyle name="TabKopf 1 2 5 2" xfId="4169"/>
    <cellStyle name="TabKopf 1 2 5 2 10" xfId="4170"/>
    <cellStyle name="TabKopf 1 2 5 2 11" xfId="4171"/>
    <cellStyle name="TabKopf 1 2 5 2 12" xfId="4172"/>
    <cellStyle name="TabKopf 1 2 5 2 13" xfId="4173"/>
    <cellStyle name="TabKopf 1 2 5 2 14" xfId="4174"/>
    <cellStyle name="TabKopf 1 2 5 2 15" xfId="4175"/>
    <cellStyle name="TabKopf 1 2 5 2 16" xfId="4176"/>
    <cellStyle name="TabKopf 1 2 5 2 17" xfId="4177"/>
    <cellStyle name="TabKopf 1 2 5 2 18" xfId="4178"/>
    <cellStyle name="TabKopf 1 2 5 2 19" xfId="4179"/>
    <cellStyle name="TabKopf 1 2 5 2 2" xfId="4180"/>
    <cellStyle name="TabKopf 1 2 5 2 2 10" xfId="4181"/>
    <cellStyle name="TabKopf 1 2 5 2 2 11" xfId="4182"/>
    <cellStyle name="TabKopf 1 2 5 2 2 12" xfId="4183"/>
    <cellStyle name="TabKopf 1 2 5 2 2 13" xfId="4184"/>
    <cellStyle name="TabKopf 1 2 5 2 2 14" xfId="4185"/>
    <cellStyle name="TabKopf 1 2 5 2 2 15" xfId="4186"/>
    <cellStyle name="TabKopf 1 2 5 2 2 16" xfId="4187"/>
    <cellStyle name="TabKopf 1 2 5 2 2 17" xfId="4188"/>
    <cellStyle name="TabKopf 1 2 5 2 2 18" xfId="4189"/>
    <cellStyle name="TabKopf 1 2 5 2 2 2" xfId="4190"/>
    <cellStyle name="TabKopf 1 2 5 2 2 3" xfId="4191"/>
    <cellStyle name="TabKopf 1 2 5 2 2 4" xfId="4192"/>
    <cellStyle name="TabKopf 1 2 5 2 2 5" xfId="4193"/>
    <cellStyle name="TabKopf 1 2 5 2 2 6" xfId="4194"/>
    <cellStyle name="TabKopf 1 2 5 2 2 7" xfId="4195"/>
    <cellStyle name="TabKopf 1 2 5 2 2 8" xfId="4196"/>
    <cellStyle name="TabKopf 1 2 5 2 2 9" xfId="4197"/>
    <cellStyle name="TabKopf 1 2 5 2 20" xfId="4198"/>
    <cellStyle name="TabKopf 1 2 5 2 21" xfId="4199"/>
    <cellStyle name="TabKopf 1 2 5 2 22" xfId="4200"/>
    <cellStyle name="TabKopf 1 2 5 2 3" xfId="4201"/>
    <cellStyle name="TabKopf 1 2 5 2 3 10" xfId="4202"/>
    <cellStyle name="TabKopf 1 2 5 2 3 11" xfId="4203"/>
    <cellStyle name="TabKopf 1 2 5 2 3 12" xfId="4204"/>
    <cellStyle name="TabKopf 1 2 5 2 3 13" xfId="4205"/>
    <cellStyle name="TabKopf 1 2 5 2 3 14" xfId="4206"/>
    <cellStyle name="TabKopf 1 2 5 2 3 15" xfId="4207"/>
    <cellStyle name="TabKopf 1 2 5 2 3 16" xfId="4208"/>
    <cellStyle name="TabKopf 1 2 5 2 3 17" xfId="4209"/>
    <cellStyle name="TabKopf 1 2 5 2 3 18" xfId="4210"/>
    <cellStyle name="TabKopf 1 2 5 2 3 2" xfId="4211"/>
    <cellStyle name="TabKopf 1 2 5 2 3 3" xfId="4212"/>
    <cellStyle name="TabKopf 1 2 5 2 3 4" xfId="4213"/>
    <cellStyle name="TabKopf 1 2 5 2 3 5" xfId="4214"/>
    <cellStyle name="TabKopf 1 2 5 2 3 6" xfId="4215"/>
    <cellStyle name="TabKopf 1 2 5 2 3 7" xfId="4216"/>
    <cellStyle name="TabKopf 1 2 5 2 3 8" xfId="4217"/>
    <cellStyle name="TabKopf 1 2 5 2 3 9" xfId="4218"/>
    <cellStyle name="TabKopf 1 2 5 2 4" xfId="4219"/>
    <cellStyle name="TabKopf 1 2 5 2 4 10" xfId="4220"/>
    <cellStyle name="TabKopf 1 2 5 2 4 11" xfId="4221"/>
    <cellStyle name="TabKopf 1 2 5 2 4 12" xfId="4222"/>
    <cellStyle name="TabKopf 1 2 5 2 4 13" xfId="4223"/>
    <cellStyle name="TabKopf 1 2 5 2 4 14" xfId="4224"/>
    <cellStyle name="TabKopf 1 2 5 2 4 15" xfId="4225"/>
    <cellStyle name="TabKopf 1 2 5 2 4 16" xfId="4226"/>
    <cellStyle name="TabKopf 1 2 5 2 4 17" xfId="4227"/>
    <cellStyle name="TabKopf 1 2 5 2 4 18" xfId="4228"/>
    <cellStyle name="TabKopf 1 2 5 2 4 2" xfId="4229"/>
    <cellStyle name="TabKopf 1 2 5 2 4 3" xfId="4230"/>
    <cellStyle name="TabKopf 1 2 5 2 4 4" xfId="4231"/>
    <cellStyle name="TabKopf 1 2 5 2 4 5" xfId="4232"/>
    <cellStyle name="TabKopf 1 2 5 2 4 6" xfId="4233"/>
    <cellStyle name="TabKopf 1 2 5 2 4 7" xfId="4234"/>
    <cellStyle name="TabKopf 1 2 5 2 4 8" xfId="4235"/>
    <cellStyle name="TabKopf 1 2 5 2 4 9" xfId="4236"/>
    <cellStyle name="TabKopf 1 2 5 2 5" xfId="4237"/>
    <cellStyle name="TabKopf 1 2 5 2 5 10" xfId="4238"/>
    <cellStyle name="TabKopf 1 2 5 2 5 11" xfId="4239"/>
    <cellStyle name="TabKopf 1 2 5 2 5 12" xfId="4240"/>
    <cellStyle name="TabKopf 1 2 5 2 5 13" xfId="4241"/>
    <cellStyle name="TabKopf 1 2 5 2 5 14" xfId="4242"/>
    <cellStyle name="TabKopf 1 2 5 2 5 15" xfId="4243"/>
    <cellStyle name="TabKopf 1 2 5 2 5 16" xfId="4244"/>
    <cellStyle name="TabKopf 1 2 5 2 5 17" xfId="4245"/>
    <cellStyle name="TabKopf 1 2 5 2 5 18" xfId="4246"/>
    <cellStyle name="TabKopf 1 2 5 2 5 2" xfId="4247"/>
    <cellStyle name="TabKopf 1 2 5 2 5 3" xfId="4248"/>
    <cellStyle name="TabKopf 1 2 5 2 5 4" xfId="4249"/>
    <cellStyle name="TabKopf 1 2 5 2 5 5" xfId="4250"/>
    <cellStyle name="TabKopf 1 2 5 2 5 6" xfId="4251"/>
    <cellStyle name="TabKopf 1 2 5 2 5 7" xfId="4252"/>
    <cellStyle name="TabKopf 1 2 5 2 5 8" xfId="4253"/>
    <cellStyle name="TabKopf 1 2 5 2 5 9" xfId="4254"/>
    <cellStyle name="TabKopf 1 2 5 2 6" xfId="4255"/>
    <cellStyle name="TabKopf 1 2 5 2 7" xfId="4256"/>
    <cellStyle name="TabKopf 1 2 5 2 8" xfId="4257"/>
    <cellStyle name="TabKopf 1 2 5 2 9" xfId="4258"/>
    <cellStyle name="TabKopf 1 2 5 20" xfId="4259"/>
    <cellStyle name="TabKopf 1 2 5 21" xfId="4260"/>
    <cellStyle name="TabKopf 1 2 5 22" xfId="4261"/>
    <cellStyle name="TabKopf 1 2 5 23" xfId="4262"/>
    <cellStyle name="TabKopf 1 2 5 3" xfId="4263"/>
    <cellStyle name="TabKopf 1 2 5 3 10" xfId="4264"/>
    <cellStyle name="TabKopf 1 2 5 3 11" xfId="4265"/>
    <cellStyle name="TabKopf 1 2 5 3 12" xfId="4266"/>
    <cellStyle name="TabKopf 1 2 5 3 13" xfId="4267"/>
    <cellStyle name="TabKopf 1 2 5 3 14" xfId="4268"/>
    <cellStyle name="TabKopf 1 2 5 3 15" xfId="4269"/>
    <cellStyle name="TabKopf 1 2 5 3 16" xfId="4270"/>
    <cellStyle name="TabKopf 1 2 5 3 17" xfId="4271"/>
    <cellStyle name="TabKopf 1 2 5 3 18" xfId="4272"/>
    <cellStyle name="TabKopf 1 2 5 3 2" xfId="4273"/>
    <cellStyle name="TabKopf 1 2 5 3 3" xfId="4274"/>
    <cellStyle name="TabKopf 1 2 5 3 4" xfId="4275"/>
    <cellStyle name="TabKopf 1 2 5 3 5" xfId="4276"/>
    <cellStyle name="TabKopf 1 2 5 3 6" xfId="4277"/>
    <cellStyle name="TabKopf 1 2 5 3 7" xfId="4278"/>
    <cellStyle name="TabKopf 1 2 5 3 8" xfId="4279"/>
    <cellStyle name="TabKopf 1 2 5 3 9" xfId="4280"/>
    <cellStyle name="TabKopf 1 2 5 4" xfId="4281"/>
    <cellStyle name="TabKopf 1 2 5 4 10" xfId="4282"/>
    <cellStyle name="TabKopf 1 2 5 4 11" xfId="4283"/>
    <cellStyle name="TabKopf 1 2 5 4 12" xfId="4284"/>
    <cellStyle name="TabKopf 1 2 5 4 13" xfId="4285"/>
    <cellStyle name="TabKopf 1 2 5 4 14" xfId="4286"/>
    <cellStyle name="TabKopf 1 2 5 4 15" xfId="4287"/>
    <cellStyle name="TabKopf 1 2 5 4 16" xfId="4288"/>
    <cellStyle name="TabKopf 1 2 5 4 17" xfId="4289"/>
    <cellStyle name="TabKopf 1 2 5 4 18" xfId="4290"/>
    <cellStyle name="TabKopf 1 2 5 4 2" xfId="4291"/>
    <cellStyle name="TabKopf 1 2 5 4 3" xfId="4292"/>
    <cellStyle name="TabKopf 1 2 5 4 4" xfId="4293"/>
    <cellStyle name="TabKopf 1 2 5 4 5" xfId="4294"/>
    <cellStyle name="TabKopf 1 2 5 4 6" xfId="4295"/>
    <cellStyle name="TabKopf 1 2 5 4 7" xfId="4296"/>
    <cellStyle name="TabKopf 1 2 5 4 8" xfId="4297"/>
    <cellStyle name="TabKopf 1 2 5 4 9" xfId="4298"/>
    <cellStyle name="TabKopf 1 2 5 5" xfId="4299"/>
    <cellStyle name="TabKopf 1 2 5 5 10" xfId="4300"/>
    <cellStyle name="TabKopf 1 2 5 5 11" xfId="4301"/>
    <cellStyle name="TabKopf 1 2 5 5 12" xfId="4302"/>
    <cellStyle name="TabKopf 1 2 5 5 13" xfId="4303"/>
    <cellStyle name="TabKopf 1 2 5 5 14" xfId="4304"/>
    <cellStyle name="TabKopf 1 2 5 5 15" xfId="4305"/>
    <cellStyle name="TabKopf 1 2 5 5 16" xfId="4306"/>
    <cellStyle name="TabKopf 1 2 5 5 17" xfId="4307"/>
    <cellStyle name="TabKopf 1 2 5 5 18" xfId="4308"/>
    <cellStyle name="TabKopf 1 2 5 5 2" xfId="4309"/>
    <cellStyle name="TabKopf 1 2 5 5 3" xfId="4310"/>
    <cellStyle name="TabKopf 1 2 5 5 4" xfId="4311"/>
    <cellStyle name="TabKopf 1 2 5 5 5" xfId="4312"/>
    <cellStyle name="TabKopf 1 2 5 5 6" xfId="4313"/>
    <cellStyle name="TabKopf 1 2 5 5 7" xfId="4314"/>
    <cellStyle name="TabKopf 1 2 5 5 8" xfId="4315"/>
    <cellStyle name="TabKopf 1 2 5 5 9" xfId="4316"/>
    <cellStyle name="TabKopf 1 2 5 6" xfId="4317"/>
    <cellStyle name="TabKopf 1 2 5 6 10" xfId="4318"/>
    <cellStyle name="TabKopf 1 2 5 6 11" xfId="4319"/>
    <cellStyle name="TabKopf 1 2 5 6 12" xfId="4320"/>
    <cellStyle name="TabKopf 1 2 5 6 13" xfId="4321"/>
    <cellStyle name="TabKopf 1 2 5 6 14" xfId="4322"/>
    <cellStyle name="TabKopf 1 2 5 6 15" xfId="4323"/>
    <cellStyle name="TabKopf 1 2 5 6 16" xfId="4324"/>
    <cellStyle name="TabKopf 1 2 5 6 17" xfId="4325"/>
    <cellStyle name="TabKopf 1 2 5 6 18" xfId="4326"/>
    <cellStyle name="TabKopf 1 2 5 6 2" xfId="4327"/>
    <cellStyle name="TabKopf 1 2 5 6 3" xfId="4328"/>
    <cellStyle name="TabKopf 1 2 5 6 4" xfId="4329"/>
    <cellStyle name="TabKopf 1 2 5 6 5" xfId="4330"/>
    <cellStyle name="TabKopf 1 2 5 6 6" xfId="4331"/>
    <cellStyle name="TabKopf 1 2 5 6 7" xfId="4332"/>
    <cellStyle name="TabKopf 1 2 5 6 8" xfId="4333"/>
    <cellStyle name="TabKopf 1 2 5 6 9" xfId="4334"/>
    <cellStyle name="TabKopf 1 2 5 7" xfId="4335"/>
    <cellStyle name="TabKopf 1 2 5 8" xfId="4336"/>
    <cellStyle name="TabKopf 1 2 5 9" xfId="4337"/>
    <cellStyle name="TabKopf 1 2 6" xfId="4338"/>
    <cellStyle name="TabKopf 1 2 6 10" xfId="4339"/>
    <cellStyle name="TabKopf 1 2 6 11" xfId="4340"/>
    <cellStyle name="TabKopf 1 2 6 12" xfId="4341"/>
    <cellStyle name="TabKopf 1 2 6 13" xfId="4342"/>
    <cellStyle name="TabKopf 1 2 6 14" xfId="4343"/>
    <cellStyle name="TabKopf 1 2 6 15" xfId="4344"/>
    <cellStyle name="TabKopf 1 2 6 16" xfId="4345"/>
    <cellStyle name="TabKopf 1 2 6 17" xfId="4346"/>
    <cellStyle name="TabKopf 1 2 6 18" xfId="4347"/>
    <cellStyle name="TabKopf 1 2 6 19" xfId="4348"/>
    <cellStyle name="TabKopf 1 2 6 2" xfId="4349"/>
    <cellStyle name="TabKopf 1 2 6 2 10" xfId="4350"/>
    <cellStyle name="TabKopf 1 2 6 2 11" xfId="4351"/>
    <cellStyle name="TabKopf 1 2 6 2 12" xfId="4352"/>
    <cellStyle name="TabKopf 1 2 6 2 13" xfId="4353"/>
    <cellStyle name="TabKopf 1 2 6 2 14" xfId="4354"/>
    <cellStyle name="TabKopf 1 2 6 2 15" xfId="4355"/>
    <cellStyle name="TabKopf 1 2 6 2 16" xfId="4356"/>
    <cellStyle name="TabKopf 1 2 6 2 17" xfId="4357"/>
    <cellStyle name="TabKopf 1 2 6 2 18" xfId="4358"/>
    <cellStyle name="TabKopf 1 2 6 2 19" xfId="4359"/>
    <cellStyle name="TabKopf 1 2 6 2 2" xfId="4360"/>
    <cellStyle name="TabKopf 1 2 6 2 2 10" xfId="4361"/>
    <cellStyle name="TabKopf 1 2 6 2 2 11" xfId="4362"/>
    <cellStyle name="TabKopf 1 2 6 2 2 12" xfId="4363"/>
    <cellStyle name="TabKopf 1 2 6 2 2 13" xfId="4364"/>
    <cellStyle name="TabKopf 1 2 6 2 2 14" xfId="4365"/>
    <cellStyle name="TabKopf 1 2 6 2 2 15" xfId="4366"/>
    <cellStyle name="TabKopf 1 2 6 2 2 16" xfId="4367"/>
    <cellStyle name="TabKopf 1 2 6 2 2 17" xfId="4368"/>
    <cellStyle name="TabKopf 1 2 6 2 2 18" xfId="4369"/>
    <cellStyle name="TabKopf 1 2 6 2 2 2" xfId="4370"/>
    <cellStyle name="TabKopf 1 2 6 2 2 3" xfId="4371"/>
    <cellStyle name="TabKopf 1 2 6 2 2 4" xfId="4372"/>
    <cellStyle name="TabKopf 1 2 6 2 2 5" xfId="4373"/>
    <cellStyle name="TabKopf 1 2 6 2 2 6" xfId="4374"/>
    <cellStyle name="TabKopf 1 2 6 2 2 7" xfId="4375"/>
    <cellStyle name="TabKopf 1 2 6 2 2 8" xfId="4376"/>
    <cellStyle name="TabKopf 1 2 6 2 2 9" xfId="4377"/>
    <cellStyle name="TabKopf 1 2 6 2 20" xfId="4378"/>
    <cellStyle name="TabKopf 1 2 6 2 21" xfId="4379"/>
    <cellStyle name="TabKopf 1 2 6 2 22" xfId="4380"/>
    <cellStyle name="TabKopf 1 2 6 2 3" xfId="4381"/>
    <cellStyle name="TabKopf 1 2 6 2 3 10" xfId="4382"/>
    <cellStyle name="TabKopf 1 2 6 2 3 11" xfId="4383"/>
    <cellStyle name="TabKopf 1 2 6 2 3 12" xfId="4384"/>
    <cellStyle name="TabKopf 1 2 6 2 3 13" xfId="4385"/>
    <cellStyle name="TabKopf 1 2 6 2 3 14" xfId="4386"/>
    <cellStyle name="TabKopf 1 2 6 2 3 15" xfId="4387"/>
    <cellStyle name="TabKopf 1 2 6 2 3 16" xfId="4388"/>
    <cellStyle name="TabKopf 1 2 6 2 3 17" xfId="4389"/>
    <cellStyle name="TabKopf 1 2 6 2 3 18" xfId="4390"/>
    <cellStyle name="TabKopf 1 2 6 2 3 2" xfId="4391"/>
    <cellStyle name="TabKopf 1 2 6 2 3 3" xfId="4392"/>
    <cellStyle name="TabKopf 1 2 6 2 3 4" xfId="4393"/>
    <cellStyle name="TabKopf 1 2 6 2 3 5" xfId="4394"/>
    <cellStyle name="TabKopf 1 2 6 2 3 6" xfId="4395"/>
    <cellStyle name="TabKopf 1 2 6 2 3 7" xfId="4396"/>
    <cellStyle name="TabKopf 1 2 6 2 3 8" xfId="4397"/>
    <cellStyle name="TabKopf 1 2 6 2 3 9" xfId="4398"/>
    <cellStyle name="TabKopf 1 2 6 2 4" xfId="4399"/>
    <cellStyle name="TabKopf 1 2 6 2 4 10" xfId="4400"/>
    <cellStyle name="TabKopf 1 2 6 2 4 11" xfId="4401"/>
    <cellStyle name="TabKopf 1 2 6 2 4 12" xfId="4402"/>
    <cellStyle name="TabKopf 1 2 6 2 4 13" xfId="4403"/>
    <cellStyle name="TabKopf 1 2 6 2 4 14" xfId="4404"/>
    <cellStyle name="TabKopf 1 2 6 2 4 15" xfId="4405"/>
    <cellStyle name="TabKopf 1 2 6 2 4 16" xfId="4406"/>
    <cellStyle name="TabKopf 1 2 6 2 4 17" xfId="4407"/>
    <cellStyle name="TabKopf 1 2 6 2 4 18" xfId="4408"/>
    <cellStyle name="TabKopf 1 2 6 2 4 2" xfId="4409"/>
    <cellStyle name="TabKopf 1 2 6 2 4 3" xfId="4410"/>
    <cellStyle name="TabKopf 1 2 6 2 4 4" xfId="4411"/>
    <cellStyle name="TabKopf 1 2 6 2 4 5" xfId="4412"/>
    <cellStyle name="TabKopf 1 2 6 2 4 6" xfId="4413"/>
    <cellStyle name="TabKopf 1 2 6 2 4 7" xfId="4414"/>
    <cellStyle name="TabKopf 1 2 6 2 4 8" xfId="4415"/>
    <cellStyle name="TabKopf 1 2 6 2 4 9" xfId="4416"/>
    <cellStyle name="TabKopf 1 2 6 2 5" xfId="4417"/>
    <cellStyle name="TabKopf 1 2 6 2 5 10" xfId="4418"/>
    <cellStyle name="TabKopf 1 2 6 2 5 11" xfId="4419"/>
    <cellStyle name="TabKopf 1 2 6 2 5 12" xfId="4420"/>
    <cellStyle name="TabKopf 1 2 6 2 5 13" xfId="4421"/>
    <cellStyle name="TabKopf 1 2 6 2 5 14" xfId="4422"/>
    <cellStyle name="TabKopf 1 2 6 2 5 15" xfId="4423"/>
    <cellStyle name="TabKopf 1 2 6 2 5 16" xfId="4424"/>
    <cellStyle name="TabKopf 1 2 6 2 5 17" xfId="4425"/>
    <cellStyle name="TabKopf 1 2 6 2 5 18" xfId="4426"/>
    <cellStyle name="TabKopf 1 2 6 2 5 2" xfId="4427"/>
    <cellStyle name="TabKopf 1 2 6 2 5 3" xfId="4428"/>
    <cellStyle name="TabKopf 1 2 6 2 5 4" xfId="4429"/>
    <cellStyle name="TabKopf 1 2 6 2 5 5" xfId="4430"/>
    <cellStyle name="TabKopf 1 2 6 2 5 6" xfId="4431"/>
    <cellStyle name="TabKopf 1 2 6 2 5 7" xfId="4432"/>
    <cellStyle name="TabKopf 1 2 6 2 5 8" xfId="4433"/>
    <cellStyle name="TabKopf 1 2 6 2 5 9" xfId="4434"/>
    <cellStyle name="TabKopf 1 2 6 2 6" xfId="4435"/>
    <cellStyle name="TabKopf 1 2 6 2 7" xfId="4436"/>
    <cellStyle name="TabKopf 1 2 6 2 8" xfId="4437"/>
    <cellStyle name="TabKopf 1 2 6 2 9" xfId="4438"/>
    <cellStyle name="TabKopf 1 2 6 20" xfId="4439"/>
    <cellStyle name="TabKopf 1 2 6 21" xfId="4440"/>
    <cellStyle name="TabKopf 1 2 6 22" xfId="4441"/>
    <cellStyle name="TabKopf 1 2 6 23" xfId="4442"/>
    <cellStyle name="TabKopf 1 2 6 3" xfId="4443"/>
    <cellStyle name="TabKopf 1 2 6 3 10" xfId="4444"/>
    <cellStyle name="TabKopf 1 2 6 3 11" xfId="4445"/>
    <cellStyle name="TabKopf 1 2 6 3 12" xfId="4446"/>
    <cellStyle name="TabKopf 1 2 6 3 13" xfId="4447"/>
    <cellStyle name="TabKopf 1 2 6 3 14" xfId="4448"/>
    <cellStyle name="TabKopf 1 2 6 3 15" xfId="4449"/>
    <cellStyle name="TabKopf 1 2 6 3 16" xfId="4450"/>
    <cellStyle name="TabKopf 1 2 6 3 17" xfId="4451"/>
    <cellStyle name="TabKopf 1 2 6 3 18" xfId="4452"/>
    <cellStyle name="TabKopf 1 2 6 3 2" xfId="4453"/>
    <cellStyle name="TabKopf 1 2 6 3 3" xfId="4454"/>
    <cellStyle name="TabKopf 1 2 6 3 4" xfId="4455"/>
    <cellStyle name="TabKopf 1 2 6 3 5" xfId="4456"/>
    <cellStyle name="TabKopf 1 2 6 3 6" xfId="4457"/>
    <cellStyle name="TabKopf 1 2 6 3 7" xfId="4458"/>
    <cellStyle name="TabKopf 1 2 6 3 8" xfId="4459"/>
    <cellStyle name="TabKopf 1 2 6 3 9" xfId="4460"/>
    <cellStyle name="TabKopf 1 2 6 4" xfId="4461"/>
    <cellStyle name="TabKopf 1 2 6 4 10" xfId="4462"/>
    <cellStyle name="TabKopf 1 2 6 4 11" xfId="4463"/>
    <cellStyle name="TabKopf 1 2 6 4 12" xfId="4464"/>
    <cellStyle name="TabKopf 1 2 6 4 13" xfId="4465"/>
    <cellStyle name="TabKopf 1 2 6 4 14" xfId="4466"/>
    <cellStyle name="TabKopf 1 2 6 4 15" xfId="4467"/>
    <cellStyle name="TabKopf 1 2 6 4 16" xfId="4468"/>
    <cellStyle name="TabKopf 1 2 6 4 17" xfId="4469"/>
    <cellStyle name="TabKopf 1 2 6 4 18" xfId="4470"/>
    <cellStyle name="TabKopf 1 2 6 4 2" xfId="4471"/>
    <cellStyle name="TabKopf 1 2 6 4 3" xfId="4472"/>
    <cellStyle name="TabKopf 1 2 6 4 4" xfId="4473"/>
    <cellStyle name="TabKopf 1 2 6 4 5" xfId="4474"/>
    <cellStyle name="TabKopf 1 2 6 4 6" xfId="4475"/>
    <cellStyle name="TabKopf 1 2 6 4 7" xfId="4476"/>
    <cellStyle name="TabKopf 1 2 6 4 8" xfId="4477"/>
    <cellStyle name="TabKopf 1 2 6 4 9" xfId="4478"/>
    <cellStyle name="TabKopf 1 2 6 5" xfId="4479"/>
    <cellStyle name="TabKopf 1 2 6 5 10" xfId="4480"/>
    <cellStyle name="TabKopf 1 2 6 5 11" xfId="4481"/>
    <cellStyle name="TabKopf 1 2 6 5 12" xfId="4482"/>
    <cellStyle name="TabKopf 1 2 6 5 13" xfId="4483"/>
    <cellStyle name="TabKopf 1 2 6 5 14" xfId="4484"/>
    <cellStyle name="TabKopf 1 2 6 5 15" xfId="4485"/>
    <cellStyle name="TabKopf 1 2 6 5 16" xfId="4486"/>
    <cellStyle name="TabKopf 1 2 6 5 17" xfId="4487"/>
    <cellStyle name="TabKopf 1 2 6 5 18" xfId="4488"/>
    <cellStyle name="TabKopf 1 2 6 5 2" xfId="4489"/>
    <cellStyle name="TabKopf 1 2 6 5 3" xfId="4490"/>
    <cellStyle name="TabKopf 1 2 6 5 4" xfId="4491"/>
    <cellStyle name="TabKopf 1 2 6 5 5" xfId="4492"/>
    <cellStyle name="TabKopf 1 2 6 5 6" xfId="4493"/>
    <cellStyle name="TabKopf 1 2 6 5 7" xfId="4494"/>
    <cellStyle name="TabKopf 1 2 6 5 8" xfId="4495"/>
    <cellStyle name="TabKopf 1 2 6 5 9" xfId="4496"/>
    <cellStyle name="TabKopf 1 2 6 6" xfId="4497"/>
    <cellStyle name="TabKopf 1 2 6 6 10" xfId="4498"/>
    <cellStyle name="TabKopf 1 2 6 6 11" xfId="4499"/>
    <cellStyle name="TabKopf 1 2 6 6 12" xfId="4500"/>
    <cellStyle name="TabKopf 1 2 6 6 13" xfId="4501"/>
    <cellStyle name="TabKopf 1 2 6 6 14" xfId="4502"/>
    <cellStyle name="TabKopf 1 2 6 6 15" xfId="4503"/>
    <cellStyle name="TabKopf 1 2 6 6 16" xfId="4504"/>
    <cellStyle name="TabKopf 1 2 6 6 17" xfId="4505"/>
    <cellStyle name="TabKopf 1 2 6 6 18" xfId="4506"/>
    <cellStyle name="TabKopf 1 2 6 6 2" xfId="4507"/>
    <cellStyle name="TabKopf 1 2 6 6 3" xfId="4508"/>
    <cellStyle name="TabKopf 1 2 6 6 4" xfId="4509"/>
    <cellStyle name="TabKopf 1 2 6 6 5" xfId="4510"/>
    <cellStyle name="TabKopf 1 2 6 6 6" xfId="4511"/>
    <cellStyle name="TabKopf 1 2 6 6 7" xfId="4512"/>
    <cellStyle name="TabKopf 1 2 6 6 8" xfId="4513"/>
    <cellStyle name="TabKopf 1 2 6 6 9" xfId="4514"/>
    <cellStyle name="TabKopf 1 2 6 7" xfId="4515"/>
    <cellStyle name="TabKopf 1 2 6 8" xfId="4516"/>
    <cellStyle name="TabKopf 1 2 6 9" xfId="4517"/>
    <cellStyle name="TabKopf 1 2 7" xfId="4518"/>
    <cellStyle name="TabKopf 1 2 7 10" xfId="4519"/>
    <cellStyle name="TabKopf 1 2 7 11" xfId="4520"/>
    <cellStyle name="TabKopf 1 2 7 12" xfId="4521"/>
    <cellStyle name="TabKopf 1 2 7 13" xfId="4522"/>
    <cellStyle name="TabKopf 1 2 7 14" xfId="4523"/>
    <cellStyle name="TabKopf 1 2 7 15" xfId="4524"/>
    <cellStyle name="TabKopf 1 2 7 16" xfId="4525"/>
    <cellStyle name="TabKopf 1 2 7 17" xfId="4526"/>
    <cellStyle name="TabKopf 1 2 7 18" xfId="4527"/>
    <cellStyle name="TabKopf 1 2 7 19" xfId="4528"/>
    <cellStyle name="TabKopf 1 2 7 2" xfId="4529"/>
    <cellStyle name="TabKopf 1 2 7 2 10" xfId="4530"/>
    <cellStyle name="TabKopf 1 2 7 2 11" xfId="4531"/>
    <cellStyle name="TabKopf 1 2 7 2 12" xfId="4532"/>
    <cellStyle name="TabKopf 1 2 7 2 13" xfId="4533"/>
    <cellStyle name="TabKopf 1 2 7 2 14" xfId="4534"/>
    <cellStyle name="TabKopf 1 2 7 2 15" xfId="4535"/>
    <cellStyle name="TabKopf 1 2 7 2 16" xfId="4536"/>
    <cellStyle name="TabKopf 1 2 7 2 17" xfId="4537"/>
    <cellStyle name="TabKopf 1 2 7 2 18" xfId="4538"/>
    <cellStyle name="TabKopf 1 2 7 2 2" xfId="4539"/>
    <cellStyle name="TabKopf 1 2 7 2 3" xfId="4540"/>
    <cellStyle name="TabKopf 1 2 7 2 4" xfId="4541"/>
    <cellStyle name="TabKopf 1 2 7 2 5" xfId="4542"/>
    <cellStyle name="TabKopf 1 2 7 2 6" xfId="4543"/>
    <cellStyle name="TabKopf 1 2 7 2 7" xfId="4544"/>
    <cellStyle name="TabKopf 1 2 7 2 8" xfId="4545"/>
    <cellStyle name="TabKopf 1 2 7 2 9" xfId="4546"/>
    <cellStyle name="TabKopf 1 2 7 20" xfId="4547"/>
    <cellStyle name="TabKopf 1 2 7 21" xfId="4548"/>
    <cellStyle name="TabKopf 1 2 7 22" xfId="4549"/>
    <cellStyle name="TabKopf 1 2 7 3" xfId="4550"/>
    <cellStyle name="TabKopf 1 2 7 3 10" xfId="4551"/>
    <cellStyle name="TabKopf 1 2 7 3 11" xfId="4552"/>
    <cellStyle name="TabKopf 1 2 7 3 12" xfId="4553"/>
    <cellStyle name="TabKopf 1 2 7 3 13" xfId="4554"/>
    <cellStyle name="TabKopf 1 2 7 3 14" xfId="4555"/>
    <cellStyle name="TabKopf 1 2 7 3 15" xfId="4556"/>
    <cellStyle name="TabKopf 1 2 7 3 16" xfId="4557"/>
    <cellStyle name="TabKopf 1 2 7 3 17" xfId="4558"/>
    <cellStyle name="TabKopf 1 2 7 3 18" xfId="4559"/>
    <cellStyle name="TabKopf 1 2 7 3 2" xfId="4560"/>
    <cellStyle name="TabKopf 1 2 7 3 3" xfId="4561"/>
    <cellStyle name="TabKopf 1 2 7 3 4" xfId="4562"/>
    <cellStyle name="TabKopf 1 2 7 3 5" xfId="4563"/>
    <cellStyle name="TabKopf 1 2 7 3 6" xfId="4564"/>
    <cellStyle name="TabKopf 1 2 7 3 7" xfId="4565"/>
    <cellStyle name="TabKopf 1 2 7 3 8" xfId="4566"/>
    <cellStyle name="TabKopf 1 2 7 3 9" xfId="4567"/>
    <cellStyle name="TabKopf 1 2 7 4" xfId="4568"/>
    <cellStyle name="TabKopf 1 2 7 4 10" xfId="4569"/>
    <cellStyle name="TabKopf 1 2 7 4 11" xfId="4570"/>
    <cellStyle name="TabKopf 1 2 7 4 12" xfId="4571"/>
    <cellStyle name="TabKopf 1 2 7 4 13" xfId="4572"/>
    <cellStyle name="TabKopf 1 2 7 4 14" xfId="4573"/>
    <cellStyle name="TabKopf 1 2 7 4 15" xfId="4574"/>
    <cellStyle name="TabKopf 1 2 7 4 16" xfId="4575"/>
    <cellStyle name="TabKopf 1 2 7 4 17" xfId="4576"/>
    <cellStyle name="TabKopf 1 2 7 4 18" xfId="4577"/>
    <cellStyle name="TabKopf 1 2 7 4 2" xfId="4578"/>
    <cellStyle name="TabKopf 1 2 7 4 3" xfId="4579"/>
    <cellStyle name="TabKopf 1 2 7 4 4" xfId="4580"/>
    <cellStyle name="TabKopf 1 2 7 4 5" xfId="4581"/>
    <cellStyle name="TabKopf 1 2 7 4 6" xfId="4582"/>
    <cellStyle name="TabKopf 1 2 7 4 7" xfId="4583"/>
    <cellStyle name="TabKopf 1 2 7 4 8" xfId="4584"/>
    <cellStyle name="TabKopf 1 2 7 4 9" xfId="4585"/>
    <cellStyle name="TabKopf 1 2 7 5" xfId="4586"/>
    <cellStyle name="TabKopf 1 2 7 5 10" xfId="4587"/>
    <cellStyle name="TabKopf 1 2 7 5 11" xfId="4588"/>
    <cellStyle name="TabKopf 1 2 7 5 12" xfId="4589"/>
    <cellStyle name="TabKopf 1 2 7 5 13" xfId="4590"/>
    <cellStyle name="TabKopf 1 2 7 5 14" xfId="4591"/>
    <cellStyle name="TabKopf 1 2 7 5 15" xfId="4592"/>
    <cellStyle name="TabKopf 1 2 7 5 16" xfId="4593"/>
    <cellStyle name="TabKopf 1 2 7 5 17" xfId="4594"/>
    <cellStyle name="TabKopf 1 2 7 5 18" xfId="4595"/>
    <cellStyle name="TabKopf 1 2 7 5 2" xfId="4596"/>
    <cellStyle name="TabKopf 1 2 7 5 3" xfId="4597"/>
    <cellStyle name="TabKopf 1 2 7 5 4" xfId="4598"/>
    <cellStyle name="TabKopf 1 2 7 5 5" xfId="4599"/>
    <cellStyle name="TabKopf 1 2 7 5 6" xfId="4600"/>
    <cellStyle name="TabKopf 1 2 7 5 7" xfId="4601"/>
    <cellStyle name="TabKopf 1 2 7 5 8" xfId="4602"/>
    <cellStyle name="TabKopf 1 2 7 5 9" xfId="4603"/>
    <cellStyle name="TabKopf 1 2 7 6" xfId="4604"/>
    <cellStyle name="TabKopf 1 2 7 7" xfId="4605"/>
    <cellStyle name="TabKopf 1 2 7 8" xfId="4606"/>
    <cellStyle name="TabKopf 1 2 7 9" xfId="4607"/>
    <cellStyle name="TabKopf 1 2 8" xfId="4608"/>
    <cellStyle name="TabKopf 1 2 8 10" xfId="4609"/>
    <cellStyle name="TabKopf 1 2 8 11" xfId="4610"/>
    <cellStyle name="TabKopf 1 2 8 12" xfId="4611"/>
    <cellStyle name="TabKopf 1 2 8 13" xfId="4612"/>
    <cellStyle name="TabKopf 1 2 8 14" xfId="4613"/>
    <cellStyle name="TabKopf 1 2 8 15" xfId="4614"/>
    <cellStyle name="TabKopf 1 2 8 16" xfId="4615"/>
    <cellStyle name="TabKopf 1 2 8 17" xfId="4616"/>
    <cellStyle name="TabKopf 1 2 8 18" xfId="4617"/>
    <cellStyle name="TabKopf 1 2 8 19" xfId="4618"/>
    <cellStyle name="TabKopf 1 2 8 2" xfId="4619"/>
    <cellStyle name="TabKopf 1 2 8 2 10" xfId="4620"/>
    <cellStyle name="TabKopf 1 2 8 2 11" xfId="4621"/>
    <cellStyle name="TabKopf 1 2 8 2 12" xfId="4622"/>
    <cellStyle name="TabKopf 1 2 8 2 13" xfId="4623"/>
    <cellStyle name="TabKopf 1 2 8 2 14" xfId="4624"/>
    <cellStyle name="TabKopf 1 2 8 2 15" xfId="4625"/>
    <cellStyle name="TabKopf 1 2 8 2 16" xfId="4626"/>
    <cellStyle name="TabKopf 1 2 8 2 17" xfId="4627"/>
    <cellStyle name="TabKopf 1 2 8 2 18" xfId="4628"/>
    <cellStyle name="TabKopf 1 2 8 2 2" xfId="4629"/>
    <cellStyle name="TabKopf 1 2 8 2 3" xfId="4630"/>
    <cellStyle name="TabKopf 1 2 8 2 4" xfId="4631"/>
    <cellStyle name="TabKopf 1 2 8 2 5" xfId="4632"/>
    <cellStyle name="TabKopf 1 2 8 2 6" xfId="4633"/>
    <cellStyle name="TabKopf 1 2 8 2 7" xfId="4634"/>
    <cellStyle name="TabKopf 1 2 8 2 8" xfId="4635"/>
    <cellStyle name="TabKopf 1 2 8 2 9" xfId="4636"/>
    <cellStyle name="TabKopf 1 2 8 20" xfId="4637"/>
    <cellStyle name="TabKopf 1 2 8 21" xfId="4638"/>
    <cellStyle name="TabKopf 1 2 8 22" xfId="4639"/>
    <cellStyle name="TabKopf 1 2 8 3" xfId="4640"/>
    <cellStyle name="TabKopf 1 2 8 3 10" xfId="4641"/>
    <cellStyle name="TabKopf 1 2 8 3 11" xfId="4642"/>
    <cellStyle name="TabKopf 1 2 8 3 12" xfId="4643"/>
    <cellStyle name="TabKopf 1 2 8 3 13" xfId="4644"/>
    <cellStyle name="TabKopf 1 2 8 3 14" xfId="4645"/>
    <cellStyle name="TabKopf 1 2 8 3 15" xfId="4646"/>
    <cellStyle name="TabKopf 1 2 8 3 16" xfId="4647"/>
    <cellStyle name="TabKopf 1 2 8 3 17" xfId="4648"/>
    <cellStyle name="TabKopf 1 2 8 3 18" xfId="4649"/>
    <cellStyle name="TabKopf 1 2 8 3 2" xfId="4650"/>
    <cellStyle name="TabKopf 1 2 8 3 3" xfId="4651"/>
    <cellStyle name="TabKopf 1 2 8 3 4" xfId="4652"/>
    <cellStyle name="TabKopf 1 2 8 3 5" xfId="4653"/>
    <cellStyle name="TabKopf 1 2 8 3 6" xfId="4654"/>
    <cellStyle name="TabKopf 1 2 8 3 7" xfId="4655"/>
    <cellStyle name="TabKopf 1 2 8 3 8" xfId="4656"/>
    <cellStyle name="TabKopf 1 2 8 3 9" xfId="4657"/>
    <cellStyle name="TabKopf 1 2 8 4" xfId="4658"/>
    <cellStyle name="TabKopf 1 2 8 4 10" xfId="4659"/>
    <cellStyle name="TabKopf 1 2 8 4 11" xfId="4660"/>
    <cellStyle name="TabKopf 1 2 8 4 12" xfId="4661"/>
    <cellStyle name="TabKopf 1 2 8 4 13" xfId="4662"/>
    <cellStyle name="TabKopf 1 2 8 4 14" xfId="4663"/>
    <cellStyle name="TabKopf 1 2 8 4 15" xfId="4664"/>
    <cellStyle name="TabKopf 1 2 8 4 16" xfId="4665"/>
    <cellStyle name="TabKopf 1 2 8 4 17" xfId="4666"/>
    <cellStyle name="TabKopf 1 2 8 4 18" xfId="4667"/>
    <cellStyle name="TabKopf 1 2 8 4 2" xfId="4668"/>
    <cellStyle name="TabKopf 1 2 8 4 3" xfId="4669"/>
    <cellStyle name="TabKopf 1 2 8 4 4" xfId="4670"/>
    <cellStyle name="TabKopf 1 2 8 4 5" xfId="4671"/>
    <cellStyle name="TabKopf 1 2 8 4 6" xfId="4672"/>
    <cellStyle name="TabKopf 1 2 8 4 7" xfId="4673"/>
    <cellStyle name="TabKopf 1 2 8 4 8" xfId="4674"/>
    <cellStyle name="TabKopf 1 2 8 4 9" xfId="4675"/>
    <cellStyle name="TabKopf 1 2 8 5" xfId="4676"/>
    <cellStyle name="TabKopf 1 2 8 5 10" xfId="4677"/>
    <cellStyle name="TabKopf 1 2 8 5 11" xfId="4678"/>
    <cellStyle name="TabKopf 1 2 8 5 12" xfId="4679"/>
    <cellStyle name="TabKopf 1 2 8 5 13" xfId="4680"/>
    <cellStyle name="TabKopf 1 2 8 5 14" xfId="4681"/>
    <cellStyle name="TabKopf 1 2 8 5 15" xfId="4682"/>
    <cellStyle name="TabKopf 1 2 8 5 16" xfId="4683"/>
    <cellStyle name="TabKopf 1 2 8 5 17" xfId="4684"/>
    <cellStyle name="TabKopf 1 2 8 5 18" xfId="4685"/>
    <cellStyle name="TabKopf 1 2 8 5 2" xfId="4686"/>
    <cellStyle name="TabKopf 1 2 8 5 3" xfId="4687"/>
    <cellStyle name="TabKopf 1 2 8 5 4" xfId="4688"/>
    <cellStyle name="TabKopf 1 2 8 5 5" xfId="4689"/>
    <cellStyle name="TabKopf 1 2 8 5 6" xfId="4690"/>
    <cellStyle name="TabKopf 1 2 8 5 7" xfId="4691"/>
    <cellStyle name="TabKopf 1 2 8 5 8" xfId="4692"/>
    <cellStyle name="TabKopf 1 2 8 5 9" xfId="4693"/>
    <cellStyle name="TabKopf 1 2 8 6" xfId="4694"/>
    <cellStyle name="TabKopf 1 2 8 7" xfId="4695"/>
    <cellStyle name="TabKopf 1 2 8 8" xfId="4696"/>
    <cellStyle name="TabKopf 1 2 8 9" xfId="4697"/>
    <cellStyle name="TabKopf 1 2 9" xfId="4698"/>
    <cellStyle name="TabKopf 1 2 9 10" xfId="4699"/>
    <cellStyle name="TabKopf 1 2 9 11" xfId="4700"/>
    <cellStyle name="TabKopf 1 2 9 12" xfId="4701"/>
    <cellStyle name="TabKopf 1 2 9 13" xfId="4702"/>
    <cellStyle name="TabKopf 1 2 9 14" xfId="4703"/>
    <cellStyle name="TabKopf 1 2 9 15" xfId="4704"/>
    <cellStyle name="TabKopf 1 2 9 16" xfId="4705"/>
    <cellStyle name="TabKopf 1 2 9 17" xfId="4706"/>
    <cellStyle name="TabKopf 1 2 9 18" xfId="4707"/>
    <cellStyle name="TabKopf 1 2 9 2" xfId="4708"/>
    <cellStyle name="TabKopf 1 2 9 3" xfId="4709"/>
    <cellStyle name="TabKopf 1 2 9 4" xfId="4710"/>
    <cellStyle name="TabKopf 1 2 9 5" xfId="4711"/>
    <cellStyle name="TabKopf 1 2 9 6" xfId="4712"/>
    <cellStyle name="TabKopf 1 2 9 7" xfId="4713"/>
    <cellStyle name="TabKopf 1 2 9 8" xfId="4714"/>
    <cellStyle name="TabKopf 1 2 9 9" xfId="4715"/>
    <cellStyle name="TabKopf 1 3" xfId="4716"/>
    <cellStyle name="TabKopf 1 3 10" xfId="4717"/>
    <cellStyle name="TabKopf 1 3 11" xfId="4718"/>
    <cellStyle name="TabKopf 1 3 12" xfId="4719"/>
    <cellStyle name="TabKopf 1 3 13" xfId="4720"/>
    <cellStyle name="TabKopf 1 3 14" xfId="4721"/>
    <cellStyle name="TabKopf 1 3 15" xfId="4722"/>
    <cellStyle name="TabKopf 1 3 16" xfId="4723"/>
    <cellStyle name="TabKopf 1 3 17" xfId="4724"/>
    <cellStyle name="TabKopf 1 3 18" xfId="4725"/>
    <cellStyle name="TabKopf 1 3 19" xfId="4726"/>
    <cellStyle name="TabKopf 1 3 2" xfId="4727"/>
    <cellStyle name="TabKopf 1 3 2 10" xfId="4728"/>
    <cellStyle name="TabKopf 1 3 2 11" xfId="4729"/>
    <cellStyle name="TabKopf 1 3 2 12" xfId="4730"/>
    <cellStyle name="TabKopf 1 3 2 13" xfId="4731"/>
    <cellStyle name="TabKopf 1 3 2 14" xfId="4732"/>
    <cellStyle name="TabKopf 1 3 2 15" xfId="4733"/>
    <cellStyle name="TabKopf 1 3 2 16" xfId="4734"/>
    <cellStyle name="TabKopf 1 3 2 17" xfId="4735"/>
    <cellStyle name="TabKopf 1 3 2 18" xfId="4736"/>
    <cellStyle name="TabKopf 1 3 2 2" xfId="4737"/>
    <cellStyle name="TabKopf 1 3 2 3" xfId="4738"/>
    <cellStyle name="TabKopf 1 3 2 4" xfId="4739"/>
    <cellStyle name="TabKopf 1 3 2 5" xfId="4740"/>
    <cellStyle name="TabKopf 1 3 2 6" xfId="4741"/>
    <cellStyle name="TabKopf 1 3 2 7" xfId="4742"/>
    <cellStyle name="TabKopf 1 3 2 8" xfId="4743"/>
    <cellStyle name="TabKopf 1 3 2 9" xfId="4744"/>
    <cellStyle name="TabKopf 1 3 20" xfId="4745"/>
    <cellStyle name="TabKopf 1 3 21" xfId="4746"/>
    <cellStyle name="TabKopf 1 3 22" xfId="4747"/>
    <cellStyle name="TabKopf 1 3 3" xfId="4748"/>
    <cellStyle name="TabKopf 1 3 3 10" xfId="4749"/>
    <cellStyle name="TabKopf 1 3 3 11" xfId="4750"/>
    <cellStyle name="TabKopf 1 3 3 12" xfId="4751"/>
    <cellStyle name="TabKopf 1 3 3 13" xfId="4752"/>
    <cellStyle name="TabKopf 1 3 3 14" xfId="4753"/>
    <cellStyle name="TabKopf 1 3 3 15" xfId="4754"/>
    <cellStyle name="TabKopf 1 3 3 16" xfId="4755"/>
    <cellStyle name="TabKopf 1 3 3 17" xfId="4756"/>
    <cellStyle name="TabKopf 1 3 3 18" xfId="4757"/>
    <cellStyle name="TabKopf 1 3 3 2" xfId="4758"/>
    <cellStyle name="TabKopf 1 3 3 3" xfId="4759"/>
    <cellStyle name="TabKopf 1 3 3 4" xfId="4760"/>
    <cellStyle name="TabKopf 1 3 3 5" xfId="4761"/>
    <cellStyle name="TabKopf 1 3 3 6" xfId="4762"/>
    <cellStyle name="TabKopf 1 3 3 7" xfId="4763"/>
    <cellStyle name="TabKopf 1 3 3 8" xfId="4764"/>
    <cellStyle name="TabKopf 1 3 3 9" xfId="4765"/>
    <cellStyle name="TabKopf 1 3 4" xfId="4766"/>
    <cellStyle name="TabKopf 1 3 4 10" xfId="4767"/>
    <cellStyle name="TabKopf 1 3 4 11" xfId="4768"/>
    <cellStyle name="TabKopf 1 3 4 12" xfId="4769"/>
    <cellStyle name="TabKopf 1 3 4 13" xfId="4770"/>
    <cellStyle name="TabKopf 1 3 4 14" xfId="4771"/>
    <cellStyle name="TabKopf 1 3 4 15" xfId="4772"/>
    <cellStyle name="TabKopf 1 3 4 16" xfId="4773"/>
    <cellStyle name="TabKopf 1 3 4 17" xfId="4774"/>
    <cellStyle name="TabKopf 1 3 4 18" xfId="4775"/>
    <cellStyle name="TabKopf 1 3 4 2" xfId="4776"/>
    <cellStyle name="TabKopf 1 3 4 3" xfId="4777"/>
    <cellStyle name="TabKopf 1 3 4 4" xfId="4778"/>
    <cellStyle name="TabKopf 1 3 4 5" xfId="4779"/>
    <cellStyle name="TabKopf 1 3 4 6" xfId="4780"/>
    <cellStyle name="TabKopf 1 3 4 7" xfId="4781"/>
    <cellStyle name="TabKopf 1 3 4 8" xfId="4782"/>
    <cellStyle name="TabKopf 1 3 4 9" xfId="4783"/>
    <cellStyle name="TabKopf 1 3 5" xfId="4784"/>
    <cellStyle name="TabKopf 1 3 5 10" xfId="4785"/>
    <cellStyle name="TabKopf 1 3 5 11" xfId="4786"/>
    <cellStyle name="TabKopf 1 3 5 12" xfId="4787"/>
    <cellStyle name="TabKopf 1 3 5 13" xfId="4788"/>
    <cellStyle name="TabKopf 1 3 5 14" xfId="4789"/>
    <cellStyle name="TabKopf 1 3 5 15" xfId="4790"/>
    <cellStyle name="TabKopf 1 3 5 16" xfId="4791"/>
    <cellStyle name="TabKopf 1 3 5 17" xfId="4792"/>
    <cellStyle name="TabKopf 1 3 5 18" xfId="4793"/>
    <cellStyle name="TabKopf 1 3 5 2" xfId="4794"/>
    <cellStyle name="TabKopf 1 3 5 3" xfId="4795"/>
    <cellStyle name="TabKopf 1 3 5 4" xfId="4796"/>
    <cellStyle name="TabKopf 1 3 5 5" xfId="4797"/>
    <cellStyle name="TabKopf 1 3 5 6" xfId="4798"/>
    <cellStyle name="TabKopf 1 3 5 7" xfId="4799"/>
    <cellStyle name="TabKopf 1 3 5 8" xfId="4800"/>
    <cellStyle name="TabKopf 1 3 5 9" xfId="4801"/>
    <cellStyle name="TabKopf 1 3 6" xfId="4802"/>
    <cellStyle name="TabKopf 1 3 7" xfId="4803"/>
    <cellStyle name="TabKopf 1 3 8" xfId="4804"/>
    <cellStyle name="TabKopf 1 3 9" xfId="4805"/>
    <cellStyle name="TabKopf 1 4" xfId="4806"/>
    <cellStyle name="TabKopf 1 4 10" xfId="4807"/>
    <cellStyle name="TabKopf 1 4 11" xfId="4808"/>
    <cellStyle name="TabKopf 1 4 12" xfId="4809"/>
    <cellStyle name="TabKopf 1 4 13" xfId="4810"/>
    <cellStyle name="TabKopf 1 4 14" xfId="4811"/>
    <cellStyle name="TabKopf 1 4 15" xfId="4812"/>
    <cellStyle name="TabKopf 1 4 16" xfId="4813"/>
    <cellStyle name="TabKopf 1 4 17" xfId="4814"/>
    <cellStyle name="TabKopf 1 4 18" xfId="4815"/>
    <cellStyle name="TabKopf 1 4 2" xfId="4816"/>
    <cellStyle name="TabKopf 1 4 3" xfId="4817"/>
    <cellStyle name="TabKopf 1 4 4" xfId="4818"/>
    <cellStyle name="TabKopf 1 4 5" xfId="4819"/>
    <cellStyle name="TabKopf 1 4 6" xfId="4820"/>
    <cellStyle name="TabKopf 1 4 7" xfId="4821"/>
    <cellStyle name="TabKopf 1 4 8" xfId="4822"/>
    <cellStyle name="TabKopf 1 4 9" xfId="4823"/>
    <cellStyle name="TabKopf 2" xfId="4824"/>
    <cellStyle name="TabZeile 1" xfId="4825"/>
    <cellStyle name="TabZeile 2" xfId="4826"/>
    <cellStyle name="TabZeile 2 2" xfId="4827"/>
    <cellStyle name="TabZeile unten" xfId="4828"/>
    <cellStyle name="Text" xfId="4829"/>
    <cellStyle name="Total" xfId="14"/>
    <cellStyle name="Total 2" xfId="4830"/>
    <cellStyle name="Total 2 2" xfId="4831"/>
    <cellStyle name="Währung DM(2)" xfId="4832"/>
    <cellStyle name="Währung DM[0]" xfId="4833"/>
    <cellStyle name="Währung ind.RS [0]" xfId="4834"/>
    <cellStyle name="Währung INR(0)" xfId="4835"/>
    <cellStyle name="Währung_ADRESS" xfId="4836"/>
    <cellStyle name="Zeit" xfId="4837"/>
    <cellStyle name="ZwErgebnis" xfId="4838"/>
    <cellStyle name="ZwErgebnis 2" xfId="4839"/>
    <cellStyle name="나쁨 2" xfId="4840"/>
    <cellStyle name="뒤에 오는 하이퍼링크" xfId="4841"/>
    <cellStyle name="백분율" xfId="26" builtinId="5"/>
    <cellStyle name="백분율 2" xfId="6"/>
    <cellStyle name="뷭?_BOOKSHIP" xfId="4842"/>
    <cellStyle name="쉼표 [0]" xfId="21" builtinId="6"/>
    <cellStyle name="쉼표 [0] 10" xfId="5477"/>
    <cellStyle name="쉼표 [0] 11" xfId="5483"/>
    <cellStyle name="쉼표 [0] 12" xfId="5479"/>
    <cellStyle name="쉼표 [0] 2" xfId="3"/>
    <cellStyle name="쉼표 [0] 4" xfId="5478"/>
    <cellStyle name="쉼표 [0] 5" xfId="5482"/>
    <cellStyle name="쉼표 [0] 6" xfId="5476"/>
    <cellStyle name="쉼표 [0] 7" xfId="5480"/>
    <cellStyle name="쉼표 [0] 8" xfId="5475"/>
    <cellStyle name="쉼표 [0] 9" xfId="5481"/>
    <cellStyle name="스타일 1" xfId="4843"/>
    <cellStyle name="지정되지 않음" xfId="4844"/>
    <cellStyle name="콤마 [0]_(월초P)" xfId="4845"/>
    <cellStyle name="콤마_00년주간공정(11월)" xfId="4846"/>
    <cellStyle name="통화 [0]" xfId="22" builtinId="7"/>
    <cellStyle name="표준" xfId="0" builtinId="0"/>
    <cellStyle name="표준 10 2" xfId="4847"/>
    <cellStyle name="표준 10 2 2" xfId="4848"/>
    <cellStyle name="표준 11" xfId="4849"/>
    <cellStyle name="표준 12" xfId="4850"/>
    <cellStyle name="표준 12 2" xfId="4851"/>
    <cellStyle name="표준 12 2 2" xfId="4852"/>
    <cellStyle name="표준 12 2 2 2" xfId="4853"/>
    <cellStyle name="표준 12 2 2 2 2" xfId="4854"/>
    <cellStyle name="표준 12 2 2 3" xfId="4855"/>
    <cellStyle name="표준 12 2 2 3 2" xfId="4856"/>
    <cellStyle name="표준 12 2 2 4" xfId="4857"/>
    <cellStyle name="표준 12 2 2 4 2" xfId="4858"/>
    <cellStyle name="표준 12 2 2 5" xfId="4859"/>
    <cellStyle name="표준 12 2 2 5 2" xfId="4860"/>
    <cellStyle name="표준 12 2 2 6" xfId="4861"/>
    <cellStyle name="표준 12 2 3" xfId="4862"/>
    <cellStyle name="표준 12 2 3 2" xfId="4863"/>
    <cellStyle name="표준 12 2 4" xfId="4864"/>
    <cellStyle name="표준 12 2 4 2" xfId="4865"/>
    <cellStyle name="표준 12 2 5" xfId="4866"/>
    <cellStyle name="표준 12 2 5 2" xfId="4867"/>
    <cellStyle name="표준 12 2 6" xfId="4868"/>
    <cellStyle name="표준 12 2 6 2" xfId="4869"/>
    <cellStyle name="표준 12 2 7" xfId="4870"/>
    <cellStyle name="표준 12 3" xfId="4871"/>
    <cellStyle name="표준 12 3 2" xfId="4872"/>
    <cellStyle name="표준 12 3 2 2" xfId="4873"/>
    <cellStyle name="표준 12 3 3" xfId="4874"/>
    <cellStyle name="표준 12 3 3 2" xfId="4875"/>
    <cellStyle name="표준 12 3 4" xfId="4876"/>
    <cellStyle name="표준 12 3 4 2" xfId="4877"/>
    <cellStyle name="표준 12 3 5" xfId="4878"/>
    <cellStyle name="표준 12 3 5 2" xfId="4879"/>
    <cellStyle name="표준 12 3 6" xfId="4880"/>
    <cellStyle name="표준 12 4" xfId="4881"/>
    <cellStyle name="표준 12 4 2" xfId="4882"/>
    <cellStyle name="표준 12 5" xfId="4883"/>
    <cellStyle name="표준 12 5 2" xfId="4884"/>
    <cellStyle name="표준 12 6" xfId="4885"/>
    <cellStyle name="표준 12 6 2" xfId="4886"/>
    <cellStyle name="표준 12 7" xfId="4887"/>
    <cellStyle name="표준 12 7 2" xfId="4888"/>
    <cellStyle name="표준 12 8" xfId="4889"/>
    <cellStyle name="표준 13" xfId="4890"/>
    <cellStyle name="표준 13 2" xfId="4891"/>
    <cellStyle name="표준 13 2 2" xfId="4892"/>
    <cellStyle name="표준 13 2 2 2" xfId="4893"/>
    <cellStyle name="표준 13 2 2 2 2" xfId="4894"/>
    <cellStyle name="표준 13 2 2 3" xfId="4895"/>
    <cellStyle name="표준 13 2 2 3 2" xfId="4896"/>
    <cellStyle name="표준 13 2 2 4" xfId="4897"/>
    <cellStyle name="표준 13 2 2 4 2" xfId="4898"/>
    <cellStyle name="표준 13 2 2 5" xfId="4899"/>
    <cellStyle name="표준 13 2 2 5 2" xfId="4900"/>
    <cellStyle name="표준 13 2 2 6" xfId="4901"/>
    <cellStyle name="표준 13 2 3" xfId="4902"/>
    <cellStyle name="표준 13 2 3 2" xfId="4903"/>
    <cellStyle name="표준 13 2 4" xfId="4904"/>
    <cellStyle name="표준 13 2 4 2" xfId="4905"/>
    <cellStyle name="표준 13 2 5" xfId="4906"/>
    <cellStyle name="표준 13 2 5 2" xfId="4907"/>
    <cellStyle name="표준 13 2 6" xfId="4908"/>
    <cellStyle name="표준 13 2 6 2" xfId="4909"/>
    <cellStyle name="표준 13 2 7" xfId="4910"/>
    <cellStyle name="표준 13 3" xfId="4911"/>
    <cellStyle name="표준 13 3 2" xfId="4912"/>
    <cellStyle name="표준 13 3 2 2" xfId="4913"/>
    <cellStyle name="표준 13 3 3" xfId="4914"/>
    <cellStyle name="표준 13 3 3 2" xfId="4915"/>
    <cellStyle name="표준 13 3 4" xfId="4916"/>
    <cellStyle name="표준 13 3 4 2" xfId="4917"/>
    <cellStyle name="표준 13 3 5" xfId="4918"/>
    <cellStyle name="표준 13 3 5 2" xfId="4919"/>
    <cellStyle name="표준 13 3 6" xfId="4920"/>
    <cellStyle name="표준 13 4" xfId="4921"/>
    <cellStyle name="표준 13 4 2" xfId="4922"/>
    <cellStyle name="표준 13 5" xfId="4923"/>
    <cellStyle name="표준 13 5 2" xfId="4924"/>
    <cellStyle name="표준 13 6" xfId="4925"/>
    <cellStyle name="표준 13 6 2" xfId="4926"/>
    <cellStyle name="표준 13 7" xfId="4927"/>
    <cellStyle name="표준 13 7 2" xfId="4928"/>
    <cellStyle name="표준 13 8" xfId="4929"/>
    <cellStyle name="표준 14" xfId="4930"/>
    <cellStyle name="표준 14 2" xfId="4931"/>
    <cellStyle name="표준 14 2 2" xfId="4932"/>
    <cellStyle name="표준 14 2 2 2" xfId="4933"/>
    <cellStyle name="표준 14 2 3" xfId="4934"/>
    <cellStyle name="표준 14 2 3 2" xfId="4935"/>
    <cellStyle name="표준 14 2 4" xfId="4936"/>
    <cellStyle name="표준 14 2 4 2" xfId="4937"/>
    <cellStyle name="표준 14 2 5" xfId="4938"/>
    <cellStyle name="표준 14 2 5 2" xfId="4939"/>
    <cellStyle name="표준 14 2 6" xfId="4940"/>
    <cellStyle name="표준 14 3" xfId="4941"/>
    <cellStyle name="표준 14 3 2" xfId="4942"/>
    <cellStyle name="표준 14 4" xfId="4943"/>
    <cellStyle name="표준 14 4 2" xfId="4944"/>
    <cellStyle name="표준 14 5" xfId="4945"/>
    <cellStyle name="표준 14 5 2" xfId="4946"/>
    <cellStyle name="표준 14 6" xfId="4947"/>
    <cellStyle name="표준 14 6 2" xfId="4948"/>
    <cellStyle name="표준 14 7" xfId="4949"/>
    <cellStyle name="표준 15" xfId="4950"/>
    <cellStyle name="표준 16" xfId="4951"/>
    <cellStyle name="표준 17" xfId="5463"/>
    <cellStyle name="표준 18" xfId="5495"/>
    <cellStyle name="표준 19" xfId="5464"/>
    <cellStyle name="표준 2" xfId="1"/>
    <cellStyle name="표준 2 10" xfId="5490"/>
    <cellStyle name="표준 2 11" xfId="5471"/>
    <cellStyle name="표준 2 12" xfId="5492"/>
    <cellStyle name="표준 2 13" xfId="5472"/>
    <cellStyle name="표준 2 2" xfId="3454"/>
    <cellStyle name="표준 2 2 10" xfId="5470"/>
    <cellStyle name="표준 2 2 11" xfId="5493"/>
    <cellStyle name="표준 2 2 12" xfId="5469"/>
    <cellStyle name="표준 2 2 2" xfId="4952"/>
    <cellStyle name="표준 2 2 2 2" xfId="4953"/>
    <cellStyle name="표준 2 2 3" xfId="5485"/>
    <cellStyle name="표준 2 2 4" xfId="5473"/>
    <cellStyle name="표준 2 2 5" xfId="5489"/>
    <cellStyle name="표준 2 2 6" xfId="5467"/>
    <cellStyle name="표준 2 2 7" xfId="5487"/>
    <cellStyle name="표준 2 2 8" xfId="5465"/>
    <cellStyle name="표준 2 2 9" xfId="5491"/>
    <cellStyle name="표준 2 3" xfId="3457"/>
    <cellStyle name="표준 2 3 2" xfId="4954"/>
    <cellStyle name="표준 2 4" xfId="5484"/>
    <cellStyle name="표준 2 5" xfId="5474"/>
    <cellStyle name="표준 2 53" xfId="3455"/>
    <cellStyle name="표준 2 6" xfId="5488"/>
    <cellStyle name="표준 2 7" xfId="5468"/>
    <cellStyle name="표준 2 8" xfId="5486"/>
    <cellStyle name="표준 2 9" xfId="5466"/>
    <cellStyle name="표준 2_(춘천)기본설계DCL(110516)(1) 2" xfId="3456"/>
    <cellStyle name="표준 20" xfId="5494"/>
    <cellStyle name="표준 21" xfId="5498"/>
    <cellStyle name="표준 22" xfId="5499"/>
    <cellStyle name="표준 23" xfId="5497"/>
    <cellStyle name="표준 24" xfId="5500"/>
    <cellStyle name="표준 25" xfId="5496"/>
    <cellStyle name="표준 26" xfId="5501"/>
    <cellStyle name="표준 27" xfId="5502"/>
    <cellStyle name="표준 3" xfId="5"/>
    <cellStyle name="표준 3 2" xfId="4955"/>
    <cellStyle name="표준 3 2 2" xfId="4956"/>
    <cellStyle name="표준 4" xfId="16"/>
    <cellStyle name="표준 4 2" xfId="4957"/>
    <cellStyle name="표준 4 2 10" xfId="4959"/>
    <cellStyle name="표준 4 2 10 2" xfId="4960"/>
    <cellStyle name="표준 4 2 11" xfId="4961"/>
    <cellStyle name="표준 4 2 11 2" xfId="4962"/>
    <cellStyle name="표준 4 2 12" xfId="4963"/>
    <cellStyle name="표준 4 2 12 2" xfId="4964"/>
    <cellStyle name="표준 4 2 13" xfId="4965"/>
    <cellStyle name="표준 4 2 2" xfId="4958"/>
    <cellStyle name="표준 4 2 2 10" xfId="4966"/>
    <cellStyle name="표준 4 2 2 10 2" xfId="4967"/>
    <cellStyle name="표준 4 2 2 11" xfId="4968"/>
    <cellStyle name="표준 4 2 2 11 2" xfId="4969"/>
    <cellStyle name="표준 4 2 2 12" xfId="4970"/>
    <cellStyle name="표준 4 2 2 2" xfId="4971"/>
    <cellStyle name="표준 4 2 2 3" xfId="4972"/>
    <cellStyle name="표준 4 2 2 3 2" xfId="4973"/>
    <cellStyle name="표준 4 2 2 3 2 2" xfId="4974"/>
    <cellStyle name="표준 4 2 2 3 2 2 2" xfId="4975"/>
    <cellStyle name="표준 4 2 2 3 2 2 2 2" xfId="4976"/>
    <cellStyle name="표준 4 2 2 3 2 2 3" xfId="4977"/>
    <cellStyle name="표준 4 2 2 3 2 2 3 2" xfId="4978"/>
    <cellStyle name="표준 4 2 2 3 2 2 4" xfId="4979"/>
    <cellStyle name="표준 4 2 2 3 2 2 4 2" xfId="4980"/>
    <cellStyle name="표준 4 2 2 3 2 2 5" xfId="4981"/>
    <cellStyle name="표준 4 2 2 3 2 2 5 2" xfId="4982"/>
    <cellStyle name="표준 4 2 2 3 2 2 6" xfId="4983"/>
    <cellStyle name="표준 4 2 2 3 2 3" xfId="4984"/>
    <cellStyle name="표준 4 2 2 3 2 3 2" xfId="4985"/>
    <cellStyle name="표준 4 2 2 3 2 4" xfId="4986"/>
    <cellStyle name="표준 4 2 2 3 2 4 2" xfId="4987"/>
    <cellStyle name="표준 4 2 2 3 2 5" xfId="4988"/>
    <cellStyle name="표준 4 2 2 3 2 5 2" xfId="4989"/>
    <cellStyle name="표준 4 2 2 3 2 6" xfId="4990"/>
    <cellStyle name="표준 4 2 2 3 2 6 2" xfId="4991"/>
    <cellStyle name="표준 4 2 2 3 2 7" xfId="4992"/>
    <cellStyle name="표준 4 2 2 3 3" xfId="4993"/>
    <cellStyle name="표준 4 2 2 3 3 2" xfId="4994"/>
    <cellStyle name="표준 4 2 2 3 3 2 2" xfId="4995"/>
    <cellStyle name="표준 4 2 2 3 3 3" xfId="4996"/>
    <cellStyle name="표준 4 2 2 3 3 3 2" xfId="4997"/>
    <cellStyle name="표준 4 2 2 3 3 4" xfId="4998"/>
    <cellStyle name="표준 4 2 2 3 3 4 2" xfId="4999"/>
    <cellStyle name="표준 4 2 2 3 3 5" xfId="5000"/>
    <cellStyle name="표준 4 2 2 3 3 5 2" xfId="5001"/>
    <cellStyle name="표준 4 2 2 3 3 6" xfId="5002"/>
    <cellStyle name="표준 4 2 2 3 4" xfId="5003"/>
    <cellStyle name="표준 4 2 2 3 4 2" xfId="5004"/>
    <cellStyle name="표준 4 2 2 3 5" xfId="5005"/>
    <cellStyle name="표준 4 2 2 3 5 2" xfId="5006"/>
    <cellStyle name="표준 4 2 2 3 6" xfId="5007"/>
    <cellStyle name="표준 4 2 2 3 6 2" xfId="5008"/>
    <cellStyle name="표준 4 2 2 3 7" xfId="5009"/>
    <cellStyle name="표준 4 2 2 3 7 2" xfId="5010"/>
    <cellStyle name="표준 4 2 2 3 8" xfId="5011"/>
    <cellStyle name="표준 4 2 2 4" xfId="5012"/>
    <cellStyle name="표준 4 2 2 5" xfId="5013"/>
    <cellStyle name="표준 4 2 2 6" xfId="5014"/>
    <cellStyle name="표준 4 2 2 6 2" xfId="5015"/>
    <cellStyle name="표준 4 2 2 6 2 2" xfId="5016"/>
    <cellStyle name="표준 4 2 2 6 2 2 2" xfId="5017"/>
    <cellStyle name="표준 4 2 2 6 2 3" xfId="5018"/>
    <cellStyle name="표준 4 2 2 6 2 3 2" xfId="5019"/>
    <cellStyle name="표준 4 2 2 6 2 4" xfId="5020"/>
    <cellStyle name="표준 4 2 2 6 2 4 2" xfId="5021"/>
    <cellStyle name="표준 4 2 2 6 2 5" xfId="5022"/>
    <cellStyle name="표준 4 2 2 6 2 5 2" xfId="5023"/>
    <cellStyle name="표준 4 2 2 6 2 6" xfId="5024"/>
    <cellStyle name="표준 4 2 2 6 3" xfId="5025"/>
    <cellStyle name="표준 4 2 2 6 3 2" xfId="5026"/>
    <cellStyle name="표준 4 2 2 6 4" xfId="5027"/>
    <cellStyle name="표준 4 2 2 6 4 2" xfId="5028"/>
    <cellStyle name="표준 4 2 2 6 5" xfId="5029"/>
    <cellStyle name="표준 4 2 2 6 5 2" xfId="5030"/>
    <cellStyle name="표준 4 2 2 6 6" xfId="5031"/>
    <cellStyle name="표준 4 2 2 6 6 2" xfId="5032"/>
    <cellStyle name="표준 4 2 2 6 7" xfId="5033"/>
    <cellStyle name="표준 4 2 2 7" xfId="5034"/>
    <cellStyle name="표준 4 2 2 7 2" xfId="5035"/>
    <cellStyle name="표준 4 2 2 7 2 2" xfId="5036"/>
    <cellStyle name="표준 4 2 2 7 3" xfId="5037"/>
    <cellStyle name="표준 4 2 2 7 3 2" xfId="5038"/>
    <cellStyle name="표준 4 2 2 7 4" xfId="5039"/>
    <cellStyle name="표준 4 2 2 7 4 2" xfId="5040"/>
    <cellStyle name="표준 4 2 2 7 5" xfId="5041"/>
    <cellStyle name="표준 4 2 2 7 5 2" xfId="5042"/>
    <cellStyle name="표준 4 2 2 7 6" xfId="5043"/>
    <cellStyle name="표준 4 2 2 8" xfId="5044"/>
    <cellStyle name="표준 4 2 2 8 2" xfId="5045"/>
    <cellStyle name="표준 4 2 2 9" xfId="5046"/>
    <cellStyle name="표준 4 2 2 9 2" xfId="5047"/>
    <cellStyle name="표준 4 2 3" xfId="5048"/>
    <cellStyle name="표준 4 2 4" xfId="5049"/>
    <cellStyle name="표준 4 2 4 2" xfId="5050"/>
    <cellStyle name="표준 4 2 4 2 2" xfId="5051"/>
    <cellStyle name="표준 4 2 4 2 2 2" xfId="5052"/>
    <cellStyle name="표준 4 2 4 2 2 2 2" xfId="5053"/>
    <cellStyle name="표준 4 2 4 2 2 3" xfId="5054"/>
    <cellStyle name="표준 4 2 4 2 2 3 2" xfId="5055"/>
    <cellStyle name="표준 4 2 4 2 2 4" xfId="5056"/>
    <cellStyle name="표준 4 2 4 2 2 4 2" xfId="5057"/>
    <cellStyle name="표준 4 2 4 2 2 5" xfId="5058"/>
    <cellStyle name="표준 4 2 4 2 2 5 2" xfId="5059"/>
    <cellStyle name="표준 4 2 4 2 2 6" xfId="5060"/>
    <cellStyle name="표준 4 2 4 2 3" xfId="5061"/>
    <cellStyle name="표준 4 2 4 2 3 2" xfId="5062"/>
    <cellStyle name="표준 4 2 4 2 4" xfId="5063"/>
    <cellStyle name="표준 4 2 4 2 4 2" xfId="5064"/>
    <cellStyle name="표준 4 2 4 2 5" xfId="5065"/>
    <cellStyle name="표준 4 2 4 2 5 2" xfId="5066"/>
    <cellStyle name="표준 4 2 4 2 6" xfId="5067"/>
    <cellStyle name="표준 4 2 4 2 6 2" xfId="5068"/>
    <cellStyle name="표준 4 2 4 2 7" xfId="5069"/>
    <cellStyle name="표준 4 2 4 3" xfId="5070"/>
    <cellStyle name="표준 4 2 4 3 2" xfId="5071"/>
    <cellStyle name="표준 4 2 4 3 2 2" xfId="5072"/>
    <cellStyle name="표준 4 2 4 3 3" xfId="5073"/>
    <cellStyle name="표준 4 2 4 3 3 2" xfId="5074"/>
    <cellStyle name="표준 4 2 4 3 4" xfId="5075"/>
    <cellStyle name="표준 4 2 4 3 4 2" xfId="5076"/>
    <cellStyle name="표준 4 2 4 3 5" xfId="5077"/>
    <cellStyle name="표준 4 2 4 3 5 2" xfId="5078"/>
    <cellStyle name="표준 4 2 4 3 6" xfId="5079"/>
    <cellStyle name="표준 4 2 4 4" xfId="5080"/>
    <cellStyle name="표준 4 2 4 4 2" xfId="5081"/>
    <cellStyle name="표준 4 2 4 5" xfId="5082"/>
    <cellStyle name="표준 4 2 4 5 2" xfId="5083"/>
    <cellStyle name="표준 4 2 4 6" xfId="5084"/>
    <cellStyle name="표준 4 2 4 6 2" xfId="5085"/>
    <cellStyle name="표준 4 2 4 7" xfId="5086"/>
    <cellStyle name="표준 4 2 4 7 2" xfId="5087"/>
    <cellStyle name="표준 4 2 4 8" xfId="5088"/>
    <cellStyle name="표준 4 2 5" xfId="5089"/>
    <cellStyle name="표준 4 2 6" xfId="5090"/>
    <cellStyle name="표준 4 2 7" xfId="5091"/>
    <cellStyle name="표준 4 2 7 2" xfId="5092"/>
    <cellStyle name="표준 4 2 7 2 2" xfId="5093"/>
    <cellStyle name="표준 4 2 7 2 2 2" xfId="5094"/>
    <cellStyle name="표준 4 2 7 2 3" xfId="5095"/>
    <cellStyle name="표준 4 2 7 2 3 2" xfId="5096"/>
    <cellStyle name="표준 4 2 7 2 4" xfId="5097"/>
    <cellStyle name="표준 4 2 7 2 4 2" xfId="5098"/>
    <cellStyle name="표준 4 2 7 2 5" xfId="5099"/>
    <cellStyle name="표준 4 2 7 2 5 2" xfId="5100"/>
    <cellStyle name="표준 4 2 7 2 6" xfId="5101"/>
    <cellStyle name="표준 4 2 7 3" xfId="5102"/>
    <cellStyle name="표준 4 2 7 3 2" xfId="5103"/>
    <cellStyle name="표준 4 2 7 4" xfId="5104"/>
    <cellStyle name="표준 4 2 7 4 2" xfId="5105"/>
    <cellStyle name="표준 4 2 7 5" xfId="5106"/>
    <cellStyle name="표준 4 2 7 5 2" xfId="5107"/>
    <cellStyle name="표준 4 2 7 6" xfId="5108"/>
    <cellStyle name="표준 4 2 7 6 2" xfId="5109"/>
    <cellStyle name="표준 4 2 7 7" xfId="5110"/>
    <cellStyle name="표준 4 2 8" xfId="5111"/>
    <cellStyle name="표준 4 2 8 2" xfId="5112"/>
    <cellStyle name="표준 4 2 8 2 2" xfId="5113"/>
    <cellStyle name="표준 4 2 8 3" xfId="5114"/>
    <cellStyle name="표준 4 2 8 3 2" xfId="5115"/>
    <cellStyle name="표준 4 2 8 4" xfId="5116"/>
    <cellStyle name="표준 4 2 8 4 2" xfId="5117"/>
    <cellStyle name="표준 4 2 8 5" xfId="5118"/>
    <cellStyle name="표준 4 2 8 5 2" xfId="5119"/>
    <cellStyle name="표준 4 2 8 6" xfId="5120"/>
    <cellStyle name="표준 4 2 9" xfId="5121"/>
    <cellStyle name="표준 4 2 9 2" xfId="5122"/>
    <cellStyle name="표준 4 3" xfId="5123"/>
    <cellStyle name="표준 4 3 10" xfId="5124"/>
    <cellStyle name="표준 4 3 10 2" xfId="5125"/>
    <cellStyle name="표준 4 3 11" xfId="5126"/>
    <cellStyle name="표준 4 3 11 2" xfId="5127"/>
    <cellStyle name="표준 4 3 12" xfId="5128"/>
    <cellStyle name="표준 4 3 2" xfId="5129"/>
    <cellStyle name="표준 4 3 3" xfId="5130"/>
    <cellStyle name="표준 4 3 3 2" xfId="5131"/>
    <cellStyle name="표준 4 3 3 2 2" xfId="5132"/>
    <cellStyle name="표준 4 3 3 2 2 2" xfId="5133"/>
    <cellStyle name="표준 4 3 3 2 2 2 2" xfId="5134"/>
    <cellStyle name="표준 4 3 3 2 2 3" xfId="5135"/>
    <cellStyle name="표준 4 3 3 2 2 3 2" xfId="5136"/>
    <cellStyle name="표준 4 3 3 2 2 4" xfId="5137"/>
    <cellStyle name="표준 4 3 3 2 2 4 2" xfId="5138"/>
    <cellStyle name="표준 4 3 3 2 2 5" xfId="5139"/>
    <cellStyle name="표준 4 3 3 2 2 5 2" xfId="5140"/>
    <cellStyle name="표준 4 3 3 2 2 6" xfId="5141"/>
    <cellStyle name="표준 4 3 3 2 3" xfId="5142"/>
    <cellStyle name="표준 4 3 3 2 3 2" xfId="5143"/>
    <cellStyle name="표준 4 3 3 2 4" xfId="5144"/>
    <cellStyle name="표준 4 3 3 2 4 2" xfId="5145"/>
    <cellStyle name="표준 4 3 3 2 5" xfId="5146"/>
    <cellStyle name="표준 4 3 3 2 5 2" xfId="5147"/>
    <cellStyle name="표준 4 3 3 2 6" xfId="5148"/>
    <cellStyle name="표준 4 3 3 2 6 2" xfId="5149"/>
    <cellStyle name="표준 4 3 3 2 7" xfId="5150"/>
    <cellStyle name="표준 4 3 3 3" xfId="5151"/>
    <cellStyle name="표준 4 3 3 3 2" xfId="5152"/>
    <cellStyle name="표준 4 3 3 3 2 2" xfId="5153"/>
    <cellStyle name="표준 4 3 3 3 3" xfId="5154"/>
    <cellStyle name="표준 4 3 3 3 3 2" xfId="5155"/>
    <cellStyle name="표준 4 3 3 3 4" xfId="5156"/>
    <cellStyle name="표준 4 3 3 3 4 2" xfId="5157"/>
    <cellStyle name="표준 4 3 3 3 5" xfId="5158"/>
    <cellStyle name="표준 4 3 3 3 5 2" xfId="5159"/>
    <cellStyle name="표준 4 3 3 3 6" xfId="5160"/>
    <cellStyle name="표준 4 3 3 4" xfId="5161"/>
    <cellStyle name="표준 4 3 3 4 2" xfId="5162"/>
    <cellStyle name="표준 4 3 3 5" xfId="5163"/>
    <cellStyle name="표준 4 3 3 5 2" xfId="5164"/>
    <cellStyle name="표준 4 3 3 6" xfId="5165"/>
    <cellStyle name="표준 4 3 3 6 2" xfId="5166"/>
    <cellStyle name="표준 4 3 3 7" xfId="5167"/>
    <cellStyle name="표준 4 3 3 7 2" xfId="5168"/>
    <cellStyle name="표준 4 3 3 8" xfId="5169"/>
    <cellStyle name="표준 4 3 4" xfId="5170"/>
    <cellStyle name="표준 4 3 5" xfId="5171"/>
    <cellStyle name="표준 4 3 6" xfId="5172"/>
    <cellStyle name="표준 4 3 6 2" xfId="5173"/>
    <cellStyle name="표준 4 3 6 2 2" xfId="5174"/>
    <cellStyle name="표준 4 3 6 2 2 2" xfId="5175"/>
    <cellStyle name="표준 4 3 6 2 3" xfId="5176"/>
    <cellStyle name="표준 4 3 6 2 3 2" xfId="5177"/>
    <cellStyle name="표준 4 3 6 2 4" xfId="5178"/>
    <cellStyle name="표준 4 3 6 2 4 2" xfId="5179"/>
    <cellStyle name="표준 4 3 6 2 5" xfId="5180"/>
    <cellStyle name="표준 4 3 6 2 5 2" xfId="5181"/>
    <cellStyle name="표준 4 3 6 2 6" xfId="5182"/>
    <cellStyle name="표준 4 3 6 3" xfId="5183"/>
    <cellStyle name="표준 4 3 6 3 2" xfId="5184"/>
    <cellStyle name="표준 4 3 6 4" xfId="5185"/>
    <cellStyle name="표준 4 3 6 4 2" xfId="5186"/>
    <cellStyle name="표준 4 3 6 5" xfId="5187"/>
    <cellStyle name="표준 4 3 6 5 2" xfId="5188"/>
    <cellStyle name="표준 4 3 6 6" xfId="5189"/>
    <cellStyle name="표준 4 3 6 6 2" xfId="5190"/>
    <cellStyle name="표준 4 3 6 7" xfId="5191"/>
    <cellStyle name="표준 4 3 7" xfId="5192"/>
    <cellStyle name="표준 4 3 7 2" xfId="5193"/>
    <cellStyle name="표준 4 3 7 2 2" xfId="5194"/>
    <cellStyle name="표준 4 3 7 3" xfId="5195"/>
    <cellStyle name="표준 4 3 7 3 2" xfId="5196"/>
    <cellStyle name="표준 4 3 7 4" xfId="5197"/>
    <cellStyle name="표준 4 3 7 4 2" xfId="5198"/>
    <cellStyle name="표준 4 3 7 5" xfId="5199"/>
    <cellStyle name="표준 4 3 7 5 2" xfId="5200"/>
    <cellStyle name="표준 4 3 7 6" xfId="5201"/>
    <cellStyle name="표준 4 3 8" xfId="5202"/>
    <cellStyle name="표준 4 3 8 2" xfId="5203"/>
    <cellStyle name="표준 4 3 9" xfId="5204"/>
    <cellStyle name="표준 4 3 9 2" xfId="5205"/>
    <cellStyle name="표준 4 4" xfId="5206"/>
    <cellStyle name="표준 4 4 10" xfId="5207"/>
    <cellStyle name="표준 4 4 10 2" xfId="5208"/>
    <cellStyle name="표준 4 4 11" xfId="5209"/>
    <cellStyle name="표준 4 4 11 2" xfId="5210"/>
    <cellStyle name="표준 4 4 12" xfId="5211"/>
    <cellStyle name="표준 4 4 2" xfId="5212"/>
    <cellStyle name="표준 4 4 3" xfId="5213"/>
    <cellStyle name="표준 4 4 3 2" xfId="5214"/>
    <cellStyle name="표준 4 4 3 2 2" xfId="5215"/>
    <cellStyle name="표준 4 4 3 2 2 2" xfId="5216"/>
    <cellStyle name="표준 4 4 3 2 2 2 2" xfId="5217"/>
    <cellStyle name="표준 4 4 3 2 2 3" xfId="5218"/>
    <cellStyle name="표준 4 4 3 2 2 3 2" xfId="5219"/>
    <cellStyle name="표준 4 4 3 2 2 4" xfId="5220"/>
    <cellStyle name="표준 4 4 3 2 2 4 2" xfId="5221"/>
    <cellStyle name="표준 4 4 3 2 2 5" xfId="5222"/>
    <cellStyle name="표준 4 4 3 2 2 5 2" xfId="5223"/>
    <cellStyle name="표준 4 4 3 2 2 6" xfId="5224"/>
    <cellStyle name="표준 4 4 3 2 3" xfId="5225"/>
    <cellStyle name="표준 4 4 3 2 3 2" xfId="5226"/>
    <cellStyle name="표준 4 4 3 2 4" xfId="5227"/>
    <cellStyle name="표준 4 4 3 2 4 2" xfId="5228"/>
    <cellStyle name="표준 4 4 3 2 5" xfId="5229"/>
    <cellStyle name="표준 4 4 3 2 5 2" xfId="5230"/>
    <cellStyle name="표준 4 4 3 2 6" xfId="5231"/>
    <cellStyle name="표준 4 4 3 2 6 2" xfId="5232"/>
    <cellStyle name="표준 4 4 3 2 7" xfId="5233"/>
    <cellStyle name="표준 4 4 3 3" xfId="5234"/>
    <cellStyle name="표준 4 4 3 3 2" xfId="5235"/>
    <cellStyle name="표준 4 4 3 3 2 2" xfId="5236"/>
    <cellStyle name="표준 4 4 3 3 3" xfId="5237"/>
    <cellStyle name="표준 4 4 3 3 3 2" xfId="5238"/>
    <cellStyle name="표준 4 4 3 3 4" xfId="5239"/>
    <cellStyle name="표준 4 4 3 3 4 2" xfId="5240"/>
    <cellStyle name="표준 4 4 3 3 5" xfId="5241"/>
    <cellStyle name="표준 4 4 3 3 5 2" xfId="5242"/>
    <cellStyle name="표준 4 4 3 3 6" xfId="5243"/>
    <cellStyle name="표준 4 4 3 4" xfId="5244"/>
    <cellStyle name="표준 4 4 3 4 2" xfId="5245"/>
    <cellStyle name="표준 4 4 3 5" xfId="5246"/>
    <cellStyle name="표준 4 4 3 5 2" xfId="5247"/>
    <cellStyle name="표준 4 4 3 6" xfId="5248"/>
    <cellStyle name="표준 4 4 3 6 2" xfId="5249"/>
    <cellStyle name="표준 4 4 3 7" xfId="5250"/>
    <cellStyle name="표준 4 4 3 7 2" xfId="5251"/>
    <cellStyle name="표준 4 4 3 8" xfId="5252"/>
    <cellStyle name="표준 4 4 4" xfId="5253"/>
    <cellStyle name="표준 4 4 5" xfId="5254"/>
    <cellStyle name="표준 4 4 6" xfId="5255"/>
    <cellStyle name="표준 4 4 6 2" xfId="5256"/>
    <cellStyle name="표준 4 4 6 2 2" xfId="5257"/>
    <cellStyle name="표준 4 4 6 2 2 2" xfId="5258"/>
    <cellStyle name="표준 4 4 6 2 3" xfId="5259"/>
    <cellStyle name="표준 4 4 6 2 3 2" xfId="5260"/>
    <cellStyle name="표준 4 4 6 2 4" xfId="5261"/>
    <cellStyle name="표준 4 4 6 2 4 2" xfId="5262"/>
    <cellStyle name="표준 4 4 6 2 5" xfId="5263"/>
    <cellStyle name="표준 4 4 6 2 5 2" xfId="5264"/>
    <cellStyle name="표준 4 4 6 2 6" xfId="5265"/>
    <cellStyle name="표준 4 4 6 3" xfId="5266"/>
    <cellStyle name="표준 4 4 6 3 2" xfId="5267"/>
    <cellStyle name="표준 4 4 6 4" xfId="5268"/>
    <cellStyle name="표준 4 4 6 4 2" xfId="5269"/>
    <cellStyle name="표준 4 4 6 5" xfId="5270"/>
    <cellStyle name="표준 4 4 6 5 2" xfId="5271"/>
    <cellStyle name="표준 4 4 6 6" xfId="5272"/>
    <cellStyle name="표준 4 4 6 6 2" xfId="5273"/>
    <cellStyle name="표준 4 4 6 7" xfId="5274"/>
    <cellStyle name="표준 4 4 7" xfId="5275"/>
    <cellStyle name="표준 4 4 7 2" xfId="5276"/>
    <cellStyle name="표준 4 4 7 2 2" xfId="5277"/>
    <cellStyle name="표준 4 4 7 3" xfId="5278"/>
    <cellStyle name="표준 4 4 7 3 2" xfId="5279"/>
    <cellStyle name="표준 4 4 7 4" xfId="5280"/>
    <cellStyle name="표준 4 4 7 4 2" xfId="5281"/>
    <cellStyle name="표준 4 4 7 5" xfId="5282"/>
    <cellStyle name="표준 4 4 7 5 2" xfId="5283"/>
    <cellStyle name="표준 4 4 7 6" xfId="5284"/>
    <cellStyle name="표준 4 4 8" xfId="5285"/>
    <cellStyle name="표준 4 4 8 2" xfId="5286"/>
    <cellStyle name="표준 4 4 9" xfId="5287"/>
    <cellStyle name="표준 4 4 9 2" xfId="5288"/>
    <cellStyle name="표준 5" xfId="23"/>
    <cellStyle name="표준 5 2" xfId="5289"/>
    <cellStyle name="표준 5 2 2" xfId="5290"/>
    <cellStyle name="표준 6" xfId="27"/>
    <cellStyle name="표준 6 2" xfId="5291"/>
    <cellStyle name="표준 6 2 2" xfId="5292"/>
    <cellStyle name="표준 7" xfId="24"/>
    <cellStyle name="표준 7 2" xfId="5293"/>
    <cellStyle name="표준 7 2 2" xfId="5294"/>
    <cellStyle name="표준 8" xfId="25"/>
    <cellStyle name="표준 8 10" xfId="5296"/>
    <cellStyle name="표준 8 10 2" xfId="5297"/>
    <cellStyle name="표준 8 11" xfId="5298"/>
    <cellStyle name="표준 8 11 2" xfId="5299"/>
    <cellStyle name="표준 8 12" xfId="5300"/>
    <cellStyle name="표준 8 12 2" xfId="5301"/>
    <cellStyle name="표준 8 13" xfId="5302"/>
    <cellStyle name="표준 8 2" xfId="5295"/>
    <cellStyle name="표준 8 2 10" xfId="5303"/>
    <cellStyle name="표준 8 2 10 2" xfId="5304"/>
    <cellStyle name="표준 8 2 11" xfId="5305"/>
    <cellStyle name="표준 8 2 11 2" xfId="5306"/>
    <cellStyle name="표준 8 2 12" xfId="5307"/>
    <cellStyle name="표준 8 2 2" xfId="5308"/>
    <cellStyle name="표준 8 2 3" xfId="5309"/>
    <cellStyle name="표준 8 2 3 2" xfId="5310"/>
    <cellStyle name="표준 8 2 3 2 2" xfId="5311"/>
    <cellStyle name="표준 8 2 3 2 2 2" xfId="5312"/>
    <cellStyle name="표준 8 2 3 2 2 2 2" xfId="5313"/>
    <cellStyle name="표준 8 2 3 2 2 3" xfId="5314"/>
    <cellStyle name="표준 8 2 3 2 2 3 2" xfId="5315"/>
    <cellStyle name="표준 8 2 3 2 2 4" xfId="5316"/>
    <cellStyle name="표준 8 2 3 2 2 4 2" xfId="5317"/>
    <cellStyle name="표준 8 2 3 2 2 5" xfId="5318"/>
    <cellStyle name="표준 8 2 3 2 2 5 2" xfId="5319"/>
    <cellStyle name="표준 8 2 3 2 2 6" xfId="5320"/>
    <cellStyle name="표준 8 2 3 2 3" xfId="5321"/>
    <cellStyle name="표준 8 2 3 2 3 2" xfId="5322"/>
    <cellStyle name="표준 8 2 3 2 4" xfId="5323"/>
    <cellStyle name="표준 8 2 3 2 4 2" xfId="5324"/>
    <cellStyle name="표준 8 2 3 2 5" xfId="5325"/>
    <cellStyle name="표준 8 2 3 2 5 2" xfId="5326"/>
    <cellStyle name="표준 8 2 3 2 6" xfId="5327"/>
    <cellStyle name="표준 8 2 3 2 6 2" xfId="5328"/>
    <cellStyle name="표준 8 2 3 2 7" xfId="5329"/>
    <cellStyle name="표준 8 2 3 3" xfId="5330"/>
    <cellStyle name="표준 8 2 3 3 2" xfId="5331"/>
    <cellStyle name="표준 8 2 3 3 2 2" xfId="5332"/>
    <cellStyle name="표준 8 2 3 3 3" xfId="5333"/>
    <cellStyle name="표준 8 2 3 3 3 2" xfId="5334"/>
    <cellStyle name="표준 8 2 3 3 4" xfId="5335"/>
    <cellStyle name="표준 8 2 3 3 4 2" xfId="5336"/>
    <cellStyle name="표준 8 2 3 3 5" xfId="5337"/>
    <cellStyle name="표준 8 2 3 3 5 2" xfId="5338"/>
    <cellStyle name="표준 8 2 3 3 6" xfId="5339"/>
    <cellStyle name="표준 8 2 3 4" xfId="5340"/>
    <cellStyle name="표준 8 2 3 4 2" xfId="5341"/>
    <cellStyle name="표준 8 2 3 5" xfId="5342"/>
    <cellStyle name="표준 8 2 3 5 2" xfId="5343"/>
    <cellStyle name="표준 8 2 3 6" xfId="5344"/>
    <cellStyle name="표준 8 2 3 6 2" xfId="5345"/>
    <cellStyle name="표준 8 2 3 7" xfId="5346"/>
    <cellStyle name="표준 8 2 3 7 2" xfId="5347"/>
    <cellStyle name="표준 8 2 3 8" xfId="5348"/>
    <cellStyle name="표준 8 2 4" xfId="5349"/>
    <cellStyle name="표준 8 2 5" xfId="5350"/>
    <cellStyle name="표준 8 2 6" xfId="5351"/>
    <cellStyle name="표준 8 2 6 2" xfId="5352"/>
    <cellStyle name="표준 8 2 6 2 2" xfId="5353"/>
    <cellStyle name="표준 8 2 6 2 2 2" xfId="5354"/>
    <cellStyle name="표준 8 2 6 2 3" xfId="5355"/>
    <cellStyle name="표준 8 2 6 2 3 2" xfId="5356"/>
    <cellStyle name="표준 8 2 6 2 4" xfId="5357"/>
    <cellStyle name="표준 8 2 6 2 4 2" xfId="5358"/>
    <cellStyle name="표준 8 2 6 2 5" xfId="5359"/>
    <cellStyle name="표준 8 2 6 2 5 2" xfId="5360"/>
    <cellStyle name="표준 8 2 6 2 6" xfId="5361"/>
    <cellStyle name="표준 8 2 6 3" xfId="5362"/>
    <cellStyle name="표준 8 2 6 3 2" xfId="5363"/>
    <cellStyle name="표준 8 2 6 4" xfId="5364"/>
    <cellStyle name="표준 8 2 6 4 2" xfId="5365"/>
    <cellStyle name="표준 8 2 6 5" xfId="5366"/>
    <cellStyle name="표준 8 2 6 5 2" xfId="5367"/>
    <cellStyle name="표준 8 2 6 6" xfId="5368"/>
    <cellStyle name="표준 8 2 6 6 2" xfId="5369"/>
    <cellStyle name="표준 8 2 6 7" xfId="5370"/>
    <cellStyle name="표준 8 2 7" xfId="5371"/>
    <cellStyle name="표준 8 2 7 2" xfId="5372"/>
    <cellStyle name="표준 8 2 7 2 2" xfId="5373"/>
    <cellStyle name="표준 8 2 7 3" xfId="5374"/>
    <cellStyle name="표준 8 2 7 3 2" xfId="5375"/>
    <cellStyle name="표준 8 2 7 4" xfId="5376"/>
    <cellStyle name="표준 8 2 7 4 2" xfId="5377"/>
    <cellStyle name="표준 8 2 7 5" xfId="5378"/>
    <cellStyle name="표준 8 2 7 5 2" xfId="5379"/>
    <cellStyle name="표준 8 2 7 6" xfId="5380"/>
    <cellStyle name="표준 8 2 8" xfId="5381"/>
    <cellStyle name="표준 8 2 8 2" xfId="5382"/>
    <cellStyle name="표준 8 2 9" xfId="5383"/>
    <cellStyle name="표준 8 2 9 2" xfId="5384"/>
    <cellStyle name="표준 8 3" xfId="5385"/>
    <cellStyle name="표준 8 4" xfId="5386"/>
    <cellStyle name="표준 8 4 2" xfId="5387"/>
    <cellStyle name="표준 8 4 2 2" xfId="5388"/>
    <cellStyle name="표준 8 4 2 2 2" xfId="5389"/>
    <cellStyle name="표준 8 4 2 2 2 2" xfId="5390"/>
    <cellStyle name="표준 8 4 2 2 3" xfId="5391"/>
    <cellStyle name="표준 8 4 2 2 3 2" xfId="5392"/>
    <cellStyle name="표준 8 4 2 2 4" xfId="5393"/>
    <cellStyle name="표준 8 4 2 2 4 2" xfId="5394"/>
    <cellStyle name="표준 8 4 2 2 5" xfId="5395"/>
    <cellStyle name="표준 8 4 2 2 5 2" xfId="5396"/>
    <cellStyle name="표준 8 4 2 2 6" xfId="5397"/>
    <cellStyle name="표준 8 4 2 3" xfId="5398"/>
    <cellStyle name="표준 8 4 2 3 2" xfId="5399"/>
    <cellStyle name="표준 8 4 2 4" xfId="5400"/>
    <cellStyle name="표준 8 4 2 4 2" xfId="5401"/>
    <cellStyle name="표준 8 4 2 5" xfId="5402"/>
    <cellStyle name="표준 8 4 2 5 2" xfId="5403"/>
    <cellStyle name="표준 8 4 2 6" xfId="5404"/>
    <cellStyle name="표준 8 4 2 6 2" xfId="5405"/>
    <cellStyle name="표준 8 4 2 7" xfId="5406"/>
    <cellStyle name="표준 8 4 3" xfId="5407"/>
    <cellStyle name="표준 8 4 3 2" xfId="5408"/>
    <cellStyle name="표준 8 4 3 2 2" xfId="5409"/>
    <cellStyle name="표준 8 4 3 3" xfId="5410"/>
    <cellStyle name="표준 8 4 3 3 2" xfId="5411"/>
    <cellStyle name="표준 8 4 3 4" xfId="5412"/>
    <cellStyle name="표준 8 4 3 4 2" xfId="5413"/>
    <cellStyle name="표준 8 4 3 5" xfId="5414"/>
    <cellStyle name="표준 8 4 3 5 2" xfId="5415"/>
    <cellStyle name="표준 8 4 3 6" xfId="5416"/>
    <cellStyle name="표준 8 4 4" xfId="5417"/>
    <cellStyle name="표준 8 4 4 2" xfId="5418"/>
    <cellStyle name="표준 8 4 5" xfId="5419"/>
    <cellStyle name="표준 8 4 5 2" xfId="5420"/>
    <cellStyle name="표준 8 4 6" xfId="5421"/>
    <cellStyle name="표준 8 4 6 2" xfId="5422"/>
    <cellStyle name="표준 8 4 7" xfId="5423"/>
    <cellStyle name="표준 8 4 7 2" xfId="5424"/>
    <cellStyle name="표준 8 4 8" xfId="5425"/>
    <cellStyle name="표준 8 5" xfId="5426"/>
    <cellStyle name="표준 8 6" xfId="5427"/>
    <cellStyle name="표준 8 7" xfId="5428"/>
    <cellStyle name="표준 8 7 2" xfId="5429"/>
    <cellStyle name="표준 8 7 2 2" xfId="5430"/>
    <cellStyle name="표준 8 7 2 2 2" xfId="5431"/>
    <cellStyle name="표준 8 7 2 3" xfId="5432"/>
    <cellStyle name="표준 8 7 2 3 2" xfId="5433"/>
    <cellStyle name="표준 8 7 2 4" xfId="5434"/>
    <cellStyle name="표준 8 7 2 4 2" xfId="5435"/>
    <cellStyle name="표준 8 7 2 5" xfId="5436"/>
    <cellStyle name="표준 8 7 2 5 2" xfId="5437"/>
    <cellStyle name="표준 8 7 2 6" xfId="5438"/>
    <cellStyle name="표준 8 7 3" xfId="5439"/>
    <cellStyle name="표준 8 7 3 2" xfId="5440"/>
    <cellStyle name="표준 8 7 4" xfId="5441"/>
    <cellStyle name="표준 8 7 4 2" xfId="5442"/>
    <cellStyle name="표준 8 7 5" xfId="5443"/>
    <cellStyle name="표준 8 7 5 2" xfId="5444"/>
    <cellStyle name="표준 8 7 6" xfId="5445"/>
    <cellStyle name="표준 8 7 6 2" xfId="5446"/>
    <cellStyle name="표준 8 7 7" xfId="5447"/>
    <cellStyle name="표준 8 8" xfId="5448"/>
    <cellStyle name="표준 8 8 2" xfId="5449"/>
    <cellStyle name="표준 8 8 2 2" xfId="5450"/>
    <cellStyle name="표준 8 8 3" xfId="5451"/>
    <cellStyle name="표준 8 8 3 2" xfId="5452"/>
    <cellStyle name="표준 8 8 4" xfId="5453"/>
    <cellStyle name="표준 8 8 4 2" xfId="5454"/>
    <cellStyle name="표준 8 8 5" xfId="5455"/>
    <cellStyle name="표준 8 8 5 2" xfId="5456"/>
    <cellStyle name="표준 8 8 6" xfId="5457"/>
    <cellStyle name="표준 8 9" xfId="5458"/>
    <cellStyle name="표준 8 9 2" xfId="5459"/>
    <cellStyle name="표준 9" xfId="29"/>
    <cellStyle name="표준 9 2" xfId="5460"/>
    <cellStyle name="표준 9 2 2" xfId="5461"/>
    <cellStyle name="標準_COVER" xfId="5462"/>
    <cellStyle name="표준_TD10281_doc-COVER" xfId="28"/>
  </cellStyles>
  <dxfs count="12">
    <dxf>
      <font>
        <strike val="0"/>
        <color rgb="FF0000FF"/>
      </font>
    </dxf>
    <dxf>
      <font>
        <color rgb="FFFF0000"/>
      </font>
      <fill>
        <patternFill patternType="none">
          <bgColor auto="1"/>
        </patternFill>
      </fill>
    </dxf>
    <dxf>
      <font>
        <strike val="0"/>
        <color rgb="FF0000FF"/>
      </font>
    </dxf>
    <dxf>
      <font>
        <color rgb="FFFF0000"/>
      </font>
      <fill>
        <patternFill patternType="none">
          <bgColor auto="1"/>
        </patternFill>
      </fill>
    </dxf>
    <dxf>
      <font>
        <strike val="0"/>
        <color rgb="FF0000FF"/>
      </font>
    </dxf>
    <dxf>
      <font>
        <color rgb="FFFF0000"/>
      </font>
      <fill>
        <patternFill patternType="none">
          <bgColor auto="1"/>
        </patternFill>
      </fill>
    </dxf>
    <dxf>
      <font>
        <strike val="0"/>
        <color rgb="FF0000FF"/>
      </font>
    </dxf>
    <dxf>
      <font>
        <color rgb="FFFF0000"/>
      </font>
      <fill>
        <patternFill patternType="none">
          <bgColor auto="1"/>
        </patternFill>
      </fill>
    </dxf>
    <dxf>
      <font>
        <strike val="0"/>
        <color rgb="FF0000FF"/>
      </font>
    </dxf>
    <dxf>
      <font>
        <color rgb="FFFF0000"/>
      </font>
      <fill>
        <patternFill patternType="none">
          <bgColor auto="1"/>
        </patternFill>
      </fill>
    </dxf>
    <dxf>
      <font>
        <strike val="0"/>
        <color rgb="FF0000FF"/>
      </font>
    </dxf>
    <dxf>
      <font>
        <color rgb="FFFF0000"/>
      </font>
      <fill>
        <patternFill patternType="none">
          <bgColor auto="1"/>
        </patternFill>
      </fill>
    </dxf>
  </dxfs>
  <tableStyles count="0" defaultTableStyle="TableStyleMedium9" defaultPivotStyle="PivotStyleLight16"/>
  <colors>
    <mruColors>
      <color rgb="FF0000FF"/>
      <color rgb="FF00FFFF"/>
      <color rgb="FFCCFF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13</xdr:col>
      <xdr:colOff>333375</xdr:colOff>
      <xdr:row>35</xdr:row>
      <xdr:rowOff>57150</xdr:rowOff>
    </xdr:from>
    <xdr:to>
      <xdr:col>16</xdr:col>
      <xdr:colOff>381000</xdr:colOff>
      <xdr:row>35</xdr:row>
      <xdr:rowOff>371475</xdr:rowOff>
    </xdr:to>
    <xdr:pic>
      <xdr:nvPicPr>
        <xdr:cNvPr id="2" name="그림 3"/>
        <xdr:cNvPicPr>
          <a:picLocks noChangeAspect="1" noChangeArrowheads="1"/>
        </xdr:cNvPicPr>
      </xdr:nvPicPr>
      <xdr:blipFill>
        <a:blip xmlns:r="http://schemas.openxmlformats.org/officeDocument/2006/relationships" r:embed="rId1"/>
        <a:srcRect/>
        <a:stretch>
          <a:fillRect/>
        </a:stretch>
      </xdr:blipFill>
      <xdr:spPr bwMode="auto">
        <a:xfrm>
          <a:off x="3895725" y="9105900"/>
          <a:ext cx="1381125" cy="314325"/>
        </a:xfrm>
        <a:prstGeom prst="rect">
          <a:avLst/>
        </a:prstGeom>
        <a:noFill/>
        <a:ln w="1">
          <a:noFill/>
          <a:miter lim="800000"/>
          <a:headEnd/>
          <a:tailEnd/>
        </a:ln>
      </xdr:spPr>
    </xdr:pic>
    <xdr:clientData/>
  </xdr:twoCellAnchor>
  <xdr:twoCellAnchor>
    <xdr:from>
      <xdr:col>0</xdr:col>
      <xdr:colOff>47626</xdr:colOff>
      <xdr:row>0</xdr:row>
      <xdr:rowOff>179854</xdr:rowOff>
    </xdr:from>
    <xdr:to>
      <xdr:col>2</xdr:col>
      <xdr:colOff>238126</xdr:colOff>
      <xdr:row>2</xdr:row>
      <xdr:rowOff>123825</xdr:rowOff>
    </xdr:to>
    <xdr:pic>
      <xdr:nvPicPr>
        <xdr:cNvPr id="3" name="그림 9"/>
        <xdr:cNvPicPr>
          <a:picLocks noChangeAspect="1" noChangeArrowheads="1"/>
        </xdr:cNvPicPr>
      </xdr:nvPicPr>
      <xdr:blipFill>
        <a:blip xmlns:r="http://schemas.openxmlformats.org/officeDocument/2006/relationships" r:embed="rId2" cstate="print"/>
        <a:srcRect/>
        <a:stretch>
          <a:fillRect/>
        </a:stretch>
      </xdr:blipFill>
      <xdr:spPr bwMode="auto">
        <a:xfrm>
          <a:off x="47626" y="179854"/>
          <a:ext cx="762000" cy="439271"/>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76201</xdr:colOff>
      <xdr:row>0</xdr:row>
      <xdr:rowOff>180428</xdr:rowOff>
    </xdr:from>
    <xdr:to>
      <xdr:col>2</xdr:col>
      <xdr:colOff>247651</xdr:colOff>
      <xdr:row>2</xdr:row>
      <xdr:rowOff>114300</xdr:rowOff>
    </xdr:to>
    <xdr:pic>
      <xdr:nvPicPr>
        <xdr:cNvPr id="2" name="그림 9"/>
        <xdr:cNvPicPr>
          <a:picLocks noChangeAspect="1" noChangeArrowheads="1"/>
        </xdr:cNvPicPr>
      </xdr:nvPicPr>
      <xdr:blipFill>
        <a:blip xmlns:r="http://schemas.openxmlformats.org/officeDocument/2006/relationships" r:embed="rId1" cstate="print"/>
        <a:srcRect/>
        <a:stretch>
          <a:fillRect/>
        </a:stretch>
      </xdr:blipFill>
      <xdr:spPr bwMode="auto">
        <a:xfrm>
          <a:off x="76201" y="180428"/>
          <a:ext cx="762000" cy="429172"/>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53423</xdr:colOff>
      <xdr:row>0</xdr:row>
      <xdr:rowOff>127552</xdr:rowOff>
    </xdr:from>
    <xdr:to>
      <xdr:col>2</xdr:col>
      <xdr:colOff>231913</xdr:colOff>
      <xdr:row>2</xdr:row>
      <xdr:rowOff>98977</xdr:rowOff>
    </xdr:to>
    <xdr:pic>
      <xdr:nvPicPr>
        <xdr:cNvPr id="2" name="그림 9"/>
        <xdr:cNvPicPr>
          <a:picLocks noChangeAspect="1" noChangeArrowheads="1"/>
        </xdr:cNvPicPr>
      </xdr:nvPicPr>
      <xdr:blipFill>
        <a:blip xmlns:r="http://schemas.openxmlformats.org/officeDocument/2006/relationships" r:embed="rId1" cstate="print"/>
        <a:srcRect/>
        <a:stretch>
          <a:fillRect/>
        </a:stretch>
      </xdr:blipFill>
      <xdr:spPr bwMode="auto">
        <a:xfrm>
          <a:off x="53423" y="127552"/>
          <a:ext cx="725142" cy="38555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299357</xdr:colOff>
      <xdr:row>2</xdr:row>
      <xdr:rowOff>27214</xdr:rowOff>
    </xdr:from>
    <xdr:to>
      <xdr:col>5</xdr:col>
      <xdr:colOff>299358</xdr:colOff>
      <xdr:row>4</xdr:row>
      <xdr:rowOff>69396</xdr:rowOff>
    </xdr:to>
    <xdr:grpSp>
      <xdr:nvGrpSpPr>
        <xdr:cNvPr id="6" name="그룹 14"/>
        <xdr:cNvGrpSpPr>
          <a:grpSpLocks/>
        </xdr:cNvGrpSpPr>
      </xdr:nvGrpSpPr>
      <xdr:grpSpPr bwMode="auto">
        <a:xfrm>
          <a:off x="736386" y="665949"/>
          <a:ext cx="3496237" cy="434388"/>
          <a:chOff x="8613040" y="2332547"/>
          <a:chExt cx="2152822" cy="413488"/>
        </a:xfrm>
      </xdr:grpSpPr>
      <xdr:pic>
        <xdr:nvPicPr>
          <xdr:cNvPr id="7" name="Picture 7"/>
          <xdr:cNvPicPr>
            <a:picLocks noChangeAspect="1" noChangeArrowheads="1"/>
          </xdr:cNvPicPr>
        </xdr:nvPicPr>
        <xdr:blipFill>
          <a:blip xmlns:r="http://schemas.openxmlformats.org/officeDocument/2006/relationships" r:embed="rId1"/>
          <a:srcRect/>
          <a:stretch>
            <a:fillRect/>
          </a:stretch>
        </xdr:blipFill>
        <xdr:spPr bwMode="auto">
          <a:xfrm>
            <a:off x="8986367" y="2581883"/>
            <a:ext cx="1779495" cy="115586"/>
          </a:xfrm>
          <a:prstGeom prst="rect">
            <a:avLst/>
          </a:prstGeom>
          <a:noFill/>
          <a:ln w="1">
            <a:noFill/>
            <a:miter lim="800000"/>
            <a:headEnd/>
            <a:tailEnd/>
          </a:ln>
        </xdr:spPr>
      </xdr:pic>
      <xdr:pic>
        <xdr:nvPicPr>
          <xdr:cNvPr id="8" name="Picture 1"/>
          <xdr:cNvPicPr>
            <a:picLocks noChangeAspect="1" noChangeArrowheads="1"/>
          </xdr:cNvPicPr>
        </xdr:nvPicPr>
        <xdr:blipFill>
          <a:blip xmlns:r="http://schemas.openxmlformats.org/officeDocument/2006/relationships" r:embed="rId2"/>
          <a:srcRect/>
          <a:stretch>
            <a:fillRect/>
          </a:stretch>
        </xdr:blipFill>
        <xdr:spPr bwMode="auto">
          <a:xfrm>
            <a:off x="8613040" y="2332547"/>
            <a:ext cx="368831" cy="413488"/>
          </a:xfrm>
          <a:prstGeom prst="rect">
            <a:avLst/>
          </a:prstGeom>
          <a:noFill/>
          <a:ln w="1">
            <a:noFill/>
            <a:miter lim="800000"/>
            <a:headEnd/>
            <a:tailEnd/>
          </a:ln>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323022</xdr:colOff>
      <xdr:row>40</xdr:row>
      <xdr:rowOff>124239</xdr:rowOff>
    </xdr:from>
    <xdr:to>
      <xdr:col>9</xdr:col>
      <xdr:colOff>743364</xdr:colOff>
      <xdr:row>42</xdr:row>
      <xdr:rowOff>24434</xdr:rowOff>
    </xdr:to>
    <xdr:pic>
      <xdr:nvPicPr>
        <xdr:cNvPr id="2" name="그림 3"/>
        <xdr:cNvPicPr>
          <a:picLocks noChangeAspect="1" noChangeArrowheads="1"/>
        </xdr:cNvPicPr>
      </xdr:nvPicPr>
      <xdr:blipFill>
        <a:blip xmlns:r="http://schemas.openxmlformats.org/officeDocument/2006/relationships" r:embed="rId1"/>
        <a:srcRect/>
        <a:stretch>
          <a:fillRect/>
        </a:stretch>
      </xdr:blipFill>
      <xdr:spPr bwMode="auto">
        <a:xfrm>
          <a:off x="6452152" y="8456543"/>
          <a:ext cx="1381125" cy="314325"/>
        </a:xfrm>
        <a:prstGeom prst="rect">
          <a:avLst/>
        </a:prstGeom>
        <a:noFill/>
        <a:ln w="1">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261010</xdr:colOff>
      <xdr:row>1</xdr:row>
      <xdr:rowOff>145664</xdr:rowOff>
    </xdr:from>
    <xdr:to>
      <xdr:col>5</xdr:col>
      <xdr:colOff>261011</xdr:colOff>
      <xdr:row>4</xdr:row>
      <xdr:rowOff>28271</xdr:rowOff>
    </xdr:to>
    <xdr:grpSp>
      <xdr:nvGrpSpPr>
        <xdr:cNvPr id="2" name="그룹 14"/>
        <xdr:cNvGrpSpPr>
          <a:grpSpLocks/>
        </xdr:cNvGrpSpPr>
      </xdr:nvGrpSpPr>
      <xdr:grpSpPr bwMode="auto">
        <a:xfrm>
          <a:off x="696439" y="526664"/>
          <a:ext cx="3510643" cy="454107"/>
          <a:chOff x="8613040" y="2332547"/>
          <a:chExt cx="2152822" cy="413488"/>
        </a:xfrm>
      </xdr:grpSpPr>
      <xdr:pic>
        <xdr:nvPicPr>
          <xdr:cNvPr id="3" name="Picture 7"/>
          <xdr:cNvPicPr>
            <a:picLocks noChangeAspect="1" noChangeArrowheads="1"/>
          </xdr:cNvPicPr>
        </xdr:nvPicPr>
        <xdr:blipFill>
          <a:blip xmlns:r="http://schemas.openxmlformats.org/officeDocument/2006/relationships" r:embed="rId1"/>
          <a:srcRect/>
          <a:stretch>
            <a:fillRect/>
          </a:stretch>
        </xdr:blipFill>
        <xdr:spPr bwMode="auto">
          <a:xfrm>
            <a:off x="8986367" y="2581883"/>
            <a:ext cx="1779495" cy="115586"/>
          </a:xfrm>
          <a:prstGeom prst="rect">
            <a:avLst/>
          </a:prstGeom>
          <a:noFill/>
          <a:ln w="1">
            <a:noFill/>
            <a:miter lim="800000"/>
            <a:headEnd/>
            <a:tailEnd/>
          </a:ln>
        </xdr:spPr>
      </xdr:pic>
      <xdr:pic>
        <xdr:nvPicPr>
          <xdr:cNvPr id="4" name="Picture 1"/>
          <xdr:cNvPicPr>
            <a:picLocks noChangeAspect="1" noChangeArrowheads="1"/>
          </xdr:cNvPicPr>
        </xdr:nvPicPr>
        <xdr:blipFill>
          <a:blip xmlns:r="http://schemas.openxmlformats.org/officeDocument/2006/relationships" r:embed="rId2"/>
          <a:srcRect/>
          <a:stretch>
            <a:fillRect/>
          </a:stretch>
        </xdr:blipFill>
        <xdr:spPr bwMode="auto">
          <a:xfrm>
            <a:off x="8613040" y="2332547"/>
            <a:ext cx="368831" cy="413488"/>
          </a:xfrm>
          <a:prstGeom prst="rect">
            <a:avLst/>
          </a:prstGeom>
          <a:noFill/>
          <a:ln w="1">
            <a:noFill/>
            <a:miter lim="800000"/>
            <a:headEnd/>
            <a:tailEnd/>
          </a:ln>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685308</xdr:colOff>
      <xdr:row>5</xdr:row>
      <xdr:rowOff>121245</xdr:rowOff>
    </xdr:from>
    <xdr:to>
      <xdr:col>7</xdr:col>
      <xdr:colOff>186317</xdr:colOff>
      <xdr:row>5</xdr:row>
      <xdr:rowOff>198722</xdr:rowOff>
    </xdr:to>
    <xdr:grpSp>
      <xdr:nvGrpSpPr>
        <xdr:cNvPr id="11" name="그룹 10"/>
        <xdr:cNvGrpSpPr/>
      </xdr:nvGrpSpPr>
      <xdr:grpSpPr>
        <a:xfrm>
          <a:off x="5543058" y="1141781"/>
          <a:ext cx="317438" cy="77477"/>
          <a:chOff x="2365495" y="3428999"/>
          <a:chExt cx="163285" cy="73766"/>
        </a:xfrm>
      </xdr:grpSpPr>
      <xdr:cxnSp macro="">
        <xdr:nvCxnSpPr>
          <xdr:cNvPr id="12" name="직선 연결선 11"/>
          <xdr:cNvCxnSpPr/>
        </xdr:nvCxnSpPr>
        <xdr:spPr>
          <a:xfrm>
            <a:off x="2365495" y="3428999"/>
            <a:ext cx="162569"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3" name="직선 연결선 12"/>
          <xdr:cNvCxnSpPr/>
        </xdr:nvCxnSpPr>
        <xdr:spPr>
          <a:xfrm>
            <a:off x="2366211" y="3502765"/>
            <a:ext cx="162569" cy="0"/>
          </a:xfrm>
          <a:prstGeom prst="line">
            <a:avLst/>
          </a:prstGeom>
          <a:ln w="28575"/>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705972</xdr:colOff>
      <xdr:row>7</xdr:row>
      <xdr:rowOff>112080</xdr:rowOff>
    </xdr:from>
    <xdr:to>
      <xdr:col>3</xdr:col>
      <xdr:colOff>185203</xdr:colOff>
      <xdr:row>9</xdr:row>
      <xdr:rowOff>174049</xdr:rowOff>
    </xdr:to>
    <xdr:grpSp>
      <xdr:nvGrpSpPr>
        <xdr:cNvPr id="178" name="그룹 177"/>
        <xdr:cNvGrpSpPr/>
      </xdr:nvGrpSpPr>
      <xdr:grpSpPr>
        <a:xfrm>
          <a:off x="2298008" y="1540830"/>
          <a:ext cx="295659" cy="470183"/>
          <a:chOff x="4472749" y="974111"/>
          <a:chExt cx="286055" cy="487792"/>
        </a:xfrm>
      </xdr:grpSpPr>
      <xdr:sp macro="" textlink="">
        <xdr:nvSpPr>
          <xdr:cNvPr id="179" name="이등변 삼각형 178"/>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180" name="이등변 삼각형 179"/>
          <xdr:cNvSpPr/>
        </xdr:nvSpPr>
        <xdr:spPr>
          <a:xfrm rot="16200000">
            <a:off x="4574401" y="1177085"/>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181" name="직선 연결선 180"/>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82" name="직선 연결선 181"/>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83" name="직선 연결선 182"/>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701489</xdr:colOff>
      <xdr:row>22</xdr:row>
      <xdr:rowOff>118803</xdr:rowOff>
    </xdr:from>
    <xdr:to>
      <xdr:col>3</xdr:col>
      <xdr:colOff>180720</xdr:colOff>
      <xdr:row>24</xdr:row>
      <xdr:rowOff>180772</xdr:rowOff>
    </xdr:to>
    <xdr:grpSp>
      <xdr:nvGrpSpPr>
        <xdr:cNvPr id="184" name="그룹 183"/>
        <xdr:cNvGrpSpPr/>
      </xdr:nvGrpSpPr>
      <xdr:grpSpPr>
        <a:xfrm>
          <a:off x="2293525" y="4609160"/>
          <a:ext cx="295659" cy="470183"/>
          <a:chOff x="4472749" y="974111"/>
          <a:chExt cx="286055" cy="487792"/>
        </a:xfrm>
      </xdr:grpSpPr>
      <xdr:sp macro="" textlink="">
        <xdr:nvSpPr>
          <xdr:cNvPr id="185" name="이등변 삼각형 184"/>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186" name="이등변 삼각형 185"/>
          <xdr:cNvSpPr/>
        </xdr:nvSpPr>
        <xdr:spPr>
          <a:xfrm rot="16200000">
            <a:off x="4574401" y="1177085"/>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187" name="직선 연결선 186"/>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88" name="직선 연결선 187"/>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89" name="직선 연결선 188"/>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708213</xdr:colOff>
      <xdr:row>37</xdr:row>
      <xdr:rowOff>136733</xdr:rowOff>
    </xdr:from>
    <xdr:to>
      <xdr:col>3</xdr:col>
      <xdr:colOff>187444</xdr:colOff>
      <xdr:row>39</xdr:row>
      <xdr:rowOff>198701</xdr:rowOff>
    </xdr:to>
    <xdr:grpSp>
      <xdr:nvGrpSpPr>
        <xdr:cNvPr id="190" name="그룹 189"/>
        <xdr:cNvGrpSpPr/>
      </xdr:nvGrpSpPr>
      <xdr:grpSpPr>
        <a:xfrm>
          <a:off x="2300249" y="7688697"/>
          <a:ext cx="295659" cy="470183"/>
          <a:chOff x="4472749" y="974111"/>
          <a:chExt cx="286055" cy="487792"/>
        </a:xfrm>
      </xdr:grpSpPr>
      <xdr:sp macro="" textlink="">
        <xdr:nvSpPr>
          <xdr:cNvPr id="191" name="이등변 삼각형 190"/>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192" name="이등변 삼각형 191"/>
          <xdr:cNvSpPr/>
        </xdr:nvSpPr>
        <xdr:spPr>
          <a:xfrm rot="16200000">
            <a:off x="4574401" y="1177085"/>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193" name="직선 연결선 192"/>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94" name="직선 연결선 193"/>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95" name="직선 연결선 194"/>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692524</xdr:colOff>
      <xdr:row>52</xdr:row>
      <xdr:rowOff>121045</xdr:rowOff>
    </xdr:from>
    <xdr:to>
      <xdr:col>3</xdr:col>
      <xdr:colOff>171755</xdr:colOff>
      <xdr:row>54</xdr:row>
      <xdr:rowOff>183012</xdr:rowOff>
    </xdr:to>
    <xdr:grpSp>
      <xdr:nvGrpSpPr>
        <xdr:cNvPr id="196" name="그룹 195"/>
        <xdr:cNvGrpSpPr/>
      </xdr:nvGrpSpPr>
      <xdr:grpSpPr>
        <a:xfrm>
          <a:off x="2284560" y="10734616"/>
          <a:ext cx="295659" cy="470182"/>
          <a:chOff x="4472749" y="974111"/>
          <a:chExt cx="286055" cy="487792"/>
        </a:xfrm>
      </xdr:grpSpPr>
      <xdr:sp macro="" textlink="">
        <xdr:nvSpPr>
          <xdr:cNvPr id="197" name="이등변 삼각형 196"/>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198" name="이등변 삼각형 197"/>
          <xdr:cNvSpPr/>
        </xdr:nvSpPr>
        <xdr:spPr>
          <a:xfrm rot="16200000">
            <a:off x="4574401" y="1177085"/>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199" name="직선 연결선 198"/>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00" name="직선 연결선 199"/>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01" name="직선 연결선 200"/>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688042</xdr:colOff>
      <xdr:row>67</xdr:row>
      <xdr:rowOff>138974</xdr:rowOff>
    </xdr:from>
    <xdr:to>
      <xdr:col>3</xdr:col>
      <xdr:colOff>167273</xdr:colOff>
      <xdr:row>69</xdr:row>
      <xdr:rowOff>200942</xdr:rowOff>
    </xdr:to>
    <xdr:grpSp>
      <xdr:nvGrpSpPr>
        <xdr:cNvPr id="202" name="그룹 201"/>
        <xdr:cNvGrpSpPr/>
      </xdr:nvGrpSpPr>
      <xdr:grpSpPr>
        <a:xfrm>
          <a:off x="2280078" y="13814153"/>
          <a:ext cx="295659" cy="470182"/>
          <a:chOff x="4472749" y="974111"/>
          <a:chExt cx="286055" cy="487792"/>
        </a:xfrm>
      </xdr:grpSpPr>
      <xdr:sp macro="" textlink="">
        <xdr:nvSpPr>
          <xdr:cNvPr id="203" name="이등변 삼각형 202"/>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204" name="이등변 삼각형 203"/>
          <xdr:cNvSpPr/>
        </xdr:nvSpPr>
        <xdr:spPr>
          <a:xfrm rot="16200000">
            <a:off x="4574401" y="1177085"/>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205" name="직선 연결선 204"/>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06" name="직선 연결선 205"/>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07" name="직선 연결선 206"/>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717177</xdr:colOff>
      <xdr:row>82</xdr:row>
      <xdr:rowOff>123285</xdr:rowOff>
    </xdr:from>
    <xdr:to>
      <xdr:col>3</xdr:col>
      <xdr:colOff>196408</xdr:colOff>
      <xdr:row>84</xdr:row>
      <xdr:rowOff>185253</xdr:rowOff>
    </xdr:to>
    <xdr:grpSp>
      <xdr:nvGrpSpPr>
        <xdr:cNvPr id="208" name="그룹 207"/>
        <xdr:cNvGrpSpPr/>
      </xdr:nvGrpSpPr>
      <xdr:grpSpPr>
        <a:xfrm>
          <a:off x="2309213" y="16860071"/>
          <a:ext cx="295659" cy="470182"/>
          <a:chOff x="4472749" y="974111"/>
          <a:chExt cx="286055" cy="487792"/>
        </a:xfrm>
      </xdr:grpSpPr>
      <xdr:sp macro="" textlink="">
        <xdr:nvSpPr>
          <xdr:cNvPr id="209" name="이등변 삼각형 208"/>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210" name="이등변 삼각형 209"/>
          <xdr:cNvSpPr/>
        </xdr:nvSpPr>
        <xdr:spPr>
          <a:xfrm rot="16200000">
            <a:off x="4574401" y="1177085"/>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211" name="직선 연결선 210"/>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2" name="직선 연결선 211"/>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3" name="직선 연결선 212"/>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712695</xdr:colOff>
      <xdr:row>97</xdr:row>
      <xdr:rowOff>130008</xdr:rowOff>
    </xdr:from>
    <xdr:to>
      <xdr:col>3</xdr:col>
      <xdr:colOff>191926</xdr:colOff>
      <xdr:row>99</xdr:row>
      <xdr:rowOff>191976</xdr:rowOff>
    </xdr:to>
    <xdr:grpSp>
      <xdr:nvGrpSpPr>
        <xdr:cNvPr id="214" name="그룹 213"/>
        <xdr:cNvGrpSpPr/>
      </xdr:nvGrpSpPr>
      <xdr:grpSpPr>
        <a:xfrm>
          <a:off x="2304731" y="19928401"/>
          <a:ext cx="295659" cy="470182"/>
          <a:chOff x="4472749" y="974111"/>
          <a:chExt cx="286055" cy="487792"/>
        </a:xfrm>
      </xdr:grpSpPr>
      <xdr:sp macro="" textlink="">
        <xdr:nvSpPr>
          <xdr:cNvPr id="215" name="이등변 삼각형 214"/>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216" name="이등변 삼각형 215"/>
          <xdr:cNvSpPr/>
        </xdr:nvSpPr>
        <xdr:spPr>
          <a:xfrm rot="16200000">
            <a:off x="4574401" y="1177085"/>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217" name="직선 연결선 216"/>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8" name="직선 연결선 217"/>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9" name="직선 연결선 218"/>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685800</xdr:colOff>
      <xdr:row>112</xdr:row>
      <xdr:rowOff>125526</xdr:rowOff>
    </xdr:from>
    <xdr:to>
      <xdr:col>3</xdr:col>
      <xdr:colOff>165031</xdr:colOff>
      <xdr:row>114</xdr:row>
      <xdr:rowOff>187496</xdr:rowOff>
    </xdr:to>
    <xdr:grpSp>
      <xdr:nvGrpSpPr>
        <xdr:cNvPr id="220" name="그룹 219"/>
        <xdr:cNvGrpSpPr/>
      </xdr:nvGrpSpPr>
      <xdr:grpSpPr>
        <a:xfrm>
          <a:off x="2277836" y="22985526"/>
          <a:ext cx="295659" cy="470184"/>
          <a:chOff x="4472749" y="974111"/>
          <a:chExt cx="286055" cy="487792"/>
        </a:xfrm>
      </xdr:grpSpPr>
      <xdr:sp macro="" textlink="">
        <xdr:nvSpPr>
          <xdr:cNvPr id="221" name="이등변 삼각형 220"/>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222" name="이등변 삼각형 221"/>
          <xdr:cNvSpPr/>
        </xdr:nvSpPr>
        <xdr:spPr>
          <a:xfrm rot="16200000">
            <a:off x="4574401" y="1177085"/>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223" name="직선 연결선 222"/>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24" name="직선 연결선 223"/>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25" name="직선 연결선 224"/>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703730</xdr:colOff>
      <xdr:row>127</xdr:row>
      <xdr:rowOff>109838</xdr:rowOff>
    </xdr:from>
    <xdr:to>
      <xdr:col>3</xdr:col>
      <xdr:colOff>182961</xdr:colOff>
      <xdr:row>129</xdr:row>
      <xdr:rowOff>171807</xdr:rowOff>
    </xdr:to>
    <xdr:grpSp>
      <xdr:nvGrpSpPr>
        <xdr:cNvPr id="226" name="그룹 225"/>
        <xdr:cNvGrpSpPr/>
      </xdr:nvGrpSpPr>
      <xdr:grpSpPr>
        <a:xfrm>
          <a:off x="2295766" y="26031445"/>
          <a:ext cx="295659" cy="470183"/>
          <a:chOff x="4472749" y="974111"/>
          <a:chExt cx="286055" cy="487792"/>
        </a:xfrm>
      </xdr:grpSpPr>
      <xdr:sp macro="" textlink="">
        <xdr:nvSpPr>
          <xdr:cNvPr id="227" name="이등변 삼각형 226"/>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228" name="이등변 삼각형 227"/>
          <xdr:cNvSpPr/>
        </xdr:nvSpPr>
        <xdr:spPr>
          <a:xfrm rot="16200000">
            <a:off x="4574401" y="1177085"/>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229" name="직선 연결선 228"/>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30" name="직선 연결선 229"/>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31" name="직선 연결선 230"/>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710454</xdr:colOff>
      <xdr:row>143</xdr:row>
      <xdr:rowOff>116562</xdr:rowOff>
    </xdr:from>
    <xdr:to>
      <xdr:col>3</xdr:col>
      <xdr:colOff>189685</xdr:colOff>
      <xdr:row>145</xdr:row>
      <xdr:rowOff>178529</xdr:rowOff>
    </xdr:to>
    <xdr:grpSp>
      <xdr:nvGrpSpPr>
        <xdr:cNvPr id="232" name="그룹 231"/>
        <xdr:cNvGrpSpPr/>
      </xdr:nvGrpSpPr>
      <xdr:grpSpPr>
        <a:xfrm>
          <a:off x="2302490" y="29303883"/>
          <a:ext cx="295659" cy="470182"/>
          <a:chOff x="4472749" y="974111"/>
          <a:chExt cx="286055" cy="487792"/>
        </a:xfrm>
      </xdr:grpSpPr>
      <xdr:sp macro="" textlink="">
        <xdr:nvSpPr>
          <xdr:cNvPr id="233" name="이등변 삼각형 232"/>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234" name="이등변 삼각형 233"/>
          <xdr:cNvSpPr/>
        </xdr:nvSpPr>
        <xdr:spPr>
          <a:xfrm rot="16200000">
            <a:off x="4574401" y="1177085"/>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235" name="직선 연결선 234"/>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36" name="직선 연결선 235"/>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37" name="직선 연결선 236"/>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717177</xdr:colOff>
      <xdr:row>159</xdr:row>
      <xdr:rowOff>134490</xdr:rowOff>
    </xdr:from>
    <xdr:to>
      <xdr:col>3</xdr:col>
      <xdr:colOff>196408</xdr:colOff>
      <xdr:row>161</xdr:row>
      <xdr:rowOff>196459</xdr:rowOff>
    </xdr:to>
    <xdr:grpSp>
      <xdr:nvGrpSpPr>
        <xdr:cNvPr id="238" name="그룹 237"/>
        <xdr:cNvGrpSpPr/>
      </xdr:nvGrpSpPr>
      <xdr:grpSpPr>
        <a:xfrm>
          <a:off x="2309213" y="32587526"/>
          <a:ext cx="295659" cy="470183"/>
          <a:chOff x="4472749" y="974111"/>
          <a:chExt cx="286055" cy="487792"/>
        </a:xfrm>
      </xdr:grpSpPr>
      <xdr:sp macro="" textlink="">
        <xdr:nvSpPr>
          <xdr:cNvPr id="239" name="이등변 삼각형 238"/>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240" name="이등변 삼각형 239"/>
          <xdr:cNvSpPr/>
        </xdr:nvSpPr>
        <xdr:spPr>
          <a:xfrm rot="16200000">
            <a:off x="4574401" y="1177085"/>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241" name="직선 연결선 240"/>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42" name="직선 연결선 241"/>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43" name="직선 연결선 242"/>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15</xdr:col>
      <xdr:colOff>629771</xdr:colOff>
      <xdr:row>67</xdr:row>
      <xdr:rowOff>114322</xdr:rowOff>
    </xdr:from>
    <xdr:to>
      <xdr:col>16</xdr:col>
      <xdr:colOff>187444</xdr:colOff>
      <xdr:row>69</xdr:row>
      <xdr:rowOff>176290</xdr:rowOff>
    </xdr:to>
    <xdr:grpSp>
      <xdr:nvGrpSpPr>
        <xdr:cNvPr id="268" name="그룹 267"/>
        <xdr:cNvGrpSpPr/>
      </xdr:nvGrpSpPr>
      <xdr:grpSpPr>
        <a:xfrm>
          <a:off x="12631271" y="13789501"/>
          <a:ext cx="292459" cy="470182"/>
          <a:chOff x="4472749" y="974111"/>
          <a:chExt cx="286055" cy="487792"/>
        </a:xfrm>
      </xdr:grpSpPr>
      <xdr:sp macro="" textlink="">
        <xdr:nvSpPr>
          <xdr:cNvPr id="269" name="이등변 삼각형 268"/>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270" name="이등변 삼각형 269"/>
          <xdr:cNvSpPr/>
        </xdr:nvSpPr>
        <xdr:spPr>
          <a:xfrm rot="16200000">
            <a:off x="4574401" y="1199497"/>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271" name="직선 연결선 270"/>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72" name="직선 연결선 271"/>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73" name="직선 연결선 272"/>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15</xdr:col>
      <xdr:colOff>636495</xdr:colOff>
      <xdr:row>52</xdr:row>
      <xdr:rowOff>132252</xdr:rowOff>
    </xdr:from>
    <xdr:to>
      <xdr:col>16</xdr:col>
      <xdr:colOff>194168</xdr:colOff>
      <xdr:row>54</xdr:row>
      <xdr:rowOff>194219</xdr:rowOff>
    </xdr:to>
    <xdr:grpSp>
      <xdr:nvGrpSpPr>
        <xdr:cNvPr id="274" name="그룹 273"/>
        <xdr:cNvGrpSpPr/>
      </xdr:nvGrpSpPr>
      <xdr:grpSpPr>
        <a:xfrm>
          <a:off x="12637995" y="10745823"/>
          <a:ext cx="292459" cy="470182"/>
          <a:chOff x="4472749" y="974111"/>
          <a:chExt cx="286055" cy="487792"/>
        </a:xfrm>
      </xdr:grpSpPr>
      <xdr:sp macro="" textlink="">
        <xdr:nvSpPr>
          <xdr:cNvPr id="275" name="이등변 삼각형 274"/>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276" name="이등변 삼각형 275"/>
          <xdr:cNvSpPr/>
        </xdr:nvSpPr>
        <xdr:spPr>
          <a:xfrm rot="16200000">
            <a:off x="4574401" y="1199497"/>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277" name="직선 연결선 276"/>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78" name="직선 연결선 277"/>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79" name="직선 연결선 278"/>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15</xdr:col>
      <xdr:colOff>632013</xdr:colOff>
      <xdr:row>37</xdr:row>
      <xdr:rowOff>105358</xdr:rowOff>
    </xdr:from>
    <xdr:to>
      <xdr:col>16</xdr:col>
      <xdr:colOff>189686</xdr:colOff>
      <xdr:row>39</xdr:row>
      <xdr:rowOff>167326</xdr:rowOff>
    </xdr:to>
    <xdr:grpSp>
      <xdr:nvGrpSpPr>
        <xdr:cNvPr id="280" name="그룹 279"/>
        <xdr:cNvGrpSpPr/>
      </xdr:nvGrpSpPr>
      <xdr:grpSpPr>
        <a:xfrm>
          <a:off x="12633513" y="7657322"/>
          <a:ext cx="292459" cy="470183"/>
          <a:chOff x="4472749" y="974111"/>
          <a:chExt cx="286055" cy="487792"/>
        </a:xfrm>
      </xdr:grpSpPr>
      <xdr:sp macro="" textlink="">
        <xdr:nvSpPr>
          <xdr:cNvPr id="281" name="이등변 삼각형 280"/>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282" name="이등변 삼각형 281"/>
          <xdr:cNvSpPr/>
        </xdr:nvSpPr>
        <xdr:spPr>
          <a:xfrm rot="16200000">
            <a:off x="4574401" y="1199497"/>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283" name="직선 연결선 282"/>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84" name="직선 연결선 283"/>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85" name="직선 연결선 284"/>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15</xdr:col>
      <xdr:colOff>638737</xdr:colOff>
      <xdr:row>22</xdr:row>
      <xdr:rowOff>123286</xdr:rowOff>
    </xdr:from>
    <xdr:to>
      <xdr:col>16</xdr:col>
      <xdr:colOff>196410</xdr:colOff>
      <xdr:row>24</xdr:row>
      <xdr:rowOff>185255</xdr:rowOff>
    </xdr:to>
    <xdr:grpSp>
      <xdr:nvGrpSpPr>
        <xdr:cNvPr id="286" name="그룹 285"/>
        <xdr:cNvGrpSpPr/>
      </xdr:nvGrpSpPr>
      <xdr:grpSpPr>
        <a:xfrm>
          <a:off x="12640237" y="4613643"/>
          <a:ext cx="292459" cy="470183"/>
          <a:chOff x="4472749" y="974111"/>
          <a:chExt cx="286055" cy="487792"/>
        </a:xfrm>
      </xdr:grpSpPr>
      <xdr:sp macro="" textlink="">
        <xdr:nvSpPr>
          <xdr:cNvPr id="287" name="이등변 삼각형 286"/>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288" name="이등변 삼각형 287"/>
          <xdr:cNvSpPr/>
        </xdr:nvSpPr>
        <xdr:spPr>
          <a:xfrm rot="16200000">
            <a:off x="4574401" y="1199497"/>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289" name="직선 연결선 288"/>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90" name="직선 연결선 289"/>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91" name="직선 연결선 290"/>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15</xdr:col>
      <xdr:colOff>623049</xdr:colOff>
      <xdr:row>7</xdr:row>
      <xdr:rowOff>130010</xdr:rowOff>
    </xdr:from>
    <xdr:to>
      <xdr:col>16</xdr:col>
      <xdr:colOff>180722</xdr:colOff>
      <xdr:row>9</xdr:row>
      <xdr:rowOff>191979</xdr:rowOff>
    </xdr:to>
    <xdr:grpSp>
      <xdr:nvGrpSpPr>
        <xdr:cNvPr id="292" name="그룹 291"/>
        <xdr:cNvGrpSpPr/>
      </xdr:nvGrpSpPr>
      <xdr:grpSpPr>
        <a:xfrm>
          <a:off x="12624549" y="1558760"/>
          <a:ext cx="292459" cy="470183"/>
          <a:chOff x="4472749" y="974111"/>
          <a:chExt cx="286055" cy="487792"/>
        </a:xfrm>
      </xdr:grpSpPr>
      <xdr:sp macro="" textlink="">
        <xdr:nvSpPr>
          <xdr:cNvPr id="293" name="이등변 삼각형 292"/>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294" name="이등변 삼각형 293"/>
          <xdr:cNvSpPr/>
        </xdr:nvSpPr>
        <xdr:spPr>
          <a:xfrm rot="16200000">
            <a:off x="4574401" y="1199497"/>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295" name="직선 연결선 294"/>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96" name="직선 연결선 295"/>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97" name="직선 연결선 296"/>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19</xdr:col>
      <xdr:colOff>718696</xdr:colOff>
      <xdr:row>30</xdr:row>
      <xdr:rowOff>56914</xdr:rowOff>
    </xdr:from>
    <xdr:to>
      <xdr:col>19</xdr:col>
      <xdr:colOff>796173</xdr:colOff>
      <xdr:row>31</xdr:row>
      <xdr:rowOff>170245</xdr:rowOff>
    </xdr:to>
    <xdr:grpSp>
      <xdr:nvGrpSpPr>
        <xdr:cNvPr id="133" name="그룹 132"/>
        <xdr:cNvGrpSpPr/>
      </xdr:nvGrpSpPr>
      <xdr:grpSpPr>
        <a:xfrm rot="16200000">
          <a:off x="15784287" y="6300108"/>
          <a:ext cx="317438" cy="77477"/>
          <a:chOff x="2365495" y="3428999"/>
          <a:chExt cx="163285" cy="73766"/>
        </a:xfrm>
      </xdr:grpSpPr>
      <xdr:cxnSp macro="">
        <xdr:nvCxnSpPr>
          <xdr:cNvPr id="135" name="직선 연결선 134"/>
          <xdr:cNvCxnSpPr/>
        </xdr:nvCxnSpPr>
        <xdr:spPr>
          <a:xfrm>
            <a:off x="2365495" y="3428999"/>
            <a:ext cx="162569"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36" name="직선 연결선 135"/>
          <xdr:cNvCxnSpPr/>
        </xdr:nvCxnSpPr>
        <xdr:spPr>
          <a:xfrm>
            <a:off x="2366211" y="3502765"/>
            <a:ext cx="162569" cy="0"/>
          </a:xfrm>
          <a:prstGeom prst="line">
            <a:avLst/>
          </a:prstGeom>
          <a:ln w="28575"/>
        </xdr:spPr>
        <xdr:style>
          <a:lnRef idx="1">
            <a:schemeClr val="dk1"/>
          </a:lnRef>
          <a:fillRef idx="0">
            <a:schemeClr val="dk1"/>
          </a:fillRef>
          <a:effectRef idx="0">
            <a:schemeClr val="dk1"/>
          </a:effectRef>
          <a:fontRef idx="minor">
            <a:schemeClr val="tx1"/>
          </a:fontRef>
        </xdr:style>
      </xdr:cxnSp>
    </xdr:grpSp>
    <xdr:clientData/>
  </xdr:twoCellAnchor>
  <xdr:twoCellAnchor>
    <xdr:from>
      <xdr:col>15</xdr:col>
      <xdr:colOff>632013</xdr:colOff>
      <xdr:row>116</xdr:row>
      <xdr:rowOff>105358</xdr:rowOff>
    </xdr:from>
    <xdr:to>
      <xdr:col>16</xdr:col>
      <xdr:colOff>189686</xdr:colOff>
      <xdr:row>118</xdr:row>
      <xdr:rowOff>167326</xdr:rowOff>
    </xdr:to>
    <xdr:grpSp>
      <xdr:nvGrpSpPr>
        <xdr:cNvPr id="143" name="그룹 142"/>
        <xdr:cNvGrpSpPr/>
      </xdr:nvGrpSpPr>
      <xdr:grpSpPr>
        <a:xfrm>
          <a:off x="12633513" y="23781787"/>
          <a:ext cx="292459" cy="470182"/>
          <a:chOff x="4472749" y="974111"/>
          <a:chExt cx="286055" cy="487792"/>
        </a:xfrm>
      </xdr:grpSpPr>
      <xdr:sp macro="" textlink="">
        <xdr:nvSpPr>
          <xdr:cNvPr id="145" name="이등변 삼각형 144"/>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146" name="이등변 삼각형 145"/>
          <xdr:cNvSpPr/>
        </xdr:nvSpPr>
        <xdr:spPr>
          <a:xfrm rot="16200000">
            <a:off x="4574401" y="1199497"/>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153" name="직선 연결선 152"/>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54" name="직선 연결선 153"/>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55" name="직선 연결선 154"/>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15</xdr:col>
      <xdr:colOff>638737</xdr:colOff>
      <xdr:row>101</xdr:row>
      <xdr:rowOff>123286</xdr:rowOff>
    </xdr:from>
    <xdr:to>
      <xdr:col>16</xdr:col>
      <xdr:colOff>196410</xdr:colOff>
      <xdr:row>103</xdr:row>
      <xdr:rowOff>185255</xdr:rowOff>
    </xdr:to>
    <xdr:grpSp>
      <xdr:nvGrpSpPr>
        <xdr:cNvPr id="156" name="그룹 155"/>
        <xdr:cNvGrpSpPr/>
      </xdr:nvGrpSpPr>
      <xdr:grpSpPr>
        <a:xfrm>
          <a:off x="12640237" y="20738107"/>
          <a:ext cx="292459" cy="470184"/>
          <a:chOff x="4472749" y="974111"/>
          <a:chExt cx="286055" cy="487792"/>
        </a:xfrm>
      </xdr:grpSpPr>
      <xdr:sp macro="" textlink="">
        <xdr:nvSpPr>
          <xdr:cNvPr id="157" name="이등변 삼각형 156"/>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158" name="이등변 삼각형 157"/>
          <xdr:cNvSpPr/>
        </xdr:nvSpPr>
        <xdr:spPr>
          <a:xfrm rot="16200000">
            <a:off x="4574401" y="1199497"/>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159" name="직선 연결선 158"/>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60" name="직선 연결선 159"/>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61" name="직선 연결선 160"/>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19</xdr:col>
      <xdr:colOff>718696</xdr:colOff>
      <xdr:row>109</xdr:row>
      <xdr:rowOff>56914</xdr:rowOff>
    </xdr:from>
    <xdr:to>
      <xdr:col>19</xdr:col>
      <xdr:colOff>796173</xdr:colOff>
      <xdr:row>110</xdr:row>
      <xdr:rowOff>170245</xdr:rowOff>
    </xdr:to>
    <xdr:grpSp>
      <xdr:nvGrpSpPr>
        <xdr:cNvPr id="162" name="그룹 161"/>
        <xdr:cNvGrpSpPr/>
      </xdr:nvGrpSpPr>
      <xdr:grpSpPr>
        <a:xfrm rot="16200000">
          <a:off x="15784287" y="22424573"/>
          <a:ext cx="317438" cy="77477"/>
          <a:chOff x="2365495" y="3428999"/>
          <a:chExt cx="163285" cy="73766"/>
        </a:xfrm>
      </xdr:grpSpPr>
      <xdr:cxnSp macro="">
        <xdr:nvCxnSpPr>
          <xdr:cNvPr id="163" name="직선 연결선 162"/>
          <xdr:cNvCxnSpPr/>
        </xdr:nvCxnSpPr>
        <xdr:spPr>
          <a:xfrm>
            <a:off x="2365495" y="3428999"/>
            <a:ext cx="162569"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4" name="직선 연결선 163"/>
          <xdr:cNvCxnSpPr/>
        </xdr:nvCxnSpPr>
        <xdr:spPr>
          <a:xfrm>
            <a:off x="2366211" y="3502765"/>
            <a:ext cx="162569" cy="0"/>
          </a:xfrm>
          <a:prstGeom prst="line">
            <a:avLst/>
          </a:prstGeom>
          <a:ln w="28575"/>
        </xdr:spPr>
        <xdr:style>
          <a:lnRef idx="1">
            <a:schemeClr val="dk1"/>
          </a:lnRef>
          <a:fillRef idx="0">
            <a:schemeClr val="dk1"/>
          </a:fillRef>
          <a:effectRef idx="0">
            <a:schemeClr val="dk1"/>
          </a:effectRef>
          <a:fontRef idx="minor">
            <a:schemeClr val="tx1"/>
          </a:fontRef>
        </xdr:style>
      </xdr:cxnSp>
    </xdr:grpSp>
    <xdr:clientData/>
  </xdr:twoCellAnchor>
  <xdr:twoCellAnchor>
    <xdr:from>
      <xdr:col>15</xdr:col>
      <xdr:colOff>632013</xdr:colOff>
      <xdr:row>151</xdr:row>
      <xdr:rowOff>105358</xdr:rowOff>
    </xdr:from>
    <xdr:to>
      <xdr:col>16</xdr:col>
      <xdr:colOff>189686</xdr:colOff>
      <xdr:row>153</xdr:row>
      <xdr:rowOff>167326</xdr:rowOff>
    </xdr:to>
    <xdr:grpSp>
      <xdr:nvGrpSpPr>
        <xdr:cNvPr id="137" name="그룹 136"/>
        <xdr:cNvGrpSpPr/>
      </xdr:nvGrpSpPr>
      <xdr:grpSpPr>
        <a:xfrm>
          <a:off x="12633513" y="30925537"/>
          <a:ext cx="292459" cy="470182"/>
          <a:chOff x="4472749" y="974111"/>
          <a:chExt cx="286055" cy="487792"/>
        </a:xfrm>
      </xdr:grpSpPr>
      <xdr:sp macro="" textlink="">
        <xdr:nvSpPr>
          <xdr:cNvPr id="138" name="이등변 삼각형 137"/>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139" name="이등변 삼각형 138"/>
          <xdr:cNvSpPr/>
        </xdr:nvSpPr>
        <xdr:spPr>
          <a:xfrm rot="16200000">
            <a:off x="4574401" y="1199497"/>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140" name="직선 연결선 139"/>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41" name="직선 연결선 140"/>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42" name="직선 연결선 141"/>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15</xdr:col>
      <xdr:colOff>638737</xdr:colOff>
      <xdr:row>136</xdr:row>
      <xdr:rowOff>123286</xdr:rowOff>
    </xdr:from>
    <xdr:to>
      <xdr:col>16</xdr:col>
      <xdr:colOff>196410</xdr:colOff>
      <xdr:row>138</xdr:row>
      <xdr:rowOff>185255</xdr:rowOff>
    </xdr:to>
    <xdr:grpSp>
      <xdr:nvGrpSpPr>
        <xdr:cNvPr id="144" name="그룹 143"/>
        <xdr:cNvGrpSpPr/>
      </xdr:nvGrpSpPr>
      <xdr:grpSpPr>
        <a:xfrm>
          <a:off x="12640237" y="27881857"/>
          <a:ext cx="292459" cy="470184"/>
          <a:chOff x="4472749" y="974111"/>
          <a:chExt cx="286055" cy="487792"/>
        </a:xfrm>
      </xdr:grpSpPr>
      <xdr:sp macro="" textlink="">
        <xdr:nvSpPr>
          <xdr:cNvPr id="147" name="이등변 삼각형 146"/>
          <xdr:cNvSpPr/>
        </xdr:nvSpPr>
        <xdr:spPr>
          <a:xfrm>
            <a:off x="4486353" y="1281904"/>
            <a:ext cx="170396" cy="179999"/>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148" name="이등변 삼각형 147"/>
          <xdr:cNvSpPr/>
        </xdr:nvSpPr>
        <xdr:spPr>
          <a:xfrm rot="16200000">
            <a:off x="4574401" y="1199497"/>
            <a:ext cx="188805" cy="180000"/>
          </a:xfrm>
          <a:prstGeom prst="triangle">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ltLang="ko-KR" sz="1100"/>
          </a:p>
          <a:p>
            <a:pPr algn="ctr"/>
            <a:endParaRPr lang="ko-KR" altLang="en-US" sz="1100"/>
          </a:p>
        </xdr:txBody>
      </xdr:sp>
      <xdr:cxnSp macro="">
        <xdr:nvCxnSpPr>
          <xdr:cNvPr id="149" name="직선 연결선 148"/>
          <xdr:cNvCxnSpPr/>
        </xdr:nvCxnSpPr>
        <xdr:spPr>
          <a:xfrm rot="5400000">
            <a:off x="4399401" y="1139398"/>
            <a:ext cx="33057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50" name="직선 연결선 149"/>
          <xdr:cNvCxnSpPr/>
        </xdr:nvCxnSpPr>
        <xdr:spPr>
          <a:xfrm rot="5400000">
            <a:off x="4508097" y="981983"/>
            <a:ext cx="123805" cy="19450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51" name="직선 연결선 150"/>
          <xdr:cNvCxnSpPr/>
        </xdr:nvCxnSpPr>
        <xdr:spPr>
          <a:xfrm rot="5400000">
            <a:off x="4512500" y="1064874"/>
            <a:ext cx="115000" cy="19450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19</xdr:col>
      <xdr:colOff>718696</xdr:colOff>
      <xdr:row>144</xdr:row>
      <xdr:rowOff>56914</xdr:rowOff>
    </xdr:from>
    <xdr:to>
      <xdr:col>19</xdr:col>
      <xdr:colOff>796173</xdr:colOff>
      <xdr:row>145</xdr:row>
      <xdr:rowOff>170245</xdr:rowOff>
    </xdr:to>
    <xdr:grpSp>
      <xdr:nvGrpSpPr>
        <xdr:cNvPr id="152" name="그룹 151"/>
        <xdr:cNvGrpSpPr/>
      </xdr:nvGrpSpPr>
      <xdr:grpSpPr>
        <a:xfrm rot="16200000">
          <a:off x="15784287" y="29568323"/>
          <a:ext cx="317438" cy="77477"/>
          <a:chOff x="2365495" y="3428999"/>
          <a:chExt cx="163285" cy="73766"/>
        </a:xfrm>
      </xdr:grpSpPr>
      <xdr:cxnSp macro="">
        <xdr:nvCxnSpPr>
          <xdr:cNvPr id="165" name="직선 연결선 164"/>
          <xdr:cNvCxnSpPr/>
        </xdr:nvCxnSpPr>
        <xdr:spPr>
          <a:xfrm>
            <a:off x="2365495" y="3428999"/>
            <a:ext cx="162569"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6" name="직선 연결선 165"/>
          <xdr:cNvCxnSpPr/>
        </xdr:nvCxnSpPr>
        <xdr:spPr>
          <a:xfrm>
            <a:off x="2366211" y="3502765"/>
            <a:ext cx="162569" cy="0"/>
          </a:xfrm>
          <a:prstGeom prst="line">
            <a:avLst/>
          </a:prstGeom>
          <a:ln w="28575"/>
        </xdr:spPr>
        <xdr:style>
          <a:lnRef idx="1">
            <a:schemeClr val="dk1"/>
          </a:lnRef>
          <a:fillRef idx="0">
            <a:schemeClr val="dk1"/>
          </a:fillRef>
          <a:effectRef idx="0">
            <a:schemeClr val="dk1"/>
          </a:effectRef>
          <a:fontRef idx="minor">
            <a:schemeClr val="tx1"/>
          </a:fontRef>
        </xdr:style>
      </xdr:cxnSp>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9525">
          <a:solidFill>
            <a:sysClr val="windowText" lastClr="000000"/>
          </a:solidFill>
        </a:ln>
      </a:spPr>
      <a:bodyPr rtlCol="0" anchor="ctr"/>
      <a:lstStyle>
        <a:defPPr algn="ctr">
          <a:defRPr sz="1100"/>
        </a:defPPr>
      </a:lstStyle>
      <a:style>
        <a:lnRef idx="2">
          <a:schemeClr val="accent1">
            <a:shade val="50000"/>
          </a:schemeClr>
        </a:lnRef>
        <a:fillRef idx="1">
          <a:schemeClr val="accent1"/>
        </a:fillRef>
        <a:effectRef idx="0">
          <a:schemeClr val="accent1"/>
        </a:effectRef>
        <a:fontRef idx="minor">
          <a:schemeClr val="lt1"/>
        </a:fontRef>
      </a:style>
    </a:spDef>
    <a:lnDef>
      <a:spPr/>
      <a:bodyPr/>
      <a:lstStyle/>
      <a:style>
        <a:lnRef idx="1">
          <a:schemeClr val="dk1"/>
        </a:lnRef>
        <a:fillRef idx="0">
          <a:schemeClr val="dk1"/>
        </a:fillRef>
        <a:effectRef idx="0">
          <a:schemeClr val="dk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7"/>
  <dimension ref="A1:V44"/>
  <sheetViews>
    <sheetView view="pageBreakPreview" zoomScaleNormal="70" zoomScaleSheetLayoutView="100" workbookViewId="0">
      <selection activeCell="A18" sqref="A18:Q18"/>
    </sheetView>
  </sheetViews>
  <sheetFormatPr defaultRowHeight="15"/>
  <cols>
    <col min="1" max="1" width="3.75" style="681" customWidth="1"/>
    <col min="2" max="3" width="3.75" style="621" customWidth="1"/>
    <col min="4" max="5" width="3.25" style="621" customWidth="1"/>
    <col min="6" max="6" width="3.625" style="681" customWidth="1"/>
    <col min="7" max="13" width="3.625" style="621" customWidth="1"/>
    <col min="14" max="14" width="5.5" style="621" customWidth="1"/>
    <col min="15" max="17" width="6" style="621" customWidth="1"/>
    <col min="18" max="256" width="9" style="621"/>
    <col min="257" max="259" width="3.75" style="621" customWidth="1"/>
    <col min="260" max="261" width="3.25" style="621" customWidth="1"/>
    <col min="262" max="269" width="3.625" style="621" customWidth="1"/>
    <col min="270" max="270" width="5.5" style="621" customWidth="1"/>
    <col min="271" max="273" width="6" style="621" customWidth="1"/>
    <col min="274" max="512" width="9" style="621"/>
    <col min="513" max="515" width="3.75" style="621" customWidth="1"/>
    <col min="516" max="517" width="3.25" style="621" customWidth="1"/>
    <col min="518" max="525" width="3.625" style="621" customWidth="1"/>
    <col min="526" max="526" width="5.5" style="621" customWidth="1"/>
    <col min="527" max="529" width="6" style="621" customWidth="1"/>
    <col min="530" max="768" width="9" style="621"/>
    <col min="769" max="771" width="3.75" style="621" customWidth="1"/>
    <col min="772" max="773" width="3.25" style="621" customWidth="1"/>
    <col min="774" max="781" width="3.625" style="621" customWidth="1"/>
    <col min="782" max="782" width="5.5" style="621" customWidth="1"/>
    <col min="783" max="785" width="6" style="621" customWidth="1"/>
    <col min="786" max="1024" width="9" style="621"/>
    <col min="1025" max="1027" width="3.75" style="621" customWidth="1"/>
    <col min="1028" max="1029" width="3.25" style="621" customWidth="1"/>
    <col min="1030" max="1037" width="3.625" style="621" customWidth="1"/>
    <col min="1038" max="1038" width="5.5" style="621" customWidth="1"/>
    <col min="1039" max="1041" width="6" style="621" customWidth="1"/>
    <col min="1042" max="1280" width="9" style="621"/>
    <col min="1281" max="1283" width="3.75" style="621" customWidth="1"/>
    <col min="1284" max="1285" width="3.25" style="621" customWidth="1"/>
    <col min="1286" max="1293" width="3.625" style="621" customWidth="1"/>
    <col min="1294" max="1294" width="5.5" style="621" customWidth="1"/>
    <col min="1295" max="1297" width="6" style="621" customWidth="1"/>
    <col min="1298" max="1536" width="9" style="621"/>
    <col min="1537" max="1539" width="3.75" style="621" customWidth="1"/>
    <col min="1540" max="1541" width="3.25" style="621" customWidth="1"/>
    <col min="1542" max="1549" width="3.625" style="621" customWidth="1"/>
    <col min="1550" max="1550" width="5.5" style="621" customWidth="1"/>
    <col min="1551" max="1553" width="6" style="621" customWidth="1"/>
    <col min="1554" max="1792" width="9" style="621"/>
    <col min="1793" max="1795" width="3.75" style="621" customWidth="1"/>
    <col min="1796" max="1797" width="3.25" style="621" customWidth="1"/>
    <col min="1798" max="1805" width="3.625" style="621" customWidth="1"/>
    <col min="1806" max="1806" width="5.5" style="621" customWidth="1"/>
    <col min="1807" max="1809" width="6" style="621" customWidth="1"/>
    <col min="1810" max="2048" width="9" style="621"/>
    <col min="2049" max="2051" width="3.75" style="621" customWidth="1"/>
    <col min="2052" max="2053" width="3.25" style="621" customWidth="1"/>
    <col min="2054" max="2061" width="3.625" style="621" customWidth="1"/>
    <col min="2062" max="2062" width="5.5" style="621" customWidth="1"/>
    <col min="2063" max="2065" width="6" style="621" customWidth="1"/>
    <col min="2066" max="2304" width="9" style="621"/>
    <col min="2305" max="2307" width="3.75" style="621" customWidth="1"/>
    <col min="2308" max="2309" width="3.25" style="621" customWidth="1"/>
    <col min="2310" max="2317" width="3.625" style="621" customWidth="1"/>
    <col min="2318" max="2318" width="5.5" style="621" customWidth="1"/>
    <col min="2319" max="2321" width="6" style="621" customWidth="1"/>
    <col min="2322" max="2560" width="9" style="621"/>
    <col min="2561" max="2563" width="3.75" style="621" customWidth="1"/>
    <col min="2564" max="2565" width="3.25" style="621" customWidth="1"/>
    <col min="2566" max="2573" width="3.625" style="621" customWidth="1"/>
    <col min="2574" max="2574" width="5.5" style="621" customWidth="1"/>
    <col min="2575" max="2577" width="6" style="621" customWidth="1"/>
    <col min="2578" max="2816" width="9" style="621"/>
    <col min="2817" max="2819" width="3.75" style="621" customWidth="1"/>
    <col min="2820" max="2821" width="3.25" style="621" customWidth="1"/>
    <col min="2822" max="2829" width="3.625" style="621" customWidth="1"/>
    <col min="2830" max="2830" width="5.5" style="621" customWidth="1"/>
    <col min="2831" max="2833" width="6" style="621" customWidth="1"/>
    <col min="2834" max="3072" width="9" style="621"/>
    <col min="3073" max="3075" width="3.75" style="621" customWidth="1"/>
    <col min="3076" max="3077" width="3.25" style="621" customWidth="1"/>
    <col min="3078" max="3085" width="3.625" style="621" customWidth="1"/>
    <col min="3086" max="3086" width="5.5" style="621" customWidth="1"/>
    <col min="3087" max="3089" width="6" style="621" customWidth="1"/>
    <col min="3090" max="3328" width="9" style="621"/>
    <col min="3329" max="3331" width="3.75" style="621" customWidth="1"/>
    <col min="3332" max="3333" width="3.25" style="621" customWidth="1"/>
    <col min="3334" max="3341" width="3.625" style="621" customWidth="1"/>
    <col min="3342" max="3342" width="5.5" style="621" customWidth="1"/>
    <col min="3343" max="3345" width="6" style="621" customWidth="1"/>
    <col min="3346" max="3584" width="9" style="621"/>
    <col min="3585" max="3587" width="3.75" style="621" customWidth="1"/>
    <col min="3588" max="3589" width="3.25" style="621" customWidth="1"/>
    <col min="3590" max="3597" width="3.625" style="621" customWidth="1"/>
    <col min="3598" max="3598" width="5.5" style="621" customWidth="1"/>
    <col min="3599" max="3601" width="6" style="621" customWidth="1"/>
    <col min="3602" max="3840" width="9" style="621"/>
    <col min="3841" max="3843" width="3.75" style="621" customWidth="1"/>
    <col min="3844" max="3845" width="3.25" style="621" customWidth="1"/>
    <col min="3846" max="3853" width="3.625" style="621" customWidth="1"/>
    <col min="3854" max="3854" width="5.5" style="621" customWidth="1"/>
    <col min="3855" max="3857" width="6" style="621" customWidth="1"/>
    <col min="3858" max="4096" width="9" style="621"/>
    <col min="4097" max="4099" width="3.75" style="621" customWidth="1"/>
    <col min="4100" max="4101" width="3.25" style="621" customWidth="1"/>
    <col min="4102" max="4109" width="3.625" style="621" customWidth="1"/>
    <col min="4110" max="4110" width="5.5" style="621" customWidth="1"/>
    <col min="4111" max="4113" width="6" style="621" customWidth="1"/>
    <col min="4114" max="4352" width="9" style="621"/>
    <col min="4353" max="4355" width="3.75" style="621" customWidth="1"/>
    <col min="4356" max="4357" width="3.25" style="621" customWidth="1"/>
    <col min="4358" max="4365" width="3.625" style="621" customWidth="1"/>
    <col min="4366" max="4366" width="5.5" style="621" customWidth="1"/>
    <col min="4367" max="4369" width="6" style="621" customWidth="1"/>
    <col min="4370" max="4608" width="9" style="621"/>
    <col min="4609" max="4611" width="3.75" style="621" customWidth="1"/>
    <col min="4612" max="4613" width="3.25" style="621" customWidth="1"/>
    <col min="4614" max="4621" width="3.625" style="621" customWidth="1"/>
    <col min="4622" max="4622" width="5.5" style="621" customWidth="1"/>
    <col min="4623" max="4625" width="6" style="621" customWidth="1"/>
    <col min="4626" max="4864" width="9" style="621"/>
    <col min="4865" max="4867" width="3.75" style="621" customWidth="1"/>
    <col min="4868" max="4869" width="3.25" style="621" customWidth="1"/>
    <col min="4870" max="4877" width="3.625" style="621" customWidth="1"/>
    <col min="4878" max="4878" width="5.5" style="621" customWidth="1"/>
    <col min="4879" max="4881" width="6" style="621" customWidth="1"/>
    <col min="4882" max="5120" width="9" style="621"/>
    <col min="5121" max="5123" width="3.75" style="621" customWidth="1"/>
    <col min="5124" max="5125" width="3.25" style="621" customWidth="1"/>
    <col min="5126" max="5133" width="3.625" style="621" customWidth="1"/>
    <col min="5134" max="5134" width="5.5" style="621" customWidth="1"/>
    <col min="5135" max="5137" width="6" style="621" customWidth="1"/>
    <col min="5138" max="5376" width="9" style="621"/>
    <col min="5377" max="5379" width="3.75" style="621" customWidth="1"/>
    <col min="5380" max="5381" width="3.25" style="621" customWidth="1"/>
    <col min="5382" max="5389" width="3.625" style="621" customWidth="1"/>
    <col min="5390" max="5390" width="5.5" style="621" customWidth="1"/>
    <col min="5391" max="5393" width="6" style="621" customWidth="1"/>
    <col min="5394" max="5632" width="9" style="621"/>
    <col min="5633" max="5635" width="3.75" style="621" customWidth="1"/>
    <col min="5636" max="5637" width="3.25" style="621" customWidth="1"/>
    <col min="5638" max="5645" width="3.625" style="621" customWidth="1"/>
    <col min="5646" max="5646" width="5.5" style="621" customWidth="1"/>
    <col min="5647" max="5649" width="6" style="621" customWidth="1"/>
    <col min="5650" max="5888" width="9" style="621"/>
    <col min="5889" max="5891" width="3.75" style="621" customWidth="1"/>
    <col min="5892" max="5893" width="3.25" style="621" customWidth="1"/>
    <col min="5894" max="5901" width="3.625" style="621" customWidth="1"/>
    <col min="5902" max="5902" width="5.5" style="621" customWidth="1"/>
    <col min="5903" max="5905" width="6" style="621" customWidth="1"/>
    <col min="5906" max="6144" width="9" style="621"/>
    <col min="6145" max="6147" width="3.75" style="621" customWidth="1"/>
    <col min="6148" max="6149" width="3.25" style="621" customWidth="1"/>
    <col min="6150" max="6157" width="3.625" style="621" customWidth="1"/>
    <col min="6158" max="6158" width="5.5" style="621" customWidth="1"/>
    <col min="6159" max="6161" width="6" style="621" customWidth="1"/>
    <col min="6162" max="6400" width="9" style="621"/>
    <col min="6401" max="6403" width="3.75" style="621" customWidth="1"/>
    <col min="6404" max="6405" width="3.25" style="621" customWidth="1"/>
    <col min="6406" max="6413" width="3.625" style="621" customWidth="1"/>
    <col min="6414" max="6414" width="5.5" style="621" customWidth="1"/>
    <col min="6415" max="6417" width="6" style="621" customWidth="1"/>
    <col min="6418" max="6656" width="9" style="621"/>
    <col min="6657" max="6659" width="3.75" style="621" customWidth="1"/>
    <col min="6660" max="6661" width="3.25" style="621" customWidth="1"/>
    <col min="6662" max="6669" width="3.625" style="621" customWidth="1"/>
    <col min="6670" max="6670" width="5.5" style="621" customWidth="1"/>
    <col min="6671" max="6673" width="6" style="621" customWidth="1"/>
    <col min="6674" max="6912" width="9" style="621"/>
    <col min="6913" max="6915" width="3.75" style="621" customWidth="1"/>
    <col min="6916" max="6917" width="3.25" style="621" customWidth="1"/>
    <col min="6918" max="6925" width="3.625" style="621" customWidth="1"/>
    <col min="6926" max="6926" width="5.5" style="621" customWidth="1"/>
    <col min="6927" max="6929" width="6" style="621" customWidth="1"/>
    <col min="6930" max="7168" width="9" style="621"/>
    <col min="7169" max="7171" width="3.75" style="621" customWidth="1"/>
    <col min="7172" max="7173" width="3.25" style="621" customWidth="1"/>
    <col min="7174" max="7181" width="3.625" style="621" customWidth="1"/>
    <col min="7182" max="7182" width="5.5" style="621" customWidth="1"/>
    <col min="7183" max="7185" width="6" style="621" customWidth="1"/>
    <col min="7186" max="7424" width="9" style="621"/>
    <col min="7425" max="7427" width="3.75" style="621" customWidth="1"/>
    <col min="7428" max="7429" width="3.25" style="621" customWidth="1"/>
    <col min="7430" max="7437" width="3.625" style="621" customWidth="1"/>
    <col min="7438" max="7438" width="5.5" style="621" customWidth="1"/>
    <col min="7439" max="7441" width="6" style="621" customWidth="1"/>
    <col min="7442" max="7680" width="9" style="621"/>
    <col min="7681" max="7683" width="3.75" style="621" customWidth="1"/>
    <col min="7684" max="7685" width="3.25" style="621" customWidth="1"/>
    <col min="7686" max="7693" width="3.625" style="621" customWidth="1"/>
    <col min="7694" max="7694" width="5.5" style="621" customWidth="1"/>
    <col min="7695" max="7697" width="6" style="621" customWidth="1"/>
    <col min="7698" max="7936" width="9" style="621"/>
    <col min="7937" max="7939" width="3.75" style="621" customWidth="1"/>
    <col min="7940" max="7941" width="3.25" style="621" customWidth="1"/>
    <col min="7942" max="7949" width="3.625" style="621" customWidth="1"/>
    <col min="7950" max="7950" width="5.5" style="621" customWidth="1"/>
    <col min="7951" max="7953" width="6" style="621" customWidth="1"/>
    <col min="7954" max="8192" width="9" style="621"/>
    <col min="8193" max="8195" width="3.75" style="621" customWidth="1"/>
    <col min="8196" max="8197" width="3.25" style="621" customWidth="1"/>
    <col min="8198" max="8205" width="3.625" style="621" customWidth="1"/>
    <col min="8206" max="8206" width="5.5" style="621" customWidth="1"/>
    <col min="8207" max="8209" width="6" style="621" customWidth="1"/>
    <col min="8210" max="8448" width="9" style="621"/>
    <col min="8449" max="8451" width="3.75" style="621" customWidth="1"/>
    <col min="8452" max="8453" width="3.25" style="621" customWidth="1"/>
    <col min="8454" max="8461" width="3.625" style="621" customWidth="1"/>
    <col min="8462" max="8462" width="5.5" style="621" customWidth="1"/>
    <col min="8463" max="8465" width="6" style="621" customWidth="1"/>
    <col min="8466" max="8704" width="9" style="621"/>
    <col min="8705" max="8707" width="3.75" style="621" customWidth="1"/>
    <col min="8708" max="8709" width="3.25" style="621" customWidth="1"/>
    <col min="8710" max="8717" width="3.625" style="621" customWidth="1"/>
    <col min="8718" max="8718" width="5.5" style="621" customWidth="1"/>
    <col min="8719" max="8721" width="6" style="621" customWidth="1"/>
    <col min="8722" max="8960" width="9" style="621"/>
    <col min="8961" max="8963" width="3.75" style="621" customWidth="1"/>
    <col min="8964" max="8965" width="3.25" style="621" customWidth="1"/>
    <col min="8966" max="8973" width="3.625" style="621" customWidth="1"/>
    <col min="8974" max="8974" width="5.5" style="621" customWidth="1"/>
    <col min="8975" max="8977" width="6" style="621" customWidth="1"/>
    <col min="8978" max="9216" width="9" style="621"/>
    <col min="9217" max="9219" width="3.75" style="621" customWidth="1"/>
    <col min="9220" max="9221" width="3.25" style="621" customWidth="1"/>
    <col min="9222" max="9229" width="3.625" style="621" customWidth="1"/>
    <col min="9230" max="9230" width="5.5" style="621" customWidth="1"/>
    <col min="9231" max="9233" width="6" style="621" customWidth="1"/>
    <col min="9234" max="9472" width="9" style="621"/>
    <col min="9473" max="9475" width="3.75" style="621" customWidth="1"/>
    <col min="9476" max="9477" width="3.25" style="621" customWidth="1"/>
    <col min="9478" max="9485" width="3.625" style="621" customWidth="1"/>
    <col min="9486" max="9486" width="5.5" style="621" customWidth="1"/>
    <col min="9487" max="9489" width="6" style="621" customWidth="1"/>
    <col min="9490" max="9728" width="9" style="621"/>
    <col min="9729" max="9731" width="3.75" style="621" customWidth="1"/>
    <col min="9732" max="9733" width="3.25" style="621" customWidth="1"/>
    <col min="9734" max="9741" width="3.625" style="621" customWidth="1"/>
    <col min="9742" max="9742" width="5.5" style="621" customWidth="1"/>
    <col min="9743" max="9745" width="6" style="621" customWidth="1"/>
    <col min="9746" max="9984" width="9" style="621"/>
    <col min="9985" max="9987" width="3.75" style="621" customWidth="1"/>
    <col min="9988" max="9989" width="3.25" style="621" customWidth="1"/>
    <col min="9990" max="9997" width="3.625" style="621" customWidth="1"/>
    <col min="9998" max="9998" width="5.5" style="621" customWidth="1"/>
    <col min="9999" max="10001" width="6" style="621" customWidth="1"/>
    <col min="10002" max="10240" width="9" style="621"/>
    <col min="10241" max="10243" width="3.75" style="621" customWidth="1"/>
    <col min="10244" max="10245" width="3.25" style="621" customWidth="1"/>
    <col min="10246" max="10253" width="3.625" style="621" customWidth="1"/>
    <col min="10254" max="10254" width="5.5" style="621" customWidth="1"/>
    <col min="10255" max="10257" width="6" style="621" customWidth="1"/>
    <col min="10258" max="10496" width="9" style="621"/>
    <col min="10497" max="10499" width="3.75" style="621" customWidth="1"/>
    <col min="10500" max="10501" width="3.25" style="621" customWidth="1"/>
    <col min="10502" max="10509" width="3.625" style="621" customWidth="1"/>
    <col min="10510" max="10510" width="5.5" style="621" customWidth="1"/>
    <col min="10511" max="10513" width="6" style="621" customWidth="1"/>
    <col min="10514" max="10752" width="9" style="621"/>
    <col min="10753" max="10755" width="3.75" style="621" customWidth="1"/>
    <col min="10756" max="10757" width="3.25" style="621" customWidth="1"/>
    <col min="10758" max="10765" width="3.625" style="621" customWidth="1"/>
    <col min="10766" max="10766" width="5.5" style="621" customWidth="1"/>
    <col min="10767" max="10769" width="6" style="621" customWidth="1"/>
    <col min="10770" max="11008" width="9" style="621"/>
    <col min="11009" max="11011" width="3.75" style="621" customWidth="1"/>
    <col min="11012" max="11013" width="3.25" style="621" customWidth="1"/>
    <col min="11014" max="11021" width="3.625" style="621" customWidth="1"/>
    <col min="11022" max="11022" width="5.5" style="621" customWidth="1"/>
    <col min="11023" max="11025" width="6" style="621" customWidth="1"/>
    <col min="11026" max="11264" width="9" style="621"/>
    <col min="11265" max="11267" width="3.75" style="621" customWidth="1"/>
    <col min="11268" max="11269" width="3.25" style="621" customWidth="1"/>
    <col min="11270" max="11277" width="3.625" style="621" customWidth="1"/>
    <col min="11278" max="11278" width="5.5" style="621" customWidth="1"/>
    <col min="11279" max="11281" width="6" style="621" customWidth="1"/>
    <col min="11282" max="11520" width="9" style="621"/>
    <col min="11521" max="11523" width="3.75" style="621" customWidth="1"/>
    <col min="11524" max="11525" width="3.25" style="621" customWidth="1"/>
    <col min="11526" max="11533" width="3.625" style="621" customWidth="1"/>
    <col min="11534" max="11534" width="5.5" style="621" customWidth="1"/>
    <col min="11535" max="11537" width="6" style="621" customWidth="1"/>
    <col min="11538" max="11776" width="9" style="621"/>
    <col min="11777" max="11779" width="3.75" style="621" customWidth="1"/>
    <col min="11780" max="11781" width="3.25" style="621" customWidth="1"/>
    <col min="11782" max="11789" width="3.625" style="621" customWidth="1"/>
    <col min="11790" max="11790" width="5.5" style="621" customWidth="1"/>
    <col min="11791" max="11793" width="6" style="621" customWidth="1"/>
    <col min="11794" max="12032" width="9" style="621"/>
    <col min="12033" max="12035" width="3.75" style="621" customWidth="1"/>
    <col min="12036" max="12037" width="3.25" style="621" customWidth="1"/>
    <col min="12038" max="12045" width="3.625" style="621" customWidth="1"/>
    <col min="12046" max="12046" width="5.5" style="621" customWidth="1"/>
    <col min="12047" max="12049" width="6" style="621" customWidth="1"/>
    <col min="12050" max="12288" width="9" style="621"/>
    <col min="12289" max="12291" width="3.75" style="621" customWidth="1"/>
    <col min="12292" max="12293" width="3.25" style="621" customWidth="1"/>
    <col min="12294" max="12301" width="3.625" style="621" customWidth="1"/>
    <col min="12302" max="12302" width="5.5" style="621" customWidth="1"/>
    <col min="12303" max="12305" width="6" style="621" customWidth="1"/>
    <col min="12306" max="12544" width="9" style="621"/>
    <col min="12545" max="12547" width="3.75" style="621" customWidth="1"/>
    <col min="12548" max="12549" width="3.25" style="621" customWidth="1"/>
    <col min="12550" max="12557" width="3.625" style="621" customWidth="1"/>
    <col min="12558" max="12558" width="5.5" style="621" customWidth="1"/>
    <col min="12559" max="12561" width="6" style="621" customWidth="1"/>
    <col min="12562" max="12800" width="9" style="621"/>
    <col min="12801" max="12803" width="3.75" style="621" customWidth="1"/>
    <col min="12804" max="12805" width="3.25" style="621" customWidth="1"/>
    <col min="12806" max="12813" width="3.625" style="621" customWidth="1"/>
    <col min="12814" max="12814" width="5.5" style="621" customWidth="1"/>
    <col min="12815" max="12817" width="6" style="621" customWidth="1"/>
    <col min="12818" max="13056" width="9" style="621"/>
    <col min="13057" max="13059" width="3.75" style="621" customWidth="1"/>
    <col min="13060" max="13061" width="3.25" style="621" customWidth="1"/>
    <col min="13062" max="13069" width="3.625" style="621" customWidth="1"/>
    <col min="13070" max="13070" width="5.5" style="621" customWidth="1"/>
    <col min="13071" max="13073" width="6" style="621" customWidth="1"/>
    <col min="13074" max="13312" width="9" style="621"/>
    <col min="13313" max="13315" width="3.75" style="621" customWidth="1"/>
    <col min="13316" max="13317" width="3.25" style="621" customWidth="1"/>
    <col min="13318" max="13325" width="3.625" style="621" customWidth="1"/>
    <col min="13326" max="13326" width="5.5" style="621" customWidth="1"/>
    <col min="13327" max="13329" width="6" style="621" customWidth="1"/>
    <col min="13330" max="13568" width="9" style="621"/>
    <col min="13569" max="13571" width="3.75" style="621" customWidth="1"/>
    <col min="13572" max="13573" width="3.25" style="621" customWidth="1"/>
    <col min="13574" max="13581" width="3.625" style="621" customWidth="1"/>
    <col min="13582" max="13582" width="5.5" style="621" customWidth="1"/>
    <col min="13583" max="13585" width="6" style="621" customWidth="1"/>
    <col min="13586" max="13824" width="9" style="621"/>
    <col min="13825" max="13827" width="3.75" style="621" customWidth="1"/>
    <col min="13828" max="13829" width="3.25" style="621" customWidth="1"/>
    <col min="13830" max="13837" width="3.625" style="621" customWidth="1"/>
    <col min="13838" max="13838" width="5.5" style="621" customWidth="1"/>
    <col min="13839" max="13841" width="6" style="621" customWidth="1"/>
    <col min="13842" max="14080" width="9" style="621"/>
    <col min="14081" max="14083" width="3.75" style="621" customWidth="1"/>
    <col min="14084" max="14085" width="3.25" style="621" customWidth="1"/>
    <col min="14086" max="14093" width="3.625" style="621" customWidth="1"/>
    <col min="14094" max="14094" width="5.5" style="621" customWidth="1"/>
    <col min="14095" max="14097" width="6" style="621" customWidth="1"/>
    <col min="14098" max="14336" width="9" style="621"/>
    <col min="14337" max="14339" width="3.75" style="621" customWidth="1"/>
    <col min="14340" max="14341" width="3.25" style="621" customWidth="1"/>
    <col min="14342" max="14349" width="3.625" style="621" customWidth="1"/>
    <col min="14350" max="14350" width="5.5" style="621" customWidth="1"/>
    <col min="14351" max="14353" width="6" style="621" customWidth="1"/>
    <col min="14354" max="14592" width="9" style="621"/>
    <col min="14593" max="14595" width="3.75" style="621" customWidth="1"/>
    <col min="14596" max="14597" width="3.25" style="621" customWidth="1"/>
    <col min="14598" max="14605" width="3.625" style="621" customWidth="1"/>
    <col min="14606" max="14606" width="5.5" style="621" customWidth="1"/>
    <col min="14607" max="14609" width="6" style="621" customWidth="1"/>
    <col min="14610" max="14848" width="9" style="621"/>
    <col min="14849" max="14851" width="3.75" style="621" customWidth="1"/>
    <col min="14852" max="14853" width="3.25" style="621" customWidth="1"/>
    <col min="14854" max="14861" width="3.625" style="621" customWidth="1"/>
    <col min="14862" max="14862" width="5.5" style="621" customWidth="1"/>
    <col min="14863" max="14865" width="6" style="621" customWidth="1"/>
    <col min="14866" max="15104" width="9" style="621"/>
    <col min="15105" max="15107" width="3.75" style="621" customWidth="1"/>
    <col min="15108" max="15109" width="3.25" style="621" customWidth="1"/>
    <col min="15110" max="15117" width="3.625" style="621" customWidth="1"/>
    <col min="15118" max="15118" width="5.5" style="621" customWidth="1"/>
    <col min="15119" max="15121" width="6" style="621" customWidth="1"/>
    <col min="15122" max="15360" width="9" style="621"/>
    <col min="15361" max="15363" width="3.75" style="621" customWidth="1"/>
    <col min="15364" max="15365" width="3.25" style="621" customWidth="1"/>
    <col min="15366" max="15373" width="3.625" style="621" customWidth="1"/>
    <col min="15374" max="15374" width="5.5" style="621" customWidth="1"/>
    <col min="15375" max="15377" width="6" style="621" customWidth="1"/>
    <col min="15378" max="15616" width="9" style="621"/>
    <col min="15617" max="15619" width="3.75" style="621" customWidth="1"/>
    <col min="15620" max="15621" width="3.25" style="621" customWidth="1"/>
    <col min="15622" max="15629" width="3.625" style="621" customWidth="1"/>
    <col min="15630" max="15630" width="5.5" style="621" customWidth="1"/>
    <col min="15631" max="15633" width="6" style="621" customWidth="1"/>
    <col min="15634" max="15872" width="9" style="621"/>
    <col min="15873" max="15875" width="3.75" style="621" customWidth="1"/>
    <col min="15876" max="15877" width="3.25" style="621" customWidth="1"/>
    <col min="15878" max="15885" width="3.625" style="621" customWidth="1"/>
    <col min="15886" max="15886" width="5.5" style="621" customWidth="1"/>
    <col min="15887" max="15889" width="6" style="621" customWidth="1"/>
    <col min="15890" max="16128" width="9" style="621"/>
    <col min="16129" max="16131" width="3.75" style="621" customWidth="1"/>
    <col min="16132" max="16133" width="3.25" style="621" customWidth="1"/>
    <col min="16134" max="16141" width="3.625" style="621" customWidth="1"/>
    <col min="16142" max="16142" width="5.5" style="621" customWidth="1"/>
    <col min="16143" max="16145" width="6" style="621" customWidth="1"/>
    <col min="16146" max="16384" width="9" style="621"/>
  </cols>
  <sheetData>
    <row r="1" spans="1:22" ht="20.100000000000001" customHeight="1">
      <c r="A1" s="820"/>
      <c r="B1" s="821"/>
      <c r="C1" s="822"/>
      <c r="D1" s="829" t="s">
        <v>617</v>
      </c>
      <c r="E1" s="830"/>
      <c r="F1" s="830"/>
      <c r="G1" s="830"/>
      <c r="H1" s="830"/>
      <c r="I1" s="830"/>
      <c r="J1" s="830"/>
      <c r="K1" s="830"/>
      <c r="L1" s="831"/>
      <c r="M1" s="838" t="s">
        <v>515</v>
      </c>
      <c r="N1" s="838"/>
      <c r="O1" s="842" t="s">
        <v>541</v>
      </c>
      <c r="P1" s="842"/>
      <c r="Q1" s="842"/>
    </row>
    <row r="2" spans="1:22" ht="20.100000000000001" customHeight="1">
      <c r="A2" s="823"/>
      <c r="B2" s="824"/>
      <c r="C2" s="825"/>
      <c r="D2" s="832"/>
      <c r="E2" s="833"/>
      <c r="F2" s="833"/>
      <c r="G2" s="833"/>
      <c r="H2" s="833"/>
      <c r="I2" s="833"/>
      <c r="J2" s="833"/>
      <c r="K2" s="833"/>
      <c r="L2" s="834"/>
      <c r="M2" s="838" t="s">
        <v>516</v>
      </c>
      <c r="N2" s="838"/>
      <c r="O2" s="842">
        <f>A33</f>
        <v>0</v>
      </c>
      <c r="P2" s="842"/>
      <c r="Q2" s="842"/>
    </row>
    <row r="3" spans="1:22" ht="20.100000000000001" customHeight="1">
      <c r="A3" s="826"/>
      <c r="B3" s="827"/>
      <c r="C3" s="828"/>
      <c r="D3" s="835"/>
      <c r="E3" s="836"/>
      <c r="F3" s="836"/>
      <c r="G3" s="836"/>
      <c r="H3" s="836"/>
      <c r="I3" s="836"/>
      <c r="J3" s="836"/>
      <c r="K3" s="836"/>
      <c r="L3" s="837"/>
      <c r="M3" s="843" t="s">
        <v>517</v>
      </c>
      <c r="N3" s="843"/>
      <c r="O3" s="842" t="s">
        <v>622</v>
      </c>
      <c r="P3" s="842"/>
      <c r="Q3" s="842"/>
    </row>
    <row r="4" spans="1:22" ht="20.100000000000001" customHeight="1">
      <c r="A4" s="622"/>
      <c r="B4" s="623"/>
      <c r="C4" s="623"/>
      <c r="D4" s="623"/>
      <c r="E4" s="623"/>
      <c r="F4" s="623"/>
      <c r="G4" s="623"/>
      <c r="H4" s="623"/>
      <c r="I4" s="624"/>
      <c r="J4" s="624"/>
      <c r="K4" s="624"/>
      <c r="L4" s="624"/>
      <c r="M4" s="624"/>
      <c r="N4" s="624"/>
      <c r="O4" s="624"/>
      <c r="P4" s="624"/>
      <c r="Q4" s="624"/>
      <c r="R4" s="625"/>
      <c r="S4" s="625"/>
      <c r="T4" s="625"/>
      <c r="U4" s="625"/>
      <c r="V4" s="625"/>
    </row>
    <row r="5" spans="1:22" ht="20.100000000000001" customHeight="1">
      <c r="A5" s="622"/>
      <c r="B5" s="623"/>
      <c r="C5" s="623"/>
      <c r="D5" s="623"/>
      <c r="E5" s="623"/>
      <c r="F5" s="623"/>
      <c r="G5" s="623"/>
      <c r="H5" s="623"/>
      <c r="I5" s="624"/>
      <c r="J5" s="624"/>
      <c r="K5" s="624"/>
      <c r="L5" s="624"/>
      <c r="M5" s="624"/>
      <c r="N5" s="624"/>
      <c r="O5" s="624"/>
      <c r="P5" s="624"/>
      <c r="Q5" s="624"/>
      <c r="R5" s="625"/>
      <c r="S5" s="625"/>
      <c r="T5" s="625"/>
      <c r="U5" s="625"/>
      <c r="V5" s="625"/>
    </row>
    <row r="6" spans="1:22" ht="20.100000000000001" customHeight="1">
      <c r="A6" s="622"/>
      <c r="B6" s="623"/>
      <c r="C6" s="623"/>
      <c r="D6" s="623"/>
      <c r="E6" s="623"/>
      <c r="F6" s="623"/>
      <c r="G6" s="623"/>
      <c r="H6" s="623"/>
      <c r="I6" s="624"/>
      <c r="J6" s="624"/>
      <c r="K6" s="624"/>
      <c r="L6" s="624"/>
      <c r="M6" s="624"/>
      <c r="N6" s="624"/>
      <c r="O6" s="624"/>
      <c r="P6" s="624"/>
      <c r="Q6" s="624"/>
      <c r="R6" s="625"/>
      <c r="S6" s="625"/>
      <c r="T6" s="625"/>
      <c r="U6" s="625"/>
      <c r="V6" s="625"/>
    </row>
    <row r="7" spans="1:22" s="629" customFormat="1" ht="20.100000000000001" customHeight="1">
      <c r="A7" s="626"/>
      <c r="B7" s="627"/>
      <c r="C7" s="627"/>
      <c r="D7" s="627"/>
      <c r="E7" s="627"/>
      <c r="F7" s="627"/>
      <c r="G7" s="627"/>
      <c r="H7" s="627"/>
      <c r="I7" s="628"/>
      <c r="J7" s="628"/>
      <c r="K7" s="628"/>
      <c r="L7" s="628"/>
      <c r="M7" s="628"/>
      <c r="N7" s="628"/>
      <c r="O7" s="628"/>
      <c r="P7" s="628"/>
      <c r="Q7" s="628"/>
      <c r="R7" s="625"/>
      <c r="S7" s="625"/>
      <c r="T7" s="625"/>
      <c r="U7" s="625"/>
      <c r="V7" s="625"/>
    </row>
    <row r="8" spans="1:22" s="629" customFormat="1" ht="20.100000000000001" customHeight="1">
      <c r="A8" s="626"/>
      <c r="B8" s="627"/>
      <c r="C8" s="627"/>
      <c r="D8" s="627"/>
      <c r="E8" s="627"/>
      <c r="F8" s="627"/>
      <c r="G8" s="627"/>
      <c r="H8" s="627"/>
      <c r="I8" s="628"/>
      <c r="J8" s="628"/>
      <c r="K8" s="628"/>
      <c r="L8" s="628"/>
      <c r="M8" s="628"/>
      <c r="N8" s="628"/>
      <c r="O8" s="628"/>
      <c r="P8" s="628"/>
      <c r="Q8" s="628"/>
      <c r="R8" s="625"/>
      <c r="S8" s="625"/>
      <c r="T8" s="625"/>
      <c r="U8" s="625"/>
      <c r="V8" s="625"/>
    </row>
    <row r="9" spans="1:22" s="629" customFormat="1" ht="20.100000000000001" customHeight="1">
      <c r="A9" s="819" t="s">
        <v>617</v>
      </c>
      <c r="B9" s="819"/>
      <c r="C9" s="819"/>
      <c r="D9" s="819"/>
      <c r="E9" s="819"/>
      <c r="F9" s="819"/>
      <c r="G9" s="819"/>
      <c r="H9" s="819"/>
      <c r="I9" s="819"/>
      <c r="J9" s="819"/>
      <c r="K9" s="819"/>
      <c r="L9" s="819"/>
      <c r="M9" s="819"/>
      <c r="N9" s="819"/>
      <c r="O9" s="819"/>
      <c r="P9" s="819"/>
      <c r="Q9" s="819"/>
      <c r="R9" s="625"/>
      <c r="S9" s="625"/>
      <c r="T9" s="625"/>
      <c r="U9" s="625"/>
      <c r="V9" s="625"/>
    </row>
    <row r="10" spans="1:22" s="630" customFormat="1" ht="24.95" customHeight="1">
      <c r="A10" s="819"/>
      <c r="B10" s="819"/>
      <c r="C10" s="819"/>
      <c r="D10" s="819"/>
      <c r="E10" s="819"/>
      <c r="F10" s="819"/>
      <c r="G10" s="819"/>
      <c r="H10" s="819"/>
      <c r="I10" s="819"/>
      <c r="J10" s="819"/>
      <c r="K10" s="819"/>
      <c r="L10" s="819"/>
      <c r="M10" s="819"/>
      <c r="N10" s="819"/>
      <c r="O10" s="819"/>
      <c r="P10" s="819"/>
      <c r="Q10" s="819"/>
      <c r="R10" s="625"/>
      <c r="S10" s="625"/>
      <c r="T10" s="625"/>
      <c r="U10" s="625"/>
      <c r="V10" s="625"/>
    </row>
    <row r="11" spans="1:22" s="631" customFormat="1" ht="24.95" customHeight="1">
      <c r="A11" s="819"/>
      <c r="B11" s="819"/>
      <c r="C11" s="819"/>
      <c r="D11" s="819"/>
      <c r="E11" s="819"/>
      <c r="F11" s="819"/>
      <c r="G11" s="819"/>
      <c r="H11" s="819"/>
      <c r="I11" s="819"/>
      <c r="J11" s="819"/>
      <c r="K11" s="819"/>
      <c r="L11" s="819"/>
      <c r="M11" s="819"/>
      <c r="N11" s="819"/>
      <c r="O11" s="819"/>
      <c r="P11" s="819"/>
      <c r="Q11" s="819"/>
      <c r="R11" s="625"/>
      <c r="S11" s="625"/>
      <c r="T11" s="625"/>
      <c r="U11" s="625"/>
      <c r="V11" s="625"/>
    </row>
    <row r="12" spans="1:22" s="635" customFormat="1" ht="20.100000000000001" customHeight="1">
      <c r="A12" s="632"/>
      <c r="B12" s="633"/>
      <c r="C12" s="632"/>
      <c r="D12" s="632"/>
      <c r="E12" s="632"/>
      <c r="F12" s="632"/>
      <c r="G12" s="632"/>
      <c r="H12" s="632"/>
      <c r="I12" s="634"/>
      <c r="J12" s="634"/>
      <c r="K12" s="634"/>
      <c r="L12" s="634"/>
      <c r="M12" s="634"/>
      <c r="N12" s="634"/>
      <c r="O12" s="634"/>
      <c r="P12" s="634"/>
      <c r="Q12" s="634"/>
      <c r="R12" s="625"/>
      <c r="S12" s="625"/>
      <c r="T12" s="625"/>
      <c r="U12" s="625"/>
      <c r="V12" s="625"/>
    </row>
    <row r="13" spans="1:22" s="639" customFormat="1" ht="20.100000000000001" customHeight="1">
      <c r="A13" s="636"/>
      <c r="B13" s="637"/>
      <c r="C13" s="636"/>
      <c r="D13" s="636"/>
      <c r="E13" s="636"/>
      <c r="F13" s="636"/>
      <c r="G13" s="636"/>
      <c r="H13" s="636"/>
      <c r="I13" s="638"/>
      <c r="J13" s="638"/>
      <c r="K13" s="638"/>
      <c r="L13" s="638"/>
      <c r="M13" s="638"/>
      <c r="N13" s="638"/>
      <c r="O13" s="638"/>
      <c r="P13" s="638"/>
      <c r="Q13" s="638"/>
      <c r="R13" s="625"/>
      <c r="S13" s="625"/>
      <c r="T13" s="625"/>
      <c r="U13" s="625"/>
      <c r="V13" s="625"/>
    </row>
    <row r="14" spans="1:22" s="639" customFormat="1" ht="20.100000000000001" customHeight="1">
      <c r="A14" s="636"/>
      <c r="B14" s="637"/>
      <c r="C14" s="636"/>
      <c r="D14" s="636"/>
      <c r="E14" s="636"/>
      <c r="F14" s="636"/>
      <c r="G14" s="636"/>
      <c r="H14" s="636"/>
      <c r="I14" s="638"/>
      <c r="J14" s="638"/>
      <c r="K14" s="638"/>
      <c r="L14" s="638"/>
      <c r="M14" s="638"/>
      <c r="N14" s="638"/>
      <c r="O14" s="638"/>
      <c r="P14" s="638"/>
      <c r="Q14" s="638"/>
      <c r="R14" s="625"/>
      <c r="S14" s="625"/>
      <c r="T14" s="625"/>
      <c r="U14" s="625"/>
      <c r="V14" s="625"/>
    </row>
    <row r="15" spans="1:22" s="639" customFormat="1" ht="20.100000000000001" customHeight="1">
      <c r="A15" s="636"/>
      <c r="B15" s="637"/>
      <c r="C15" s="636"/>
      <c r="D15" s="636"/>
      <c r="E15" s="636"/>
      <c r="F15" s="636"/>
      <c r="G15" s="636"/>
      <c r="H15" s="636"/>
      <c r="I15" s="638"/>
      <c r="J15" s="638"/>
      <c r="K15" s="638"/>
      <c r="L15" s="638"/>
      <c r="M15" s="638"/>
      <c r="N15" s="638"/>
      <c r="O15" s="638"/>
      <c r="P15" s="638"/>
      <c r="Q15" s="638"/>
      <c r="R15" s="625"/>
      <c r="S15" s="625"/>
      <c r="T15" s="625"/>
      <c r="U15" s="625"/>
      <c r="V15" s="625"/>
    </row>
    <row r="16" spans="1:22" s="639" customFormat="1" ht="20.100000000000001" customHeight="1">
      <c r="A16" s="636"/>
      <c r="B16" s="637"/>
      <c r="C16" s="636"/>
      <c r="D16" s="636"/>
      <c r="E16" s="636"/>
      <c r="F16" s="636"/>
      <c r="G16" s="636"/>
      <c r="H16" s="636"/>
      <c r="I16" s="638"/>
      <c r="J16" s="638"/>
      <c r="K16" s="638"/>
      <c r="L16" s="638"/>
      <c r="M16" s="638"/>
      <c r="N16" s="638"/>
      <c r="O16" s="638"/>
      <c r="P16" s="638"/>
      <c r="Q16" s="638"/>
      <c r="R16" s="625"/>
      <c r="S16" s="625"/>
      <c r="T16" s="625"/>
      <c r="U16" s="625"/>
      <c r="V16" s="625"/>
    </row>
    <row r="17" spans="1:22" s="629" customFormat="1" ht="20.100000000000001" customHeight="1">
      <c r="A17" s="839"/>
      <c r="B17" s="839"/>
      <c r="C17" s="839"/>
      <c r="D17" s="839"/>
      <c r="E17" s="839"/>
      <c r="F17" s="839"/>
      <c r="G17" s="839"/>
      <c r="H17" s="839"/>
      <c r="I17" s="839"/>
      <c r="J17" s="839"/>
      <c r="K17" s="839"/>
      <c r="L17" s="839"/>
      <c r="M17" s="839"/>
      <c r="N17" s="839"/>
      <c r="O17" s="839"/>
      <c r="P17" s="839"/>
      <c r="Q17" s="839"/>
      <c r="R17" s="625"/>
      <c r="S17" s="625"/>
      <c r="T17" s="625"/>
      <c r="U17" s="625"/>
      <c r="V17" s="625"/>
    </row>
    <row r="18" spans="1:22" s="639" customFormat="1" ht="20.100000000000001" customHeight="1">
      <c r="A18" s="839" t="s">
        <v>541</v>
      </c>
      <c r="B18" s="839"/>
      <c r="C18" s="840"/>
      <c r="D18" s="840"/>
      <c r="E18" s="840"/>
      <c r="F18" s="840"/>
      <c r="G18" s="840"/>
      <c r="H18" s="840"/>
      <c r="I18" s="839"/>
      <c r="J18" s="839"/>
      <c r="K18" s="839"/>
      <c r="L18" s="839"/>
      <c r="M18" s="839"/>
      <c r="N18" s="839"/>
      <c r="O18" s="839"/>
      <c r="P18" s="839"/>
      <c r="Q18" s="839"/>
      <c r="R18" s="625"/>
      <c r="S18" s="625"/>
      <c r="T18" s="625"/>
      <c r="U18" s="625"/>
      <c r="V18" s="625"/>
    </row>
    <row r="19" spans="1:22" s="629" customFormat="1" ht="20.100000000000001" customHeight="1">
      <c r="A19" s="640"/>
      <c r="B19" s="640"/>
      <c r="C19" s="641"/>
      <c r="D19" s="642"/>
      <c r="E19" s="643"/>
      <c r="F19" s="643"/>
      <c r="G19" s="644"/>
      <c r="H19" s="644"/>
      <c r="I19" s="644"/>
      <c r="J19" s="645"/>
      <c r="K19" s="645"/>
      <c r="L19" s="645"/>
      <c r="M19" s="646"/>
      <c r="N19" s="647"/>
      <c r="O19" s="647"/>
      <c r="P19" s="646"/>
      <c r="Q19" s="646"/>
      <c r="R19" s="625"/>
      <c r="S19" s="625"/>
      <c r="T19" s="625"/>
      <c r="U19" s="625"/>
      <c r="V19" s="625"/>
    </row>
    <row r="20" spans="1:22" s="629" customFormat="1" ht="20.100000000000001" customHeight="1">
      <c r="A20" s="640"/>
      <c r="B20" s="640"/>
      <c r="C20" s="641"/>
      <c r="D20" s="642"/>
      <c r="E20" s="643"/>
      <c r="F20" s="643"/>
      <c r="G20" s="644"/>
      <c r="H20" s="644"/>
      <c r="I20" s="644"/>
      <c r="J20" s="645"/>
      <c r="K20" s="645"/>
      <c r="L20" s="645"/>
      <c r="M20" s="646"/>
      <c r="N20" s="647"/>
      <c r="O20" s="647"/>
      <c r="P20" s="646"/>
      <c r="Q20" s="646"/>
      <c r="R20" s="625"/>
      <c r="S20" s="625"/>
      <c r="T20" s="625"/>
      <c r="U20" s="625"/>
      <c r="V20" s="625"/>
    </row>
    <row r="21" spans="1:22" s="629" customFormat="1" ht="20.100000000000001" customHeight="1">
      <c r="A21" s="642"/>
      <c r="B21" s="642"/>
      <c r="C21" s="641"/>
      <c r="D21" s="642"/>
      <c r="E21" s="643"/>
      <c r="F21" s="643"/>
      <c r="G21" s="644"/>
      <c r="H21" s="644"/>
      <c r="I21" s="644"/>
      <c r="J21" s="645"/>
      <c r="K21" s="645"/>
      <c r="L21" s="645"/>
      <c r="M21" s="646"/>
      <c r="N21" s="647"/>
      <c r="O21" s="647"/>
      <c r="P21" s="646"/>
      <c r="Q21" s="646"/>
      <c r="R21" s="625"/>
      <c r="S21" s="625"/>
      <c r="T21" s="625"/>
      <c r="U21" s="625"/>
      <c r="V21" s="625"/>
    </row>
    <row r="22" spans="1:22" s="629" customFormat="1" ht="20.100000000000001" customHeight="1">
      <c r="A22" s="648"/>
      <c r="B22" s="627"/>
      <c r="C22" s="646"/>
      <c r="D22" s="628"/>
      <c r="E22" s="628"/>
      <c r="F22" s="628"/>
      <c r="G22" s="628"/>
      <c r="H22" s="628"/>
      <c r="I22" s="628"/>
      <c r="J22" s="628"/>
      <c r="K22" s="628"/>
      <c r="L22" s="628"/>
      <c r="M22" s="628"/>
      <c r="N22" s="628"/>
      <c r="O22" s="628"/>
      <c r="P22" s="628"/>
      <c r="Q22" s="628"/>
      <c r="R22" s="625"/>
      <c r="S22" s="625"/>
      <c r="T22" s="625"/>
      <c r="U22" s="625"/>
      <c r="V22" s="625"/>
    </row>
    <row r="23" spans="1:22" s="629" customFormat="1" ht="20.100000000000001" customHeight="1">
      <c r="A23" s="841"/>
      <c r="B23" s="841"/>
      <c r="C23" s="841"/>
      <c r="D23" s="841"/>
      <c r="E23" s="841"/>
      <c r="F23" s="841"/>
      <c r="G23" s="841"/>
      <c r="H23" s="841"/>
      <c r="I23" s="841"/>
      <c r="J23" s="841"/>
      <c r="K23" s="841"/>
      <c r="L23" s="841"/>
      <c r="M23" s="841"/>
      <c r="N23" s="841"/>
      <c r="O23" s="841"/>
      <c r="P23" s="841"/>
      <c r="Q23" s="841"/>
      <c r="R23" s="625"/>
      <c r="S23" s="625"/>
      <c r="T23" s="625"/>
      <c r="U23" s="625"/>
      <c r="V23" s="625"/>
    </row>
    <row r="24" spans="1:22" s="629" customFormat="1" ht="20.100000000000001" customHeight="1">
      <c r="A24" s="628"/>
      <c r="B24" s="649"/>
      <c r="C24" s="628"/>
      <c r="D24" s="628"/>
      <c r="E24" s="628"/>
      <c r="F24" s="628"/>
      <c r="G24" s="628"/>
      <c r="H24" s="628"/>
      <c r="I24" s="628"/>
      <c r="J24" s="628"/>
      <c r="K24" s="628"/>
      <c r="L24" s="628"/>
      <c r="M24" s="628"/>
      <c r="N24" s="628"/>
      <c r="O24" s="628"/>
      <c r="P24" s="628"/>
      <c r="Q24" s="628"/>
      <c r="R24" s="625"/>
      <c r="S24" s="625"/>
      <c r="T24" s="625"/>
      <c r="U24" s="625"/>
      <c r="V24" s="625"/>
    </row>
    <row r="25" spans="1:22" s="629" customFormat="1" ht="20.100000000000001" customHeight="1">
      <c r="A25" s="646"/>
      <c r="B25" s="650"/>
      <c r="C25" s="651"/>
      <c r="D25" s="651"/>
      <c r="E25" s="651"/>
      <c r="F25" s="651"/>
      <c r="G25" s="652"/>
      <c r="H25" s="652"/>
      <c r="I25" s="645"/>
      <c r="J25" s="645"/>
      <c r="K25" s="645"/>
      <c r="L25" s="645"/>
      <c r="M25" s="645"/>
      <c r="N25" s="645"/>
      <c r="O25" s="645"/>
      <c r="P25" s="646"/>
      <c r="Q25" s="646"/>
      <c r="R25" s="625"/>
      <c r="S25" s="625"/>
      <c r="T25" s="625"/>
      <c r="U25" s="625"/>
      <c r="V25" s="625"/>
    </row>
    <row r="26" spans="1:22" s="629" customFormat="1" ht="20.100000000000001" customHeight="1">
      <c r="A26" s="646"/>
      <c r="B26" s="650"/>
      <c r="C26" s="650"/>
      <c r="D26" s="653"/>
      <c r="E26" s="654"/>
      <c r="F26" s="653"/>
      <c r="G26" s="653"/>
      <c r="H26" s="655"/>
      <c r="I26" s="656"/>
      <c r="J26" s="657"/>
      <c r="K26" s="658"/>
      <c r="L26" s="658"/>
      <c r="M26" s="658"/>
      <c r="N26" s="645"/>
      <c r="P26" s="646"/>
      <c r="Q26" s="646"/>
      <c r="R26" s="625"/>
      <c r="S26" s="625"/>
      <c r="T26" s="625"/>
      <c r="U26" s="625"/>
      <c r="V26" s="625"/>
    </row>
    <row r="27" spans="1:22" s="629" customFormat="1" ht="20.100000000000001" customHeight="1">
      <c r="A27" s="646"/>
      <c r="B27" s="650"/>
      <c r="C27" s="650"/>
      <c r="D27" s="659"/>
      <c r="E27" s="659"/>
      <c r="F27" s="659"/>
      <c r="G27" s="659" t="s">
        <v>518</v>
      </c>
      <c r="H27" s="660"/>
      <c r="I27" s="660"/>
      <c r="J27" s="661" t="s">
        <v>519</v>
      </c>
      <c r="K27" s="661"/>
      <c r="L27" s="661"/>
      <c r="M27" s="661"/>
      <c r="N27" s="651"/>
      <c r="O27" s="621"/>
      <c r="P27" s="646"/>
      <c r="Q27" s="646"/>
      <c r="R27" s="625"/>
      <c r="S27" s="625"/>
      <c r="T27" s="625"/>
      <c r="U27" s="625"/>
      <c r="V27" s="625"/>
    </row>
    <row r="28" spans="1:22" s="629" customFormat="1" ht="20.100000000000001" customHeight="1">
      <c r="A28" s="646"/>
      <c r="B28" s="650"/>
      <c r="C28" s="650"/>
      <c r="D28" s="659"/>
      <c r="E28" s="659"/>
      <c r="F28" s="659"/>
      <c r="G28" s="659" t="s">
        <v>520</v>
      </c>
      <c r="H28" s="660"/>
      <c r="I28" s="660"/>
      <c r="J28" s="661" t="s">
        <v>542</v>
      </c>
      <c r="K28" s="661"/>
      <c r="L28" s="661"/>
      <c r="M28" s="661"/>
      <c r="N28" s="651"/>
      <c r="O28" s="621"/>
      <c r="P28" s="646"/>
      <c r="Q28" s="646"/>
      <c r="R28" s="625"/>
      <c r="S28" s="625"/>
      <c r="T28" s="625"/>
      <c r="U28" s="625"/>
      <c r="V28" s="625"/>
    </row>
    <row r="29" spans="1:22" s="629" customFormat="1" ht="20.100000000000001" customHeight="1">
      <c r="A29" s="646"/>
      <c r="B29" s="650"/>
      <c r="C29" s="650"/>
      <c r="D29" s="659"/>
      <c r="E29" s="659"/>
      <c r="F29" s="659"/>
      <c r="G29" s="659" t="s">
        <v>521</v>
      </c>
      <c r="H29" s="660"/>
      <c r="I29" s="660"/>
      <c r="J29" s="659" t="s">
        <v>522</v>
      </c>
      <c r="K29" s="661"/>
      <c r="L29" s="661"/>
      <c r="M29" s="661"/>
      <c r="N29" s="651"/>
      <c r="O29" s="621"/>
      <c r="P29" s="646"/>
      <c r="Q29" s="646"/>
      <c r="R29" s="625"/>
      <c r="S29" s="625"/>
      <c r="T29" s="625"/>
      <c r="U29" s="625"/>
      <c r="V29" s="625"/>
    </row>
    <row r="30" spans="1:22" s="629" customFormat="1" ht="20.100000000000001" customHeight="1" thickBot="1">
      <c r="A30" s="662"/>
      <c r="B30" s="663"/>
      <c r="C30" s="664"/>
      <c r="D30" s="664"/>
      <c r="E30" s="664"/>
      <c r="F30" s="664"/>
      <c r="G30" s="664"/>
      <c r="H30" s="665"/>
      <c r="I30" s="664"/>
      <c r="J30" s="664"/>
      <c r="K30" s="664"/>
      <c r="L30" s="664"/>
      <c r="M30" s="664"/>
      <c r="N30" s="664"/>
      <c r="P30" s="664"/>
      <c r="Q30" s="664"/>
      <c r="R30" s="625"/>
      <c r="S30" s="625"/>
      <c r="T30" s="666" t="s">
        <v>523</v>
      </c>
      <c r="U30" s="625"/>
      <c r="V30" s="666" t="s">
        <v>524</v>
      </c>
    </row>
    <row r="31" spans="1:22" s="629" customFormat="1" ht="20.100000000000001" customHeight="1">
      <c r="A31" s="667"/>
      <c r="B31" s="801"/>
      <c r="C31" s="802"/>
      <c r="D31" s="803"/>
      <c r="E31" s="804"/>
      <c r="F31" s="805"/>
      <c r="G31" s="805"/>
      <c r="H31" s="805"/>
      <c r="I31" s="805"/>
      <c r="J31" s="805"/>
      <c r="K31" s="805"/>
      <c r="L31" s="805"/>
      <c r="M31" s="806"/>
      <c r="N31" s="668"/>
      <c r="O31" s="668"/>
      <c r="P31" s="668"/>
      <c r="Q31" s="669"/>
      <c r="R31" s="625"/>
      <c r="S31" s="625"/>
      <c r="T31" s="625"/>
      <c r="U31" s="625"/>
      <c r="V31" s="625"/>
    </row>
    <row r="32" spans="1:22" s="629" customFormat="1" ht="20.100000000000001" customHeight="1">
      <c r="A32" s="670"/>
      <c r="B32" s="801"/>
      <c r="C32" s="802"/>
      <c r="D32" s="803"/>
      <c r="E32" s="804"/>
      <c r="F32" s="805"/>
      <c r="G32" s="805"/>
      <c r="H32" s="805"/>
      <c r="I32" s="805"/>
      <c r="J32" s="805"/>
      <c r="K32" s="805"/>
      <c r="L32" s="805"/>
      <c r="M32" s="806"/>
      <c r="N32" s="671"/>
      <c r="O32" s="671"/>
      <c r="P32" s="671"/>
      <c r="Q32" s="672"/>
    </row>
    <row r="33" spans="1:17" s="629" customFormat="1" ht="20.100000000000001" customHeight="1">
      <c r="A33" s="796">
        <v>0</v>
      </c>
      <c r="B33" s="807" t="s">
        <v>625</v>
      </c>
      <c r="C33" s="808"/>
      <c r="D33" s="809"/>
      <c r="E33" s="810" t="s">
        <v>631</v>
      </c>
      <c r="F33" s="811"/>
      <c r="G33" s="811"/>
      <c r="H33" s="811"/>
      <c r="I33" s="811"/>
      <c r="J33" s="811"/>
      <c r="K33" s="811"/>
      <c r="L33" s="811"/>
      <c r="M33" s="812"/>
      <c r="N33" s="797" t="s">
        <v>626</v>
      </c>
      <c r="O33" s="797" t="s">
        <v>627</v>
      </c>
      <c r="P33" s="673"/>
      <c r="Q33" s="674"/>
    </row>
    <row r="34" spans="1:17" s="629" customFormat="1" ht="20.100000000000001" customHeight="1" thickBot="1">
      <c r="A34" s="796" t="s">
        <v>628</v>
      </c>
      <c r="B34" s="813" t="s">
        <v>630</v>
      </c>
      <c r="C34" s="814"/>
      <c r="D34" s="815"/>
      <c r="E34" s="816" t="s">
        <v>629</v>
      </c>
      <c r="F34" s="817"/>
      <c r="G34" s="817"/>
      <c r="H34" s="817"/>
      <c r="I34" s="817"/>
      <c r="J34" s="817"/>
      <c r="K34" s="817"/>
      <c r="L34" s="817"/>
      <c r="M34" s="818"/>
      <c r="N34" s="797" t="s">
        <v>626</v>
      </c>
      <c r="O34" s="797" t="s">
        <v>627</v>
      </c>
      <c r="P34" s="675"/>
      <c r="Q34" s="676"/>
    </row>
    <row r="35" spans="1:17" s="629" customFormat="1" ht="20.100000000000001" customHeight="1" thickBot="1">
      <c r="A35" s="677" t="s">
        <v>525</v>
      </c>
      <c r="B35" s="798" t="s">
        <v>526</v>
      </c>
      <c r="C35" s="799"/>
      <c r="D35" s="800"/>
      <c r="E35" s="798" t="s">
        <v>527</v>
      </c>
      <c r="F35" s="799"/>
      <c r="G35" s="799"/>
      <c r="H35" s="799"/>
      <c r="I35" s="799"/>
      <c r="J35" s="799"/>
      <c r="K35" s="799"/>
      <c r="L35" s="799"/>
      <c r="M35" s="800"/>
      <c r="N35" s="678" t="s">
        <v>528</v>
      </c>
      <c r="O35" s="679" t="s">
        <v>529</v>
      </c>
      <c r="P35" s="679" t="s">
        <v>530</v>
      </c>
      <c r="Q35" s="680" t="s">
        <v>530</v>
      </c>
    </row>
    <row r="36" spans="1:17" ht="35.1" customHeight="1"/>
    <row r="37" spans="1:17">
      <c r="N37" s="682" t="s">
        <v>531</v>
      </c>
      <c r="O37" s="683" t="s">
        <v>532</v>
      </c>
      <c r="P37" s="682" t="s">
        <v>533</v>
      </c>
      <c r="Q37" s="683"/>
    </row>
    <row r="38" spans="1:17">
      <c r="N38" s="682" t="s">
        <v>534</v>
      </c>
      <c r="O38" s="683" t="s">
        <v>535</v>
      </c>
      <c r="P38" s="682" t="s">
        <v>536</v>
      </c>
      <c r="Q38" s="683" t="s">
        <v>537</v>
      </c>
    </row>
    <row r="39" spans="1:17">
      <c r="N39" s="682" t="s">
        <v>538</v>
      </c>
      <c r="O39" s="683" t="s">
        <v>539</v>
      </c>
      <c r="P39" s="682" t="s">
        <v>539</v>
      </c>
      <c r="Q39" s="683"/>
    </row>
    <row r="40" spans="1:17">
      <c r="N40" s="684"/>
      <c r="O40" s="683" t="s">
        <v>540</v>
      </c>
      <c r="P40" s="682" t="s">
        <v>540</v>
      </c>
      <c r="Q40" s="683" t="s">
        <v>539</v>
      </c>
    </row>
    <row r="41" spans="1:17">
      <c r="N41" s="684"/>
      <c r="O41" s="683" t="s">
        <v>538</v>
      </c>
      <c r="P41" s="682" t="s">
        <v>538</v>
      </c>
      <c r="Q41" s="683" t="s">
        <v>540</v>
      </c>
    </row>
    <row r="42" spans="1:17">
      <c r="N42" s="684"/>
      <c r="O42" s="684"/>
      <c r="P42" s="685"/>
      <c r="Q42" s="683" t="s">
        <v>538</v>
      </c>
    </row>
    <row r="43" spans="1:17">
      <c r="N43" s="684"/>
      <c r="O43" s="684"/>
      <c r="P43" s="684"/>
      <c r="Q43" s="683"/>
    </row>
    <row r="44" spans="1:17">
      <c r="N44" s="684"/>
      <c r="O44" s="684"/>
      <c r="P44" s="684"/>
      <c r="Q44" s="684"/>
    </row>
  </sheetData>
  <mergeCells count="22">
    <mergeCell ref="A9:Q11"/>
    <mergeCell ref="B31:D31"/>
    <mergeCell ref="E31:M31"/>
    <mergeCell ref="A1:C3"/>
    <mergeCell ref="D1:L3"/>
    <mergeCell ref="M1:N1"/>
    <mergeCell ref="A17:Q17"/>
    <mergeCell ref="A18:Q18"/>
    <mergeCell ref="A23:Q23"/>
    <mergeCell ref="O1:Q1"/>
    <mergeCell ref="M2:N2"/>
    <mergeCell ref="O2:Q2"/>
    <mergeCell ref="M3:N3"/>
    <mergeCell ref="O3:Q3"/>
    <mergeCell ref="B35:D35"/>
    <mergeCell ref="E35:M35"/>
    <mergeCell ref="B32:D32"/>
    <mergeCell ref="E32:M32"/>
    <mergeCell ref="B33:D33"/>
    <mergeCell ref="E33:M33"/>
    <mergeCell ref="B34:D34"/>
    <mergeCell ref="E34:M34"/>
  </mergeCells>
  <phoneticPr fontId="26" type="noConversion"/>
  <printOptions horizontalCentered="1"/>
  <pageMargins left="0.47244094488188981" right="0.47244094488188981" top="0.59055118110236227" bottom="0.39370078740157483" header="0" footer="0"/>
  <pageSetup paperSize="9" scale="99" orientation="portrait" horizontalDpi="4294967292" verticalDpi="300" r:id="rId1"/>
  <headerFooter alignWithMargins="0"/>
  <drawing r:id="rId2"/>
</worksheet>
</file>

<file path=xl/worksheets/sheet2.xml><?xml version="1.0" encoding="utf-8"?>
<worksheet xmlns="http://schemas.openxmlformats.org/spreadsheetml/2006/main" xmlns:r="http://schemas.openxmlformats.org/officeDocument/2006/relationships">
  <sheetPr codeName="Sheet8">
    <tabColor indexed="15"/>
    <pageSetUpPr autoPageBreaks="0"/>
  </sheetPr>
  <dimension ref="A1:Q35"/>
  <sheetViews>
    <sheetView view="pageBreakPreview" zoomScale="145" zoomScaleSheetLayoutView="145" workbookViewId="0">
      <selection activeCell="O3" sqref="O3:Q3"/>
    </sheetView>
  </sheetViews>
  <sheetFormatPr defaultColWidth="7.875" defaultRowHeight="20.65" customHeight="1"/>
  <cols>
    <col min="1" max="7" width="3.875" style="708" customWidth="1"/>
    <col min="8" max="12" width="3.875" style="707" customWidth="1"/>
    <col min="13" max="13" width="3.625" style="707" customWidth="1"/>
    <col min="14" max="14" width="5.5" style="707" customWidth="1"/>
    <col min="15" max="17" width="5.875" style="707" customWidth="1"/>
    <col min="18" max="16384" width="7.875" style="707"/>
  </cols>
  <sheetData>
    <row r="1" spans="1:17" ht="20.100000000000001" customHeight="1">
      <c r="A1" s="820"/>
      <c r="B1" s="821"/>
      <c r="C1" s="822"/>
      <c r="D1" s="829" t="s">
        <v>617</v>
      </c>
      <c r="E1" s="830"/>
      <c r="F1" s="830"/>
      <c r="G1" s="830"/>
      <c r="H1" s="830"/>
      <c r="I1" s="830"/>
      <c r="J1" s="830"/>
      <c r="K1" s="830"/>
      <c r="L1" s="831"/>
      <c r="M1" s="838" t="s">
        <v>515</v>
      </c>
      <c r="N1" s="838"/>
      <c r="O1" s="842" t="s">
        <v>541</v>
      </c>
      <c r="P1" s="842"/>
      <c r="Q1" s="842"/>
    </row>
    <row r="2" spans="1:17" ht="20.100000000000001" customHeight="1">
      <c r="A2" s="823"/>
      <c r="B2" s="824"/>
      <c r="C2" s="825"/>
      <c r="D2" s="832"/>
      <c r="E2" s="833"/>
      <c r="F2" s="833"/>
      <c r="G2" s="833"/>
      <c r="H2" s="833"/>
      <c r="I2" s="833"/>
      <c r="J2" s="833"/>
      <c r="K2" s="833"/>
      <c r="L2" s="834"/>
      <c r="M2" s="838" t="s">
        <v>516</v>
      </c>
      <c r="N2" s="838"/>
      <c r="O2" s="842">
        <f>COVER!O2</f>
        <v>0</v>
      </c>
      <c r="P2" s="842"/>
      <c r="Q2" s="842"/>
    </row>
    <row r="3" spans="1:17" ht="20.100000000000001" customHeight="1">
      <c r="A3" s="826"/>
      <c r="B3" s="827"/>
      <c r="C3" s="828"/>
      <c r="D3" s="835"/>
      <c r="E3" s="836"/>
      <c r="F3" s="836"/>
      <c r="G3" s="836"/>
      <c r="H3" s="836"/>
      <c r="I3" s="836"/>
      <c r="J3" s="836"/>
      <c r="K3" s="836"/>
      <c r="L3" s="837"/>
      <c r="M3" s="843" t="s">
        <v>517</v>
      </c>
      <c r="N3" s="843"/>
      <c r="O3" s="842" t="s">
        <v>623</v>
      </c>
      <c r="P3" s="842"/>
      <c r="Q3" s="842"/>
    </row>
    <row r="4" spans="1:17" ht="20.100000000000001" customHeight="1"/>
    <row r="5" spans="1:17" ht="20.100000000000001" customHeight="1">
      <c r="A5" s="844" t="s">
        <v>552</v>
      </c>
      <c r="B5" s="844"/>
      <c r="C5" s="844"/>
      <c r="D5" s="844"/>
      <c r="E5" s="844"/>
      <c r="F5" s="844"/>
      <c r="G5" s="844"/>
      <c r="H5" s="844"/>
      <c r="I5" s="844"/>
      <c r="J5" s="844"/>
      <c r="K5" s="844"/>
      <c r="L5" s="844"/>
      <c r="M5" s="844"/>
      <c r="N5" s="844"/>
      <c r="O5" s="844"/>
      <c r="P5" s="844"/>
      <c r="Q5" s="844"/>
    </row>
    <row r="6" spans="1:17" ht="20.100000000000001" customHeight="1"/>
    <row r="7" spans="1:17" ht="20.100000000000001" customHeight="1">
      <c r="A7" s="709"/>
      <c r="B7" s="709"/>
      <c r="C7" s="709"/>
      <c r="D7" s="709"/>
      <c r="E7" s="709"/>
      <c r="F7" s="709"/>
      <c r="G7" s="709"/>
      <c r="H7" s="709"/>
      <c r="I7" s="709"/>
      <c r="J7" s="709"/>
      <c r="K7" s="709"/>
      <c r="L7" s="709"/>
    </row>
    <row r="8" spans="1:17" ht="20.100000000000001" customHeight="1">
      <c r="A8" s="713" t="s">
        <v>554</v>
      </c>
      <c r="B8" s="712" t="s">
        <v>555</v>
      </c>
    </row>
    <row r="9" spans="1:17" ht="20.100000000000001" customHeight="1">
      <c r="L9" s="710"/>
    </row>
    <row r="10" spans="1:17" ht="20.100000000000001" customHeight="1">
      <c r="A10" s="713" t="s">
        <v>553</v>
      </c>
      <c r="B10" s="712" t="s">
        <v>544</v>
      </c>
      <c r="C10" s="712"/>
      <c r="D10" s="712"/>
      <c r="E10" s="712"/>
      <c r="F10" s="712"/>
      <c r="G10" s="712"/>
      <c r="H10" s="712"/>
      <c r="L10" s="711"/>
    </row>
    <row r="11" spans="1:17" ht="20.100000000000001" customHeight="1">
      <c r="A11" s="712"/>
      <c r="B11" s="712"/>
      <c r="C11" s="714"/>
      <c r="D11" s="714"/>
      <c r="E11" s="714"/>
      <c r="F11" s="712"/>
      <c r="G11" s="712"/>
      <c r="H11" s="712"/>
      <c r="I11" s="712"/>
      <c r="J11" s="712"/>
      <c r="K11" s="712"/>
    </row>
    <row r="12" spans="1:17" ht="20.100000000000001" customHeight="1">
      <c r="A12" s="713" t="s">
        <v>546</v>
      </c>
      <c r="B12" s="712" t="s">
        <v>545</v>
      </c>
      <c r="C12" s="712"/>
      <c r="D12" s="712"/>
      <c r="E12" s="712"/>
      <c r="F12" s="712"/>
      <c r="G12" s="712"/>
      <c r="H12" s="712"/>
      <c r="K12" s="711"/>
      <c r="L12" s="712"/>
    </row>
    <row r="13" spans="1:17" ht="20.100000000000001" customHeight="1">
      <c r="A13" s="712"/>
      <c r="B13" s="711"/>
      <c r="C13" s="711"/>
      <c r="D13" s="714"/>
      <c r="H13" s="711"/>
      <c r="I13" s="711"/>
      <c r="J13" s="711"/>
      <c r="K13" s="711"/>
      <c r="L13" s="711"/>
    </row>
    <row r="14" spans="1:17" ht="20.100000000000001" customHeight="1">
      <c r="A14" s="713" t="s">
        <v>547</v>
      </c>
      <c r="B14" s="712" t="s">
        <v>548</v>
      </c>
      <c r="C14" s="712"/>
      <c r="D14" s="712"/>
      <c r="E14" s="712"/>
      <c r="F14" s="712"/>
      <c r="G14" s="712"/>
      <c r="H14" s="712"/>
      <c r="L14" s="711"/>
    </row>
    <row r="15" spans="1:17" ht="20.100000000000001" customHeight="1">
      <c r="B15" s="712"/>
      <c r="C15" s="714"/>
      <c r="D15" s="714"/>
      <c r="E15" s="714"/>
      <c r="F15" s="712"/>
      <c r="G15" s="712"/>
      <c r="H15" s="712"/>
      <c r="I15" s="712"/>
      <c r="J15" s="712"/>
      <c r="K15" s="712"/>
      <c r="L15" s="711"/>
    </row>
    <row r="16" spans="1:17" ht="20.100000000000001" customHeight="1">
      <c r="A16" s="713" t="s">
        <v>550</v>
      </c>
      <c r="B16" s="712" t="s">
        <v>549</v>
      </c>
      <c r="C16" s="712"/>
      <c r="D16" s="712"/>
      <c r="E16" s="712"/>
      <c r="F16" s="712"/>
      <c r="G16" s="712"/>
      <c r="H16" s="712"/>
      <c r="K16" s="711"/>
      <c r="L16" s="711"/>
    </row>
    <row r="17" spans="1:12" ht="20.100000000000001" customHeight="1">
      <c r="A17" s="712"/>
      <c r="B17" s="712"/>
      <c r="C17" s="712"/>
      <c r="D17" s="712"/>
      <c r="E17" s="712"/>
      <c r="F17" s="712"/>
      <c r="G17" s="712"/>
      <c r="H17" s="712"/>
      <c r="I17" s="712"/>
      <c r="J17" s="712"/>
      <c r="K17" s="712"/>
      <c r="L17" s="711"/>
    </row>
    <row r="18" spans="1:12" ht="20.100000000000001" customHeight="1">
      <c r="A18" s="713" t="s">
        <v>556</v>
      </c>
      <c r="B18" s="712" t="s">
        <v>551</v>
      </c>
      <c r="C18" s="712"/>
      <c r="D18" s="712"/>
      <c r="E18" s="712"/>
      <c r="F18" s="712"/>
      <c r="G18" s="712"/>
      <c r="H18" s="712"/>
      <c r="K18" s="711"/>
      <c r="L18" s="712"/>
    </row>
    <row r="19" spans="1:12" ht="20.100000000000001" customHeight="1">
      <c r="L19" s="716"/>
    </row>
    <row r="20" spans="1:12" ht="20.100000000000001" customHeight="1">
      <c r="L20" s="716"/>
    </row>
    <row r="21" spans="1:12" ht="20.100000000000001" customHeight="1">
      <c r="L21" s="716"/>
    </row>
    <row r="22" spans="1:12" ht="20.100000000000001" customHeight="1">
      <c r="A22" s="715"/>
      <c r="B22" s="715"/>
      <c r="C22" s="715"/>
      <c r="D22" s="715"/>
      <c r="E22" s="715"/>
      <c r="F22" s="715"/>
      <c r="G22" s="715"/>
      <c r="H22" s="716"/>
      <c r="I22" s="716"/>
      <c r="J22" s="716"/>
      <c r="K22" s="716"/>
      <c r="L22" s="716"/>
    </row>
    <row r="23" spans="1:12" ht="20.100000000000001" customHeight="1">
      <c r="A23" s="712"/>
      <c r="B23" s="712"/>
      <c r="C23" s="712"/>
      <c r="D23" s="712"/>
      <c r="E23" s="712"/>
      <c r="F23" s="712"/>
      <c r="G23" s="712"/>
      <c r="H23" s="712"/>
      <c r="I23" s="712"/>
      <c r="J23" s="712"/>
      <c r="K23" s="712"/>
      <c r="L23" s="712"/>
    </row>
    <row r="24" spans="1:12" ht="20.100000000000001" customHeight="1">
      <c r="A24" s="715"/>
      <c r="B24" s="715"/>
      <c r="C24" s="715"/>
      <c r="D24" s="717"/>
      <c r="E24" s="715"/>
      <c r="F24" s="715"/>
      <c r="G24" s="715"/>
      <c r="H24" s="716"/>
      <c r="I24" s="716"/>
      <c r="J24" s="712"/>
      <c r="K24" s="712"/>
      <c r="L24" s="712"/>
    </row>
    <row r="25" spans="1:12" ht="20.100000000000001" customHeight="1">
      <c r="A25" s="712"/>
      <c r="B25" s="712"/>
      <c r="C25" s="712"/>
      <c r="D25" s="712"/>
      <c r="E25" s="712"/>
      <c r="F25" s="712"/>
      <c r="G25" s="712"/>
      <c r="H25" s="712"/>
      <c r="I25" s="712"/>
      <c r="J25" s="712"/>
      <c r="K25" s="712"/>
      <c r="L25" s="712"/>
    </row>
    <row r="26" spans="1:12" ht="20.100000000000001" customHeight="1">
      <c r="A26" s="715"/>
      <c r="B26" s="715"/>
      <c r="C26" s="715"/>
      <c r="D26" s="715"/>
      <c r="E26" s="715"/>
      <c r="F26" s="715"/>
      <c r="G26" s="715"/>
      <c r="H26" s="716"/>
      <c r="I26" s="716"/>
      <c r="J26" s="716"/>
      <c r="K26" s="716"/>
      <c r="L26" s="716"/>
    </row>
    <row r="27" spans="1:12" ht="20.100000000000001" customHeight="1">
      <c r="A27" s="715"/>
      <c r="B27" s="715"/>
      <c r="C27" s="715"/>
      <c r="D27" s="716"/>
      <c r="E27" s="715"/>
      <c r="F27" s="715"/>
      <c r="G27" s="715"/>
      <c r="H27" s="716"/>
      <c r="I27" s="716"/>
      <c r="J27" s="716"/>
      <c r="K27" s="716"/>
      <c r="L27" s="716"/>
    </row>
    <row r="28" spans="1:12" ht="20.100000000000001" customHeight="1">
      <c r="A28" s="715"/>
      <c r="B28" s="715"/>
      <c r="C28" s="715"/>
      <c r="D28" s="716"/>
      <c r="E28" s="715"/>
      <c r="F28" s="715"/>
      <c r="G28" s="715"/>
      <c r="H28" s="716"/>
      <c r="I28" s="716"/>
      <c r="J28" s="716"/>
      <c r="K28" s="716"/>
      <c r="L28" s="716"/>
    </row>
    <row r="29" spans="1:12" ht="20.100000000000001" customHeight="1">
      <c r="A29" s="715"/>
      <c r="B29" s="715"/>
      <c r="C29" s="715"/>
      <c r="D29" s="716"/>
      <c r="E29" s="715"/>
      <c r="F29" s="715"/>
      <c r="G29" s="715"/>
      <c r="H29" s="716"/>
      <c r="I29" s="716"/>
      <c r="J29" s="716"/>
      <c r="K29" s="716"/>
      <c r="L29" s="716"/>
    </row>
    <row r="30" spans="1:12" ht="20.100000000000001" customHeight="1">
      <c r="A30" s="715"/>
      <c r="B30" s="715"/>
      <c r="C30" s="715"/>
      <c r="D30" s="715"/>
      <c r="E30" s="715"/>
      <c r="F30" s="715"/>
      <c r="G30" s="715"/>
      <c r="H30" s="716"/>
      <c r="I30" s="716"/>
      <c r="J30" s="716"/>
      <c r="K30" s="716"/>
      <c r="L30" s="716"/>
    </row>
    <row r="31" spans="1:12" ht="20.100000000000001" customHeight="1">
      <c r="A31" s="715"/>
      <c r="B31" s="715"/>
      <c r="C31" s="715"/>
      <c r="D31" s="715"/>
      <c r="E31" s="715"/>
      <c r="F31" s="715"/>
      <c r="G31" s="715"/>
      <c r="H31" s="716"/>
      <c r="I31" s="716"/>
      <c r="J31" s="716"/>
      <c r="K31" s="716"/>
      <c r="L31" s="716"/>
    </row>
    <row r="32" spans="1:12" ht="20.100000000000001" customHeight="1">
      <c r="A32" s="716"/>
      <c r="B32" s="716"/>
      <c r="C32" s="716"/>
      <c r="D32" s="716"/>
      <c r="E32" s="716"/>
      <c r="F32" s="716"/>
      <c r="G32" s="716"/>
      <c r="H32" s="716"/>
      <c r="I32" s="716"/>
      <c r="J32" s="716"/>
      <c r="K32" s="716"/>
      <c r="L32" s="716"/>
    </row>
    <row r="33" spans="1:12" ht="20.100000000000001" customHeight="1">
      <c r="A33" s="715"/>
      <c r="B33" s="715"/>
      <c r="C33" s="715"/>
      <c r="D33" s="715"/>
      <c r="E33" s="715"/>
      <c r="F33" s="715"/>
      <c r="G33" s="715"/>
      <c r="H33" s="716"/>
      <c r="I33" s="716"/>
      <c r="J33" s="716"/>
      <c r="K33" s="716"/>
      <c r="L33" s="716"/>
    </row>
    <row r="34" spans="1:12" ht="20.100000000000001" customHeight="1">
      <c r="A34" s="715"/>
      <c r="B34" s="715"/>
      <c r="C34" s="715"/>
      <c r="D34" s="715"/>
      <c r="E34" s="715"/>
      <c r="F34" s="715"/>
      <c r="G34" s="715"/>
      <c r="H34" s="716"/>
      <c r="I34" s="716"/>
      <c r="J34" s="716"/>
      <c r="K34" s="716"/>
      <c r="L34" s="716"/>
    </row>
    <row r="35" spans="1:12" ht="20.100000000000001" customHeight="1">
      <c r="A35" s="715"/>
      <c r="B35" s="715"/>
      <c r="C35" s="715"/>
      <c r="D35" s="715"/>
      <c r="E35" s="715"/>
      <c r="F35" s="715"/>
      <c r="G35" s="715"/>
      <c r="H35" s="716"/>
      <c r="I35" s="716"/>
      <c r="J35" s="716"/>
      <c r="K35" s="716"/>
      <c r="L35" s="716"/>
    </row>
  </sheetData>
  <mergeCells count="9">
    <mergeCell ref="A5:Q5"/>
    <mergeCell ref="A1:C3"/>
    <mergeCell ref="D1:L3"/>
    <mergeCell ref="M1:N1"/>
    <mergeCell ref="O1:Q1"/>
    <mergeCell ref="M2:N2"/>
    <mergeCell ref="O2:Q2"/>
    <mergeCell ref="M3:N3"/>
    <mergeCell ref="O3:Q3"/>
  </mergeCells>
  <phoneticPr fontId="26" type="noConversion"/>
  <printOptions horizontalCentered="1"/>
  <pageMargins left="1.4566929133858268" right="0.59055118110236227" top="1.4566929133858268" bottom="0.78740157480314965" header="0.39370078740157483" footer="0.39370078740157483"/>
  <pageSetup paperSize="9"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codeName="Sheet9"/>
  <dimension ref="A1:U62"/>
  <sheetViews>
    <sheetView view="pageBreakPreview" topLeftCell="A4" zoomScale="115" zoomScaleSheetLayoutView="115" workbookViewId="0">
      <selection activeCell="H40" sqref="H40:H42"/>
    </sheetView>
  </sheetViews>
  <sheetFormatPr defaultRowHeight="16.5"/>
  <cols>
    <col min="1" max="1" width="3.625" customWidth="1"/>
    <col min="2" max="2" width="3.625" style="750" customWidth="1"/>
    <col min="3" max="13" width="3.625" customWidth="1"/>
    <col min="14" max="14" width="5.5" customWidth="1"/>
    <col min="15" max="17" width="6" customWidth="1"/>
  </cols>
  <sheetData>
    <row r="1" spans="1:21">
      <c r="A1" s="820"/>
      <c r="B1" s="821"/>
      <c r="C1" s="822"/>
      <c r="D1" s="829" t="s">
        <v>617</v>
      </c>
      <c r="E1" s="830"/>
      <c r="F1" s="830"/>
      <c r="G1" s="830"/>
      <c r="H1" s="830"/>
      <c r="I1" s="830"/>
      <c r="J1" s="830"/>
      <c r="K1" s="830"/>
      <c r="L1" s="831"/>
      <c r="M1" s="838" t="s">
        <v>515</v>
      </c>
      <c r="N1" s="838"/>
      <c r="O1" s="842" t="s">
        <v>541</v>
      </c>
      <c r="P1" s="842"/>
      <c r="Q1" s="842"/>
    </row>
    <row r="2" spans="1:21" s="194" customFormat="1">
      <c r="A2" s="823"/>
      <c r="B2" s="824"/>
      <c r="C2" s="825"/>
      <c r="D2" s="832"/>
      <c r="E2" s="833"/>
      <c r="F2" s="833"/>
      <c r="G2" s="833"/>
      <c r="H2" s="833"/>
      <c r="I2" s="833"/>
      <c r="J2" s="833"/>
      <c r="K2" s="833"/>
      <c r="L2" s="834"/>
      <c r="M2" s="838" t="s">
        <v>516</v>
      </c>
      <c r="N2" s="838"/>
      <c r="O2" s="842">
        <f>CONTENT!O2</f>
        <v>0</v>
      </c>
      <c r="P2" s="842"/>
      <c r="Q2" s="842"/>
    </row>
    <row r="3" spans="1:21" s="194" customFormat="1">
      <c r="A3" s="826"/>
      <c r="B3" s="827"/>
      <c r="C3" s="828"/>
      <c r="D3" s="835"/>
      <c r="E3" s="836"/>
      <c r="F3" s="836"/>
      <c r="G3" s="836"/>
      <c r="H3" s="836"/>
      <c r="I3" s="836"/>
      <c r="J3" s="836"/>
      <c r="K3" s="836"/>
      <c r="L3" s="837"/>
      <c r="M3" s="843" t="s">
        <v>517</v>
      </c>
      <c r="N3" s="843"/>
      <c r="O3" s="842" t="s">
        <v>624</v>
      </c>
      <c r="P3" s="842"/>
      <c r="Q3" s="842"/>
    </row>
    <row r="4" spans="1:21" s="194" customFormat="1">
      <c r="A4" s="200"/>
      <c r="B4" s="754"/>
      <c r="C4" s="200"/>
      <c r="D4" s="200"/>
      <c r="E4" s="200"/>
      <c r="F4" s="200"/>
      <c r="G4" s="200"/>
      <c r="H4" s="200"/>
    </row>
    <row r="5" spans="1:21" s="194" customFormat="1" ht="20.100000000000001" customHeight="1">
      <c r="A5" s="859" t="s">
        <v>563</v>
      </c>
      <c r="B5" s="859"/>
      <c r="C5" s="859"/>
      <c r="D5" s="859"/>
      <c r="E5" s="859"/>
      <c r="F5" s="859"/>
      <c r="G5" s="859"/>
      <c r="H5" s="859"/>
      <c r="I5" s="859"/>
      <c r="J5" s="859"/>
      <c r="K5" s="859"/>
      <c r="L5" s="859"/>
      <c r="M5" s="859"/>
      <c r="N5" s="859"/>
      <c r="O5" s="859"/>
      <c r="P5" s="859"/>
      <c r="Q5" s="859"/>
    </row>
    <row r="6" spans="1:21" s="194" customFormat="1" ht="16.5" customHeight="1">
      <c r="A6" s="200"/>
      <c r="B6" s="756" t="s">
        <v>564</v>
      </c>
      <c r="C6" s="758"/>
      <c r="D6" s="758"/>
      <c r="E6" s="758"/>
      <c r="F6" s="758"/>
      <c r="G6" s="758"/>
      <c r="H6" s="758"/>
      <c r="I6" s="759"/>
      <c r="J6" s="759"/>
      <c r="K6" s="759"/>
      <c r="L6" s="759"/>
      <c r="M6" s="759"/>
      <c r="N6" s="759"/>
      <c r="O6" s="759"/>
      <c r="P6" s="759"/>
      <c r="Q6" s="759"/>
      <c r="R6" s="759"/>
      <c r="S6" s="759"/>
      <c r="T6" s="759"/>
      <c r="U6" s="759"/>
    </row>
    <row r="7" spans="1:21" s="194" customFormat="1" ht="9.9499999999999993" customHeight="1">
      <c r="A7" s="200"/>
      <c r="B7" s="758"/>
      <c r="C7" s="758"/>
      <c r="D7" s="758"/>
      <c r="E7" s="758"/>
      <c r="F7" s="758"/>
      <c r="G7" s="758"/>
      <c r="H7" s="758"/>
      <c r="I7" s="759"/>
      <c r="J7" s="759"/>
      <c r="K7" s="759"/>
      <c r="L7" s="759"/>
      <c r="M7" s="759"/>
      <c r="N7" s="759"/>
      <c r="O7" s="759"/>
      <c r="P7" s="759"/>
      <c r="Q7" s="759"/>
      <c r="R7" s="759"/>
      <c r="S7" s="759"/>
      <c r="T7" s="759"/>
      <c r="U7" s="759"/>
    </row>
    <row r="8" spans="1:21" s="194" customFormat="1" ht="15.95" customHeight="1">
      <c r="A8" s="200"/>
      <c r="B8" s="379" t="s">
        <v>565</v>
      </c>
      <c r="C8" s="379"/>
      <c r="D8" s="760"/>
      <c r="E8" s="760"/>
      <c r="F8" s="760"/>
      <c r="G8" s="760"/>
      <c r="H8" s="760"/>
      <c r="I8" s="761"/>
      <c r="J8" s="761"/>
      <c r="K8" s="761"/>
      <c r="L8" s="761"/>
      <c r="M8" s="761"/>
      <c r="N8" s="761"/>
      <c r="O8" s="761"/>
      <c r="P8" s="761"/>
      <c r="Q8" s="761"/>
      <c r="R8" s="761"/>
      <c r="S8" s="761"/>
      <c r="T8" s="761"/>
      <c r="U8" s="761"/>
    </row>
    <row r="9" spans="1:21" s="194" customFormat="1" ht="9.9499999999999993" customHeight="1">
      <c r="A9" s="200"/>
      <c r="B9" s="760"/>
      <c r="C9" s="760"/>
      <c r="D9" s="760"/>
      <c r="E9" s="760"/>
      <c r="F9" s="760"/>
      <c r="G9" s="760"/>
      <c r="H9" s="760"/>
      <c r="I9" s="761"/>
      <c r="J9" s="761"/>
      <c r="K9" s="761"/>
      <c r="L9" s="761"/>
      <c r="M9" s="761"/>
      <c r="N9" s="761"/>
      <c r="O9" s="761"/>
      <c r="P9" s="761"/>
      <c r="Q9" s="761"/>
      <c r="R9" s="761"/>
      <c r="S9" s="761"/>
      <c r="T9" s="761"/>
      <c r="U9" s="761"/>
    </row>
    <row r="10" spans="1:21" s="194" customFormat="1" ht="15.95" customHeight="1">
      <c r="A10" s="200"/>
      <c r="B10" s="379" t="s">
        <v>585</v>
      </c>
      <c r="C10" s="379"/>
      <c r="D10" s="760"/>
      <c r="E10" s="760"/>
      <c r="F10" s="760"/>
      <c r="G10" s="760"/>
      <c r="H10" s="760"/>
      <c r="I10" s="761"/>
      <c r="J10" s="761"/>
      <c r="K10" s="761"/>
      <c r="L10" s="761"/>
      <c r="M10" s="761"/>
      <c r="N10" s="761"/>
      <c r="O10" s="761"/>
      <c r="P10" s="761"/>
      <c r="Q10" s="761"/>
      <c r="R10" s="761"/>
      <c r="S10" s="761"/>
      <c r="T10" s="761"/>
      <c r="U10" s="761"/>
    </row>
    <row r="11" spans="1:21" s="194" customFormat="1" ht="9.9499999999999993" customHeight="1">
      <c r="A11" s="200"/>
      <c r="B11" s="760"/>
      <c r="C11" s="379"/>
      <c r="D11" s="760"/>
      <c r="E11" s="760"/>
      <c r="F11" s="760"/>
      <c r="G11" s="760"/>
      <c r="H11" s="760"/>
      <c r="I11" s="761"/>
      <c r="J11" s="761"/>
      <c r="K11" s="761"/>
      <c r="L11" s="761"/>
      <c r="M11" s="761"/>
      <c r="N11" s="761"/>
      <c r="O11" s="761"/>
      <c r="P11" s="761"/>
      <c r="Q11" s="761"/>
      <c r="R11" s="761"/>
      <c r="S11" s="761"/>
      <c r="T11" s="761"/>
      <c r="U11" s="761"/>
    </row>
    <row r="12" spans="1:21" s="194" customFormat="1" ht="14.1" customHeight="1">
      <c r="A12" s="200"/>
      <c r="B12" s="763" t="s">
        <v>586</v>
      </c>
      <c r="C12" s="764"/>
      <c r="D12" s="765"/>
      <c r="E12" s="765"/>
      <c r="F12" s="765"/>
      <c r="G12" s="765"/>
      <c r="H12" s="765"/>
      <c r="I12" s="764"/>
      <c r="J12" s="761"/>
      <c r="K12" s="761"/>
      <c r="L12" s="761"/>
      <c r="M12" s="761"/>
      <c r="N12" s="761"/>
      <c r="O12" s="761"/>
      <c r="P12" s="761"/>
      <c r="Q12" s="761"/>
      <c r="R12" s="761"/>
      <c r="S12" s="761"/>
      <c r="T12" s="761"/>
      <c r="U12" s="761"/>
    </row>
    <row r="13" spans="1:21" s="194" customFormat="1" ht="9.9499999999999993" customHeight="1">
      <c r="A13" s="200"/>
      <c r="B13" s="765"/>
      <c r="C13" s="764"/>
      <c r="D13" s="765"/>
      <c r="E13" s="765"/>
      <c r="F13" s="765"/>
      <c r="G13" s="765"/>
      <c r="H13" s="765"/>
      <c r="I13" s="764"/>
      <c r="J13" s="761"/>
      <c r="K13" s="761"/>
      <c r="L13" s="761"/>
      <c r="M13" s="761"/>
      <c r="N13" s="761"/>
      <c r="O13" s="761"/>
      <c r="P13" s="761"/>
      <c r="Q13" s="761"/>
      <c r="R13" s="761"/>
      <c r="S13" s="761"/>
      <c r="T13" s="761"/>
      <c r="U13" s="761"/>
    </row>
    <row r="14" spans="1:21" s="194" customFormat="1" ht="14.1" customHeight="1">
      <c r="A14" s="200"/>
      <c r="B14" s="763" t="s">
        <v>587</v>
      </c>
      <c r="C14" s="764"/>
      <c r="D14" s="765"/>
      <c r="E14" s="765"/>
      <c r="F14" s="765"/>
      <c r="G14" s="765"/>
      <c r="H14" s="765"/>
      <c r="I14" s="764"/>
      <c r="N14" s="761"/>
      <c r="O14" s="761"/>
      <c r="P14" s="761"/>
      <c r="Q14" s="761"/>
      <c r="R14" s="761"/>
      <c r="S14" s="761"/>
      <c r="T14" s="761"/>
      <c r="U14" s="761"/>
    </row>
    <row r="15" spans="1:21" s="194" customFormat="1" ht="14.1" customHeight="1">
      <c r="A15" s="200"/>
      <c r="B15" s="763" t="s">
        <v>619</v>
      </c>
      <c r="C15" s="764"/>
      <c r="D15" s="765"/>
      <c r="E15" s="765"/>
      <c r="F15" s="765"/>
      <c r="G15" s="765"/>
      <c r="H15" s="765"/>
      <c r="I15" s="764"/>
      <c r="J15" s="772"/>
      <c r="K15" s="772"/>
      <c r="L15" s="772"/>
      <c r="M15" s="772"/>
      <c r="N15" s="761"/>
      <c r="O15" s="761"/>
      <c r="P15" s="761"/>
      <c r="Q15" s="761"/>
      <c r="R15" s="761"/>
      <c r="S15" s="761"/>
      <c r="T15" s="761"/>
      <c r="U15" s="761"/>
    </row>
    <row r="16" spans="1:21" s="194" customFormat="1" ht="9.9499999999999993" customHeight="1">
      <c r="A16" s="200"/>
      <c r="B16" s="765"/>
      <c r="C16" s="764"/>
      <c r="D16" s="765"/>
      <c r="E16" s="765"/>
      <c r="F16" s="765"/>
      <c r="G16" s="765"/>
      <c r="H16" s="765"/>
      <c r="I16" s="764"/>
      <c r="J16" s="759"/>
      <c r="K16" s="759"/>
      <c r="L16" s="759"/>
      <c r="M16" s="759"/>
      <c r="N16" s="761"/>
      <c r="O16" s="761"/>
      <c r="P16" s="761"/>
      <c r="Q16" s="761"/>
      <c r="R16" s="761"/>
      <c r="S16" s="761"/>
      <c r="T16" s="761"/>
      <c r="U16" s="761"/>
    </row>
    <row r="17" spans="1:21" s="194" customFormat="1" ht="14.1" customHeight="1">
      <c r="A17" s="200"/>
      <c r="B17" s="763" t="s">
        <v>618</v>
      </c>
      <c r="C17" s="764"/>
      <c r="D17" s="765"/>
      <c r="E17" s="765"/>
      <c r="F17" s="765"/>
      <c r="G17" s="765"/>
      <c r="H17" s="765"/>
      <c r="I17" s="764"/>
      <c r="J17" s="759"/>
      <c r="K17" s="759"/>
      <c r="L17" s="759"/>
      <c r="M17" s="759"/>
      <c r="N17" s="761"/>
      <c r="O17" s="761"/>
      <c r="P17" s="761"/>
      <c r="Q17" s="761"/>
      <c r="R17" s="761"/>
      <c r="S17" s="761"/>
      <c r="T17" s="761"/>
      <c r="U17" s="761"/>
    </row>
    <row r="18" spans="1:21" s="194" customFormat="1" ht="14.1" customHeight="1">
      <c r="A18" s="200"/>
      <c r="B18" s="379" t="s">
        <v>588</v>
      </c>
      <c r="D18" s="760"/>
      <c r="E18" s="760"/>
      <c r="F18" s="760"/>
      <c r="G18" s="760"/>
      <c r="H18" s="760"/>
      <c r="I18" s="761"/>
      <c r="J18" s="761"/>
      <c r="K18" s="761"/>
      <c r="L18" s="761"/>
      <c r="M18" s="761"/>
      <c r="N18" s="761"/>
      <c r="O18" s="761"/>
      <c r="P18" s="761"/>
      <c r="Q18" s="761"/>
      <c r="R18" s="761"/>
      <c r="S18" s="761"/>
      <c r="T18" s="761"/>
      <c r="U18" s="761"/>
    </row>
    <row r="19" spans="1:21" s="194" customFormat="1" ht="9.9499999999999993" customHeight="1">
      <c r="A19" s="200"/>
      <c r="B19" s="760"/>
      <c r="C19" s="760"/>
      <c r="D19" s="760"/>
      <c r="E19" s="760"/>
      <c r="F19" s="760"/>
      <c r="G19" s="760"/>
      <c r="H19" s="760"/>
      <c r="I19" s="761"/>
      <c r="J19" s="761"/>
      <c r="K19" s="761"/>
      <c r="L19" s="761"/>
      <c r="M19" s="761"/>
      <c r="N19" s="761"/>
      <c r="O19" s="761"/>
      <c r="P19" s="761"/>
      <c r="Q19" s="761"/>
      <c r="R19" s="761"/>
      <c r="S19" s="761"/>
      <c r="T19" s="761"/>
      <c r="U19" s="761"/>
    </row>
    <row r="20" spans="1:21" s="194" customFormat="1" ht="15.95" customHeight="1">
      <c r="A20" s="200"/>
      <c r="B20" s="379" t="s">
        <v>589</v>
      </c>
      <c r="C20" s="379"/>
      <c r="D20" s="760"/>
      <c r="E20" s="760"/>
      <c r="F20" s="760"/>
      <c r="G20" s="760"/>
      <c r="H20" s="760"/>
      <c r="I20" s="761"/>
      <c r="J20" s="761"/>
      <c r="K20" s="761"/>
      <c r="L20" s="761"/>
      <c r="M20" s="761"/>
      <c r="N20" s="761"/>
      <c r="O20" s="761"/>
      <c r="P20" s="761"/>
      <c r="Q20" s="761"/>
      <c r="R20" s="761"/>
      <c r="S20" s="761"/>
      <c r="T20" s="761"/>
      <c r="U20" s="761"/>
    </row>
    <row r="21" spans="1:21" s="194" customFormat="1" ht="9.9499999999999993" customHeight="1">
      <c r="A21" s="200"/>
      <c r="B21" s="760"/>
      <c r="C21" s="379"/>
      <c r="D21" s="760"/>
      <c r="E21" s="760"/>
      <c r="F21" s="760"/>
      <c r="G21" s="760"/>
      <c r="H21" s="760"/>
      <c r="I21" s="761"/>
      <c r="J21" s="761"/>
      <c r="K21" s="761"/>
      <c r="L21" s="761"/>
      <c r="M21" s="761"/>
      <c r="N21" s="761"/>
      <c r="O21" s="761"/>
      <c r="P21" s="761"/>
      <c r="Q21" s="761"/>
      <c r="R21" s="761"/>
      <c r="S21" s="761"/>
      <c r="T21" s="761"/>
      <c r="U21" s="761"/>
    </row>
    <row r="22" spans="1:21" s="194" customFormat="1" ht="14.1" customHeight="1">
      <c r="A22" s="200"/>
      <c r="B22" s="763" t="s">
        <v>590</v>
      </c>
      <c r="C22" s="763"/>
      <c r="D22" s="765"/>
      <c r="E22" s="765"/>
      <c r="F22" s="765"/>
      <c r="G22" s="765"/>
      <c r="H22" s="765"/>
      <c r="I22" s="764"/>
      <c r="J22" s="764"/>
      <c r="K22" s="764"/>
      <c r="L22" s="764"/>
      <c r="M22" s="764"/>
      <c r="N22" s="764"/>
      <c r="O22" s="764"/>
      <c r="P22" s="761"/>
      <c r="Q22" s="761"/>
      <c r="R22" s="761"/>
      <c r="S22" s="761"/>
      <c r="T22" s="761"/>
      <c r="U22" s="761"/>
    </row>
    <row r="23" spans="1:21" s="194" customFormat="1" ht="14.1" customHeight="1">
      <c r="A23" s="200"/>
      <c r="B23" s="763" t="s">
        <v>591</v>
      </c>
      <c r="C23" s="763"/>
      <c r="D23" s="765"/>
      <c r="E23" s="765"/>
      <c r="F23" s="765"/>
      <c r="G23" s="765"/>
      <c r="H23" s="765"/>
      <c r="I23" s="764"/>
      <c r="J23" s="764"/>
      <c r="K23" s="764"/>
      <c r="L23" s="764"/>
      <c r="M23" s="764"/>
      <c r="N23" s="764"/>
      <c r="O23" s="764"/>
      <c r="P23" s="761"/>
      <c r="Q23" s="761"/>
      <c r="R23" s="761"/>
      <c r="S23" s="761"/>
      <c r="T23" s="761"/>
      <c r="U23" s="761"/>
    </row>
    <row r="24" spans="1:21" s="194" customFormat="1" ht="9.9499999999999993" customHeight="1">
      <c r="A24" s="200"/>
      <c r="B24" s="765"/>
      <c r="C24" s="763"/>
      <c r="D24" s="765"/>
      <c r="E24" s="765"/>
      <c r="F24" s="765"/>
      <c r="G24" s="765"/>
      <c r="H24" s="765"/>
      <c r="I24" s="764"/>
      <c r="J24" s="764"/>
      <c r="K24" s="764"/>
      <c r="L24" s="764"/>
      <c r="M24" s="764"/>
      <c r="N24" s="764"/>
      <c r="O24" s="764"/>
      <c r="P24" s="761"/>
      <c r="Q24" s="761"/>
      <c r="R24" s="761"/>
      <c r="S24" s="761"/>
      <c r="T24" s="761"/>
      <c r="U24" s="761"/>
    </row>
    <row r="25" spans="1:21" s="194" customFormat="1" ht="14.1" customHeight="1">
      <c r="A25" s="200"/>
      <c r="B25" s="770" t="s">
        <v>592</v>
      </c>
      <c r="C25" s="764"/>
      <c r="D25" s="765"/>
      <c r="E25" s="765"/>
      <c r="F25" s="765"/>
      <c r="G25" s="765"/>
      <c r="H25" s="765"/>
      <c r="I25" s="764"/>
      <c r="J25" s="764"/>
      <c r="K25" s="764"/>
      <c r="L25" s="764"/>
      <c r="M25" s="764"/>
      <c r="N25" s="764"/>
      <c r="O25" s="764"/>
      <c r="P25" s="761"/>
      <c r="Q25" s="761"/>
      <c r="R25" s="761"/>
      <c r="S25" s="761"/>
      <c r="T25" s="761"/>
      <c r="U25" s="761"/>
    </row>
    <row r="26" spans="1:21" s="194" customFormat="1" ht="9.9499999999999993" customHeight="1">
      <c r="A26" s="200"/>
      <c r="B26" s="760"/>
      <c r="C26" s="379"/>
      <c r="D26" s="760"/>
      <c r="E26" s="760"/>
      <c r="F26" s="760"/>
      <c r="G26" s="760"/>
      <c r="H26" s="760"/>
      <c r="I26" s="761"/>
      <c r="J26" s="761"/>
      <c r="K26" s="761"/>
      <c r="L26" s="761"/>
      <c r="M26" s="761"/>
      <c r="N26" s="761"/>
      <c r="O26" s="761"/>
      <c r="P26" s="761"/>
      <c r="Q26" s="761"/>
      <c r="R26" s="761"/>
      <c r="S26" s="761"/>
      <c r="T26" s="761"/>
      <c r="U26" s="761"/>
    </row>
    <row r="27" spans="1:21" s="194" customFormat="1" ht="16.5" customHeight="1">
      <c r="A27" s="200"/>
      <c r="B27" s="770" t="s">
        <v>593</v>
      </c>
      <c r="C27" s="763"/>
      <c r="D27" s="762"/>
      <c r="E27" s="762"/>
      <c r="F27" s="762"/>
      <c r="G27" s="762"/>
      <c r="H27" s="762"/>
      <c r="I27" s="761"/>
      <c r="J27" s="761"/>
      <c r="K27" s="761"/>
      <c r="L27" s="761"/>
      <c r="M27" s="761"/>
      <c r="N27" s="761"/>
      <c r="O27" s="761"/>
      <c r="P27" s="761"/>
      <c r="Q27" s="761"/>
    </row>
    <row r="28" spans="1:21" ht="9.9499999999999993" customHeight="1">
      <c r="A28" s="200"/>
      <c r="B28" s="770"/>
      <c r="C28" s="763"/>
      <c r="D28" s="762"/>
      <c r="E28" s="762"/>
      <c r="F28" s="762"/>
      <c r="G28" s="762"/>
      <c r="H28" s="762"/>
      <c r="I28" s="761"/>
      <c r="J28" s="761"/>
      <c r="K28" s="761"/>
      <c r="L28" s="761"/>
      <c r="M28" s="761"/>
      <c r="N28" s="761"/>
      <c r="O28" s="761"/>
      <c r="P28" s="761"/>
      <c r="Q28" s="761"/>
    </row>
    <row r="29" spans="1:21" ht="14.1" customHeight="1">
      <c r="A29" s="200"/>
      <c r="B29" s="766" t="s">
        <v>594</v>
      </c>
      <c r="C29" s="755"/>
      <c r="D29" s="755"/>
      <c r="E29" s="755"/>
      <c r="F29" s="755"/>
      <c r="G29" s="755"/>
      <c r="H29" s="755"/>
      <c r="I29" s="194"/>
      <c r="J29" s="194"/>
      <c r="K29" s="194"/>
      <c r="L29" s="194"/>
      <c r="M29" s="194"/>
      <c r="N29" s="194"/>
      <c r="O29" s="194"/>
      <c r="P29" s="194"/>
      <c r="Q29" s="194"/>
    </row>
    <row r="30" spans="1:21" s="194" customFormat="1" ht="14.1" customHeight="1" thickBot="1">
      <c r="A30" s="200"/>
      <c r="B30" s="754"/>
      <c r="C30" s="200"/>
      <c r="D30" s="200"/>
      <c r="E30" s="200"/>
      <c r="F30" s="200"/>
      <c r="G30" s="200"/>
      <c r="H30" s="200"/>
    </row>
    <row r="31" spans="1:21" ht="14.1" customHeight="1">
      <c r="A31" s="200"/>
      <c r="B31" s="860" t="s">
        <v>595</v>
      </c>
      <c r="C31" s="845" t="s">
        <v>596</v>
      </c>
      <c r="D31" s="846"/>
      <c r="E31" s="846"/>
      <c r="F31" s="847"/>
      <c r="G31" s="851" t="s">
        <v>597</v>
      </c>
      <c r="H31" s="852"/>
      <c r="I31" s="852"/>
      <c r="J31" s="852"/>
      <c r="K31" s="852"/>
      <c r="L31" s="853"/>
      <c r="M31" s="851" t="s">
        <v>598</v>
      </c>
      <c r="N31" s="852"/>
      <c r="O31" s="852"/>
      <c r="P31" s="857"/>
      <c r="Q31" s="194"/>
    </row>
    <row r="32" spans="1:21" ht="14.1" customHeight="1" thickBot="1">
      <c r="A32" s="200"/>
      <c r="B32" s="861"/>
      <c r="C32" s="848"/>
      <c r="D32" s="849"/>
      <c r="E32" s="849"/>
      <c r="F32" s="850"/>
      <c r="G32" s="854"/>
      <c r="H32" s="855"/>
      <c r="I32" s="855"/>
      <c r="J32" s="855"/>
      <c r="K32" s="855"/>
      <c r="L32" s="856"/>
      <c r="M32" s="854"/>
      <c r="N32" s="855"/>
      <c r="O32" s="855"/>
      <c r="P32" s="858"/>
      <c r="Q32" s="194"/>
    </row>
    <row r="33" spans="1:20" ht="14.1" customHeight="1" thickTop="1">
      <c r="A33" s="200"/>
      <c r="B33" s="767">
        <v>1</v>
      </c>
      <c r="C33" s="862" t="s">
        <v>599</v>
      </c>
      <c r="D33" s="863"/>
      <c r="E33" s="863"/>
      <c r="F33" s="864"/>
      <c r="G33" s="874" t="s">
        <v>632</v>
      </c>
      <c r="H33" s="875"/>
      <c r="I33" s="875"/>
      <c r="J33" s="875"/>
      <c r="K33" s="875"/>
      <c r="L33" s="876"/>
      <c r="M33" s="868" t="s">
        <v>600</v>
      </c>
      <c r="N33" s="869"/>
      <c r="O33" s="869"/>
      <c r="P33" s="870"/>
      <c r="Q33" s="194"/>
    </row>
    <row r="34" spans="1:20" ht="14.1" customHeight="1" thickBot="1">
      <c r="A34" s="200"/>
      <c r="B34" s="768">
        <v>2</v>
      </c>
      <c r="C34" s="865" t="s">
        <v>601</v>
      </c>
      <c r="D34" s="866"/>
      <c r="E34" s="866"/>
      <c r="F34" s="867"/>
      <c r="G34" s="877" t="s">
        <v>632</v>
      </c>
      <c r="H34" s="878"/>
      <c r="I34" s="878"/>
      <c r="J34" s="878"/>
      <c r="K34" s="878"/>
      <c r="L34" s="879"/>
      <c r="M34" s="871" t="s">
        <v>600</v>
      </c>
      <c r="N34" s="872"/>
      <c r="O34" s="872"/>
      <c r="P34" s="873"/>
      <c r="Q34" s="194"/>
    </row>
    <row r="35" spans="1:20" s="194" customFormat="1" ht="9.9499999999999993" customHeight="1">
      <c r="A35" s="200"/>
      <c r="B35" s="686"/>
      <c r="C35" s="753"/>
      <c r="D35" s="200"/>
      <c r="E35" s="200"/>
      <c r="F35" s="200"/>
      <c r="G35" s="200"/>
      <c r="H35" s="200"/>
    </row>
    <row r="36" spans="1:20" s="194" customFormat="1" ht="16.5" customHeight="1">
      <c r="A36" s="200"/>
      <c r="B36" s="769" t="s">
        <v>602</v>
      </c>
      <c r="C36" s="753"/>
      <c r="D36" s="200"/>
      <c r="E36" s="200"/>
      <c r="F36" s="200"/>
      <c r="G36" s="200"/>
      <c r="H36" s="200"/>
    </row>
    <row r="37" spans="1:20" s="194" customFormat="1" ht="9.9499999999999993" customHeight="1">
      <c r="A37" s="200"/>
      <c r="B37" s="686"/>
      <c r="C37" s="753"/>
      <c r="D37" s="200"/>
      <c r="E37" s="200"/>
      <c r="F37" s="200"/>
      <c r="G37" s="200"/>
      <c r="H37" s="200"/>
    </row>
    <row r="38" spans="1:20" s="194" customFormat="1" ht="16.5" customHeight="1">
      <c r="A38" s="200"/>
      <c r="B38" s="756" t="s">
        <v>603</v>
      </c>
      <c r="C38" s="753"/>
      <c r="D38" s="200"/>
      <c r="E38" s="200"/>
      <c r="F38" s="200"/>
      <c r="G38" s="200"/>
      <c r="H38" s="200"/>
    </row>
    <row r="39" spans="1:20" s="194" customFormat="1" ht="9.9499999999999993" customHeight="1">
      <c r="A39" s="200"/>
      <c r="B39" s="686"/>
      <c r="C39" s="753"/>
      <c r="D39" s="200"/>
      <c r="E39" s="200"/>
      <c r="F39" s="200"/>
      <c r="G39" s="200"/>
      <c r="H39" s="200"/>
    </row>
    <row r="40" spans="1:20" s="194" customFormat="1" ht="14.1" customHeight="1">
      <c r="A40" s="200"/>
      <c r="B40" s="379" t="s">
        <v>604</v>
      </c>
      <c r="C40" s="753"/>
      <c r="D40" s="200"/>
      <c r="E40" s="200"/>
      <c r="F40" s="200"/>
      <c r="G40" s="200"/>
      <c r="H40" s="200"/>
    </row>
    <row r="41" spans="1:20" s="194" customFormat="1" ht="9.9499999999999993" customHeight="1">
      <c r="A41" s="200"/>
      <c r="B41" s="756"/>
      <c r="C41" s="753"/>
      <c r="D41" s="200"/>
      <c r="E41" s="200"/>
      <c r="F41" s="200"/>
      <c r="G41" s="200"/>
      <c r="H41" s="200"/>
    </row>
    <row r="42" spans="1:20" s="194" customFormat="1" ht="14.1" customHeight="1">
      <c r="A42" s="200"/>
      <c r="B42" s="763" t="s">
        <v>605</v>
      </c>
      <c r="C42" s="753"/>
      <c r="D42" s="200"/>
      <c r="E42" s="200"/>
      <c r="F42" s="200"/>
      <c r="G42" s="200"/>
      <c r="H42" s="200"/>
    </row>
    <row r="43" spans="1:20" s="795" customFormat="1" ht="8.25" customHeight="1">
      <c r="A43" s="792"/>
      <c r="B43" s="793"/>
      <c r="C43" s="794"/>
      <c r="D43" s="792"/>
      <c r="E43" s="792"/>
      <c r="F43" s="792"/>
      <c r="G43" s="792"/>
      <c r="H43" s="792"/>
    </row>
    <row r="44" spans="1:20" s="194" customFormat="1" ht="12.75" customHeight="1">
      <c r="A44" s="200"/>
      <c r="B44" s="763" t="s">
        <v>606</v>
      </c>
      <c r="C44" s="753"/>
      <c r="D44" s="200"/>
      <c r="E44" s="200"/>
      <c r="F44" s="200"/>
      <c r="G44" s="200"/>
      <c r="H44" s="200"/>
    </row>
    <row r="45" spans="1:20" s="194" customFormat="1" ht="16.5" customHeight="1">
      <c r="A45" s="200"/>
      <c r="B45" s="763" t="s">
        <v>607</v>
      </c>
      <c r="C45" s="753"/>
      <c r="D45" s="200"/>
      <c r="E45" s="200"/>
      <c r="F45" s="200"/>
      <c r="G45" s="200"/>
      <c r="H45" s="200"/>
    </row>
    <row r="46" spans="1:20" s="194" customFormat="1" ht="9.9499999999999993" customHeight="1">
      <c r="A46" s="200"/>
      <c r="B46" s="756"/>
      <c r="C46" s="753"/>
      <c r="D46" s="200"/>
      <c r="E46" s="200"/>
      <c r="F46" s="200"/>
      <c r="G46" s="200"/>
      <c r="H46" s="200"/>
    </row>
    <row r="47" spans="1:20" ht="14.1" customHeight="1">
      <c r="A47" s="200"/>
      <c r="B47" s="379" t="s">
        <v>608</v>
      </c>
      <c r="C47" s="753"/>
      <c r="D47" s="200"/>
      <c r="E47" s="200"/>
      <c r="F47" s="200"/>
      <c r="G47" s="200"/>
      <c r="H47" s="200"/>
      <c r="I47" s="194"/>
      <c r="J47" s="194"/>
      <c r="K47" s="194"/>
      <c r="L47" s="194"/>
      <c r="M47" s="194"/>
      <c r="N47" s="194"/>
      <c r="O47" s="194"/>
      <c r="P47" s="194"/>
      <c r="Q47" s="194"/>
      <c r="R47" s="761"/>
      <c r="S47" s="761"/>
      <c r="T47" s="761"/>
    </row>
    <row r="48" spans="1:20" ht="10.5" customHeight="1">
      <c r="A48" s="200"/>
      <c r="B48" s="756"/>
      <c r="C48" s="753"/>
      <c r="D48" s="200"/>
      <c r="E48" s="200"/>
      <c r="F48" s="200"/>
      <c r="G48" s="200"/>
      <c r="H48" s="200"/>
      <c r="I48" s="194"/>
      <c r="J48" s="194"/>
      <c r="K48" s="194"/>
      <c r="L48" s="194"/>
      <c r="M48" s="194"/>
      <c r="N48" s="194"/>
      <c r="O48" s="194"/>
      <c r="P48" s="194"/>
      <c r="Q48" s="194"/>
      <c r="R48" s="761"/>
      <c r="S48" s="761"/>
      <c r="T48" s="761"/>
    </row>
    <row r="49" spans="2:20" ht="13.5" customHeight="1">
      <c r="B49" s="771" t="s">
        <v>621</v>
      </c>
      <c r="C49" s="764"/>
      <c r="D49" s="764"/>
      <c r="E49" s="764"/>
      <c r="F49" s="764"/>
      <c r="G49" s="764"/>
      <c r="H49" s="764"/>
      <c r="I49" s="764"/>
      <c r="J49" s="764"/>
      <c r="K49" s="764"/>
      <c r="L49" s="764"/>
      <c r="M49" s="764"/>
      <c r="N49" s="764"/>
      <c r="O49" s="764"/>
      <c r="P49" s="764"/>
      <c r="Q49" s="764"/>
    </row>
    <row r="50" spans="2:20" ht="14.1" customHeight="1">
      <c r="B50" s="771" t="s">
        <v>620</v>
      </c>
      <c r="C50" s="764"/>
      <c r="D50" s="764"/>
      <c r="E50" s="764"/>
      <c r="F50" s="764"/>
      <c r="G50" s="764"/>
      <c r="H50" s="764"/>
      <c r="I50" s="764"/>
      <c r="J50" s="764"/>
      <c r="K50" s="764"/>
      <c r="L50" s="764"/>
      <c r="M50" s="764"/>
      <c r="N50" s="764"/>
      <c r="O50" s="764"/>
      <c r="P50" s="764"/>
      <c r="Q50" s="764"/>
      <c r="R50" s="764"/>
      <c r="S50" s="764"/>
      <c r="T50" s="764"/>
    </row>
    <row r="51" spans="2:20" ht="9.9499999999999993" customHeight="1">
      <c r="C51" s="194"/>
      <c r="D51" s="194"/>
      <c r="E51" s="194"/>
      <c r="F51" s="194"/>
      <c r="G51" s="194"/>
      <c r="H51" s="194"/>
      <c r="I51" s="194"/>
      <c r="J51" s="194"/>
      <c r="K51" s="194"/>
      <c r="L51" s="194"/>
      <c r="M51" s="194"/>
      <c r="N51" s="194"/>
      <c r="O51" s="194"/>
      <c r="P51" s="194"/>
      <c r="Q51" s="194"/>
      <c r="R51" s="764"/>
      <c r="S51" s="764"/>
      <c r="T51" s="764"/>
    </row>
    <row r="52" spans="2:20" ht="14.1" customHeight="1">
      <c r="B52" s="763" t="s">
        <v>609</v>
      </c>
      <c r="C52" s="753"/>
      <c r="D52" s="200"/>
      <c r="E52" s="200"/>
      <c r="F52" s="200"/>
      <c r="G52" s="200"/>
      <c r="H52" s="200"/>
      <c r="I52" s="194"/>
      <c r="J52" s="194"/>
      <c r="K52" s="194"/>
      <c r="L52" s="194"/>
      <c r="M52" s="194"/>
      <c r="N52" s="194"/>
      <c r="O52" s="194"/>
      <c r="P52" s="194"/>
      <c r="Q52" s="194"/>
      <c r="R52" s="764"/>
      <c r="S52" s="764"/>
      <c r="T52" s="764"/>
    </row>
    <row r="53" spans="2:20" ht="9.75" customHeight="1">
      <c r="B53" s="763"/>
      <c r="C53" s="753"/>
      <c r="D53" s="200"/>
      <c r="E53" s="200"/>
      <c r="F53" s="200"/>
      <c r="G53" s="200"/>
      <c r="H53" s="200"/>
      <c r="I53" s="194"/>
      <c r="J53" s="194"/>
      <c r="K53" s="194"/>
      <c r="L53" s="194"/>
      <c r="M53" s="194"/>
      <c r="N53" s="194"/>
      <c r="O53" s="194"/>
      <c r="P53" s="194"/>
      <c r="Q53" s="194"/>
      <c r="R53" s="764"/>
      <c r="S53" s="764"/>
      <c r="T53" s="764"/>
    </row>
    <row r="54" spans="2:20" ht="15" customHeight="1">
      <c r="B54" s="763" t="s">
        <v>610</v>
      </c>
      <c r="C54" s="764"/>
      <c r="D54" s="764"/>
      <c r="E54" s="764"/>
      <c r="F54" s="764"/>
      <c r="G54" s="764"/>
      <c r="H54" s="764"/>
      <c r="I54" s="764"/>
      <c r="J54" s="764"/>
      <c r="K54" s="764"/>
      <c r="L54" s="764"/>
      <c r="M54" s="764"/>
      <c r="N54" s="764"/>
      <c r="O54" s="764"/>
      <c r="P54" s="764"/>
      <c r="Q54" s="764"/>
    </row>
    <row r="55" spans="2:20" s="194" customFormat="1" ht="11.25" customHeight="1">
      <c r="B55" s="750"/>
    </row>
    <row r="56" spans="2:20" s="194" customFormat="1" ht="12.75" customHeight="1">
      <c r="B56" s="756" t="s">
        <v>611</v>
      </c>
    </row>
    <row r="57" spans="2:20" ht="14.1" customHeight="1">
      <c r="C57" s="194"/>
      <c r="D57" s="194"/>
      <c r="E57" s="194"/>
      <c r="F57" s="194"/>
      <c r="G57" s="194"/>
      <c r="H57" s="194"/>
      <c r="I57" s="194"/>
      <c r="J57" s="194"/>
      <c r="K57" s="194"/>
      <c r="L57" s="194"/>
      <c r="M57" s="194"/>
      <c r="N57" s="194"/>
      <c r="O57" s="194"/>
      <c r="P57" s="194"/>
      <c r="Q57" s="194"/>
    </row>
    <row r="58" spans="2:20" ht="14.1" customHeight="1">
      <c r="B58" s="771" t="s">
        <v>612</v>
      </c>
      <c r="C58" s="194"/>
      <c r="D58" s="194"/>
      <c r="E58" s="194"/>
      <c r="F58" s="194"/>
      <c r="G58" s="194"/>
      <c r="H58" s="194"/>
      <c r="I58" s="194"/>
      <c r="J58" s="194"/>
      <c r="K58" s="194"/>
      <c r="L58" s="194"/>
      <c r="M58" s="194"/>
      <c r="N58" s="194"/>
      <c r="O58" s="194"/>
      <c r="P58" s="194"/>
      <c r="Q58" s="194"/>
    </row>
    <row r="59" spans="2:20" ht="14.1" customHeight="1">
      <c r="B59" s="771" t="s">
        <v>613</v>
      </c>
      <c r="C59" s="194"/>
      <c r="D59" s="194"/>
      <c r="E59" s="194"/>
      <c r="F59" s="194"/>
      <c r="G59" s="194"/>
      <c r="H59" s="194"/>
      <c r="I59" s="194"/>
      <c r="J59" s="194"/>
      <c r="K59" s="194"/>
      <c r="L59" s="194"/>
      <c r="M59" s="194"/>
      <c r="N59" s="194"/>
      <c r="O59" s="194"/>
      <c r="P59" s="194"/>
      <c r="Q59" s="194"/>
    </row>
    <row r="60" spans="2:20" ht="14.1" customHeight="1">
      <c r="B60" s="771" t="s">
        <v>614</v>
      </c>
      <c r="C60" s="194"/>
      <c r="D60" s="194"/>
      <c r="E60" s="194"/>
      <c r="F60" s="194"/>
      <c r="G60" s="194"/>
      <c r="H60" s="194"/>
      <c r="I60" s="194"/>
      <c r="J60" s="194"/>
      <c r="K60" s="194"/>
      <c r="L60" s="194"/>
      <c r="M60" s="194"/>
      <c r="N60" s="194"/>
      <c r="O60" s="194"/>
      <c r="P60" s="194"/>
      <c r="Q60" s="194"/>
    </row>
    <row r="61" spans="2:20" ht="14.1" customHeight="1">
      <c r="B61" s="771" t="s">
        <v>615</v>
      </c>
      <c r="C61" s="194"/>
      <c r="D61" s="194"/>
      <c r="E61" s="194"/>
      <c r="F61" s="194"/>
      <c r="G61" s="194"/>
      <c r="H61" s="194"/>
      <c r="I61" s="194"/>
      <c r="J61" s="194"/>
      <c r="K61" s="194"/>
      <c r="L61" s="194"/>
      <c r="M61" s="194"/>
      <c r="N61" s="194"/>
      <c r="O61" s="194"/>
      <c r="P61" s="194"/>
      <c r="Q61" s="194"/>
    </row>
    <row r="62" spans="2:20">
      <c r="B62" s="771" t="s">
        <v>616</v>
      </c>
      <c r="C62" s="194"/>
      <c r="D62" s="194"/>
      <c r="E62" s="194"/>
      <c r="F62" s="194"/>
      <c r="G62" s="194"/>
      <c r="H62" s="194"/>
      <c r="I62" s="194"/>
      <c r="J62" s="194"/>
      <c r="K62" s="194"/>
      <c r="L62" s="194"/>
      <c r="M62" s="194"/>
      <c r="N62" s="194"/>
      <c r="O62" s="194"/>
      <c r="P62" s="194"/>
      <c r="Q62" s="194"/>
    </row>
  </sheetData>
  <mergeCells count="19">
    <mergeCell ref="C33:F33"/>
    <mergeCell ref="C34:F34"/>
    <mergeCell ref="M33:P33"/>
    <mergeCell ref="M34:P34"/>
    <mergeCell ref="G33:L33"/>
    <mergeCell ref="G34:L34"/>
    <mergeCell ref="C31:F32"/>
    <mergeCell ref="G31:L32"/>
    <mergeCell ref="M31:P32"/>
    <mergeCell ref="A1:C3"/>
    <mergeCell ref="D1:L3"/>
    <mergeCell ref="M1:N1"/>
    <mergeCell ref="O1:Q1"/>
    <mergeCell ref="M2:N2"/>
    <mergeCell ref="O2:Q2"/>
    <mergeCell ref="M3:N3"/>
    <mergeCell ref="O3:Q3"/>
    <mergeCell ref="A5:Q5"/>
    <mergeCell ref="B31:B32"/>
  </mergeCells>
  <phoneticPr fontId="26" type="noConversion"/>
  <printOptions horizontalCentered="1"/>
  <pageMargins left="0.70866141732283472" right="0.70866141732283472" top="0.74803149606299213" bottom="0.74803149606299213" header="0.31496062992125984" footer="0.31496062992125984"/>
  <pageSetup paperSize="9" scale="86" orientation="portrait" r:id="rId1"/>
  <drawing r:id="rId2"/>
</worksheet>
</file>

<file path=xl/worksheets/sheet4.xml><?xml version="1.0" encoding="utf-8"?>
<worksheet xmlns="http://schemas.openxmlformats.org/spreadsheetml/2006/main" xmlns:r="http://schemas.openxmlformats.org/officeDocument/2006/relationships">
  <sheetPr codeName="Sheet4"/>
  <dimension ref="A1:S1048576"/>
  <sheetViews>
    <sheetView view="pageBreakPreview" topLeftCell="B1" zoomScale="115" zoomScaleSheetLayoutView="115" workbookViewId="0">
      <selection activeCell="F6" sqref="F6"/>
    </sheetView>
  </sheetViews>
  <sheetFormatPr defaultRowHeight="16.5"/>
  <cols>
    <col min="1" max="1" width="7" style="194" customWidth="1"/>
    <col min="2" max="2" width="10.625" style="194" customWidth="1"/>
    <col min="3" max="3" width="17.125" style="194" customWidth="1"/>
    <col min="4" max="4" width="14.625" style="194" customWidth="1"/>
    <col min="5" max="5" width="9" style="194" hidden="1" customWidth="1"/>
    <col min="6" max="6" width="11.25" style="194" customWidth="1"/>
    <col min="7" max="7" width="6.625" style="194" customWidth="1"/>
    <col min="8" max="8" width="18.125" style="194" customWidth="1"/>
    <col min="9" max="9" width="9.25" style="194" customWidth="1"/>
    <col min="10" max="10" width="18.125" style="194" customWidth="1"/>
    <col min="11" max="11" width="12.875" style="194" customWidth="1"/>
    <col min="12" max="12" width="20.625" style="194" customWidth="1"/>
    <col min="13" max="18" width="9" style="194"/>
    <col min="19" max="19" width="9.375" style="194" bestFit="1" customWidth="1"/>
    <col min="20" max="16384" width="9" style="194"/>
  </cols>
  <sheetData>
    <row r="1" spans="1:19" ht="17.25" thickBot="1">
      <c r="A1" s="880" t="s">
        <v>566</v>
      </c>
      <c r="B1" s="881"/>
      <c r="C1" s="881"/>
      <c r="D1" s="881"/>
      <c r="E1" s="881"/>
      <c r="F1" s="881"/>
      <c r="G1" s="881"/>
      <c r="H1" s="881"/>
      <c r="I1" s="881"/>
      <c r="J1" s="881"/>
      <c r="K1" s="881"/>
      <c r="L1" s="882"/>
    </row>
    <row r="2" spans="1:19" ht="27" customHeight="1" thickBot="1">
      <c r="A2" s="552" t="s">
        <v>0</v>
      </c>
      <c r="B2" s="106" t="s">
        <v>2</v>
      </c>
      <c r="C2" s="106" t="s">
        <v>146</v>
      </c>
      <c r="D2" s="106" t="s">
        <v>1</v>
      </c>
      <c r="E2" s="106" t="s">
        <v>6</v>
      </c>
      <c r="F2" s="107" t="s">
        <v>490</v>
      </c>
      <c r="G2" s="107" t="s">
        <v>4</v>
      </c>
      <c r="H2" s="543" t="s">
        <v>510</v>
      </c>
      <c r="I2" s="543" t="s">
        <v>505</v>
      </c>
      <c r="J2" s="543" t="s">
        <v>509</v>
      </c>
      <c r="K2" s="516" t="s">
        <v>504</v>
      </c>
      <c r="L2" s="211" t="s">
        <v>561</v>
      </c>
    </row>
    <row r="3" spans="1:19" ht="17.25" thickTop="1">
      <c r="A3" s="553">
        <v>1</v>
      </c>
      <c r="B3" s="266" t="s">
        <v>491</v>
      </c>
      <c r="C3" s="370" t="s">
        <v>206</v>
      </c>
      <c r="D3" s="265" t="s">
        <v>479</v>
      </c>
      <c r="E3" s="260" t="s">
        <v>147</v>
      </c>
      <c r="F3" s="299">
        <f>DATA2!$F$4</f>
        <v>422</v>
      </c>
      <c r="G3" s="261">
        <v>1.5</v>
      </c>
      <c r="H3" s="518">
        <v>126</v>
      </c>
      <c r="I3" s="748" t="s">
        <v>557</v>
      </c>
      <c r="J3" s="518">
        <v>122</v>
      </c>
      <c r="K3" s="517">
        <f t="shared" ref="K3:K13" si="0">F3*H3/J3</f>
        <v>435.8360655737705</v>
      </c>
      <c r="L3" s="751">
        <f>process1!$F$23</f>
        <v>11</v>
      </c>
      <c r="Q3" s="243"/>
      <c r="R3" s="243"/>
      <c r="S3" s="243"/>
    </row>
    <row r="4" spans="1:19">
      <c r="A4" s="189">
        <v>2</v>
      </c>
      <c r="B4" s="264" t="s">
        <v>165</v>
      </c>
      <c r="C4" s="373" t="s">
        <v>210</v>
      </c>
      <c r="D4" s="264" t="s">
        <v>157</v>
      </c>
      <c r="E4" s="186"/>
      <c r="F4" s="300">
        <v>437</v>
      </c>
      <c r="G4" s="186">
        <v>1.5</v>
      </c>
      <c r="H4" s="519">
        <v>126</v>
      </c>
      <c r="I4" s="749" t="s">
        <v>557</v>
      </c>
      <c r="J4" s="554">
        <f>0.18*25.4^2</f>
        <v>116.12879999999998</v>
      </c>
      <c r="K4" s="384">
        <f t="shared" si="0"/>
        <v>474.14594829189667</v>
      </c>
      <c r="L4" s="752">
        <f>process1!$G$23</f>
        <v>11</v>
      </c>
      <c r="M4" s="200"/>
      <c r="N4" s="301"/>
      <c r="O4" s="200"/>
      <c r="P4" s="200"/>
    </row>
    <row r="5" spans="1:19">
      <c r="A5" s="189">
        <v>3</v>
      </c>
      <c r="B5" s="268" t="s">
        <v>169</v>
      </c>
      <c r="C5" s="373" t="s">
        <v>211</v>
      </c>
      <c r="D5" s="264" t="s">
        <v>158</v>
      </c>
      <c r="E5" s="186"/>
      <c r="F5" s="300">
        <v>437</v>
      </c>
      <c r="G5" s="186">
        <v>1.5</v>
      </c>
      <c r="H5" s="519">
        <v>126</v>
      </c>
      <c r="I5" s="749" t="s">
        <v>557</v>
      </c>
      <c r="J5" s="554">
        <f>0.18*25.4^2</f>
        <v>116.12879999999998</v>
      </c>
      <c r="K5" s="384">
        <f t="shared" si="0"/>
        <v>474.14594829189667</v>
      </c>
      <c r="L5" s="752">
        <f>process1!$H$23</f>
        <v>11</v>
      </c>
      <c r="N5" s="272"/>
      <c r="O5" s="480"/>
      <c r="P5" s="269"/>
      <c r="R5" s="244"/>
      <c r="S5" s="244"/>
    </row>
    <row r="6" spans="1:19">
      <c r="A6" s="189">
        <v>4</v>
      </c>
      <c r="B6" s="264" t="s">
        <v>492</v>
      </c>
      <c r="C6" s="148" t="s">
        <v>493</v>
      </c>
      <c r="D6" s="268" t="s">
        <v>164</v>
      </c>
      <c r="E6" s="186"/>
      <c r="F6" s="300">
        <f>DATA2!$F$10</f>
        <v>422</v>
      </c>
      <c r="G6" s="186">
        <v>1.5</v>
      </c>
      <c r="H6" s="519">
        <v>126</v>
      </c>
      <c r="I6" s="749" t="s">
        <v>557</v>
      </c>
      <c r="J6" s="519">
        <v>122</v>
      </c>
      <c r="K6" s="384">
        <f t="shared" si="0"/>
        <v>435.8360655737705</v>
      </c>
      <c r="L6" s="752">
        <f>process1!$I$23</f>
        <v>7</v>
      </c>
      <c r="N6" s="272"/>
      <c r="O6" s="480"/>
      <c r="P6" s="269"/>
    </row>
    <row r="7" spans="1:19">
      <c r="A7" s="189">
        <v>5</v>
      </c>
      <c r="B7" s="270" t="s">
        <v>468</v>
      </c>
      <c r="C7" s="372" t="s">
        <v>484</v>
      </c>
      <c r="D7" s="264" t="s">
        <v>483</v>
      </c>
      <c r="E7" s="186"/>
      <c r="F7" s="300">
        <f>DATA2!$F$12</f>
        <v>729</v>
      </c>
      <c r="G7" s="186">
        <v>1.5</v>
      </c>
      <c r="H7" s="519">
        <v>325</v>
      </c>
      <c r="I7" s="749" t="s">
        <v>558</v>
      </c>
      <c r="J7" s="519">
        <v>246</v>
      </c>
      <c r="K7" s="384">
        <f t="shared" si="0"/>
        <v>963.10975609756099</v>
      </c>
      <c r="L7" s="752">
        <f>process1!$J$23</f>
        <v>2</v>
      </c>
      <c r="N7" s="272"/>
      <c r="O7" s="480"/>
      <c r="P7" s="269"/>
    </row>
    <row r="8" spans="1:19">
      <c r="A8" s="189">
        <v>6</v>
      </c>
      <c r="B8" s="264" t="s">
        <v>167</v>
      </c>
      <c r="C8" s="148" t="s">
        <v>207</v>
      </c>
      <c r="D8" s="268" t="s">
        <v>154</v>
      </c>
      <c r="E8" s="186"/>
      <c r="F8" s="300">
        <f>DATA2!$F$14</f>
        <v>487</v>
      </c>
      <c r="G8" s="186">
        <v>1.5</v>
      </c>
      <c r="H8" s="519">
        <v>198</v>
      </c>
      <c r="I8" s="749" t="s">
        <v>559</v>
      </c>
      <c r="J8" s="519">
        <v>141</v>
      </c>
      <c r="K8" s="384">
        <f t="shared" si="0"/>
        <v>683.87234042553189</v>
      </c>
      <c r="L8" s="752">
        <f>process1!$K$23</f>
        <v>4.5</v>
      </c>
      <c r="N8" s="272"/>
      <c r="O8" s="269"/>
      <c r="P8" s="269"/>
    </row>
    <row r="9" spans="1:19">
      <c r="A9" s="189">
        <v>7</v>
      </c>
      <c r="B9" s="264" t="s">
        <v>166</v>
      </c>
      <c r="C9" s="148" t="s">
        <v>208</v>
      </c>
      <c r="D9" s="268" t="s">
        <v>155</v>
      </c>
      <c r="E9" s="186"/>
      <c r="F9" s="300">
        <f>DATA2!$F$16</f>
        <v>487</v>
      </c>
      <c r="G9" s="186">
        <v>1.5</v>
      </c>
      <c r="H9" s="519">
        <v>198</v>
      </c>
      <c r="I9" s="749" t="s">
        <v>559</v>
      </c>
      <c r="J9" s="519">
        <v>141</v>
      </c>
      <c r="K9" s="384">
        <f t="shared" si="0"/>
        <v>683.87234042553189</v>
      </c>
      <c r="L9" s="752">
        <f>process1!$L$23</f>
        <v>4.5</v>
      </c>
      <c r="N9" s="272"/>
      <c r="O9" s="269"/>
      <c r="P9" s="269"/>
    </row>
    <row r="10" spans="1:19">
      <c r="A10" s="189">
        <v>8</v>
      </c>
      <c r="B10" s="264" t="s">
        <v>214</v>
      </c>
      <c r="C10" s="148" t="s">
        <v>482</v>
      </c>
      <c r="D10" s="268" t="s">
        <v>212</v>
      </c>
      <c r="E10" s="186"/>
      <c r="F10" s="300">
        <f>DATA2!$F$18</f>
        <v>487</v>
      </c>
      <c r="G10" s="186">
        <v>1.5</v>
      </c>
      <c r="H10" s="519">
        <v>198</v>
      </c>
      <c r="I10" s="749" t="s">
        <v>559</v>
      </c>
      <c r="J10" s="519">
        <v>141</v>
      </c>
      <c r="K10" s="384">
        <f t="shared" si="0"/>
        <v>683.87234042553189</v>
      </c>
      <c r="L10" s="752">
        <f>process1!$M$23</f>
        <v>4.5</v>
      </c>
      <c r="N10" s="272"/>
      <c r="O10" s="269"/>
      <c r="P10" s="480"/>
    </row>
    <row r="11" spans="1:19">
      <c r="A11" s="189">
        <v>9</v>
      </c>
      <c r="B11" s="270" t="s">
        <v>227</v>
      </c>
      <c r="C11" s="372" t="s">
        <v>224</v>
      </c>
      <c r="D11" s="264" t="s">
        <v>159</v>
      </c>
      <c r="E11" s="186"/>
      <c r="F11" s="300">
        <f>DATA2!$F$20</f>
        <v>187</v>
      </c>
      <c r="G11" s="186">
        <v>1</v>
      </c>
      <c r="H11" s="519">
        <v>71</v>
      </c>
      <c r="I11" s="749" t="s">
        <v>560</v>
      </c>
      <c r="J11" s="519">
        <v>54</v>
      </c>
      <c r="K11" s="384">
        <f t="shared" si="0"/>
        <v>245.87037037037038</v>
      </c>
      <c r="L11" s="752">
        <f>process1!$N$23</f>
        <v>3</v>
      </c>
      <c r="N11" s="481"/>
      <c r="O11" s="269"/>
      <c r="P11" s="269"/>
    </row>
    <row r="12" spans="1:19">
      <c r="A12" s="189">
        <v>10</v>
      </c>
      <c r="B12" s="264" t="s">
        <v>205</v>
      </c>
      <c r="C12" s="372" t="s">
        <v>225</v>
      </c>
      <c r="D12" s="264" t="s">
        <v>174</v>
      </c>
      <c r="E12" s="186"/>
      <c r="F12" s="300">
        <f>DATA2!$F$22</f>
        <v>187</v>
      </c>
      <c r="G12" s="186">
        <v>1</v>
      </c>
      <c r="H12" s="519">
        <v>71</v>
      </c>
      <c r="I12" s="749" t="s">
        <v>560</v>
      </c>
      <c r="J12" s="519">
        <v>54</v>
      </c>
      <c r="K12" s="384">
        <f t="shared" si="0"/>
        <v>245.87037037037038</v>
      </c>
      <c r="L12" s="752">
        <f>process1!$O$23</f>
        <v>3</v>
      </c>
      <c r="N12" s="481"/>
      <c r="O12" s="269"/>
      <c r="P12" s="269"/>
    </row>
    <row r="13" spans="1:19">
      <c r="A13" s="189">
        <v>11</v>
      </c>
      <c r="B13" s="270" t="s">
        <v>168</v>
      </c>
      <c r="C13" s="148" t="s">
        <v>209</v>
      </c>
      <c r="D13" s="264" t="s">
        <v>156</v>
      </c>
      <c r="E13" s="149"/>
      <c r="F13" s="300">
        <f>DATA2!$F$24</f>
        <v>585</v>
      </c>
      <c r="G13" s="186">
        <v>1.5</v>
      </c>
      <c r="H13" s="519">
        <v>198</v>
      </c>
      <c r="I13" s="749" t="s">
        <v>559</v>
      </c>
      <c r="J13" s="554">
        <f>0.262*25.4^2</f>
        <v>169.03191999999999</v>
      </c>
      <c r="K13" s="384">
        <f t="shared" si="0"/>
        <v>685.25518730426779</v>
      </c>
      <c r="L13" s="752">
        <f>process1!$P$23</f>
        <v>4.5</v>
      </c>
      <c r="N13" s="481"/>
      <c r="O13" s="269"/>
      <c r="P13" s="269"/>
    </row>
    <row r="14" spans="1:19">
      <c r="A14" s="189">
        <v>12</v>
      </c>
      <c r="B14" s="264"/>
      <c r="C14" s="138"/>
      <c r="D14" s="269"/>
      <c r="E14" s="186"/>
      <c r="F14" s="567"/>
      <c r="G14" s="186"/>
      <c r="H14" s="519"/>
      <c r="I14" s="519"/>
      <c r="J14" s="519"/>
      <c r="K14" s="542"/>
      <c r="L14" s="555"/>
      <c r="N14" s="569"/>
      <c r="O14" s="269"/>
      <c r="P14" s="269"/>
    </row>
    <row r="15" spans="1:19">
      <c r="A15" s="189">
        <v>13</v>
      </c>
      <c r="B15" s="264"/>
      <c r="C15" s="148"/>
      <c r="D15" s="270"/>
      <c r="E15" s="186"/>
      <c r="F15" s="205"/>
      <c r="G15" s="186"/>
      <c r="H15" s="149"/>
      <c r="I15" s="149"/>
      <c r="J15" s="149"/>
      <c r="K15" s="149"/>
      <c r="L15" s="218"/>
      <c r="N15" s="272"/>
      <c r="O15" s="269"/>
      <c r="P15" s="269"/>
    </row>
    <row r="16" spans="1:19">
      <c r="A16" s="189">
        <v>14</v>
      </c>
      <c r="B16" s="264"/>
      <c r="C16" s="148"/>
      <c r="D16" s="270"/>
      <c r="E16" s="186"/>
      <c r="F16" s="205"/>
      <c r="G16" s="186"/>
      <c r="H16" s="149"/>
      <c r="I16" s="149"/>
      <c r="J16" s="568"/>
      <c r="K16" s="149"/>
      <c r="L16" s="218"/>
      <c r="N16" s="272"/>
      <c r="O16" s="269"/>
      <c r="P16" s="269"/>
    </row>
    <row r="17" spans="1:14">
      <c r="A17" s="189">
        <v>15</v>
      </c>
      <c r="B17" s="264"/>
      <c r="C17" s="264"/>
      <c r="D17" s="270"/>
      <c r="E17" s="186"/>
      <c r="F17" s="205"/>
      <c r="G17" s="186"/>
      <c r="H17" s="149"/>
      <c r="I17" s="149"/>
      <c r="J17" s="149"/>
      <c r="K17" s="149"/>
      <c r="L17" s="218"/>
    </row>
    <row r="18" spans="1:14">
      <c r="A18" s="189">
        <v>16</v>
      </c>
      <c r="B18" s="264"/>
      <c r="C18" s="263"/>
      <c r="D18" s="270"/>
      <c r="E18" s="186"/>
      <c r="F18" s="205"/>
      <c r="G18" s="186"/>
      <c r="H18" s="149"/>
      <c r="I18" s="149"/>
      <c r="J18" s="149"/>
      <c r="K18" s="149"/>
      <c r="L18" s="218"/>
    </row>
    <row r="19" spans="1:14">
      <c r="A19" s="189">
        <v>17</v>
      </c>
      <c r="B19" s="216"/>
      <c r="C19" s="148"/>
      <c r="D19" s="270"/>
      <c r="E19" s="186"/>
      <c r="F19" s="205"/>
      <c r="G19" s="186"/>
      <c r="H19" s="149"/>
      <c r="I19" s="149"/>
      <c r="J19" s="149"/>
      <c r="K19" s="149"/>
      <c r="L19" s="218"/>
    </row>
    <row r="20" spans="1:14">
      <c r="A20" s="189">
        <v>18</v>
      </c>
      <c r="B20" s="216"/>
      <c r="C20" s="138"/>
      <c r="D20" s="269"/>
      <c r="E20" s="186"/>
      <c r="F20" s="186"/>
      <c r="G20" s="186"/>
      <c r="H20" s="149"/>
      <c r="I20" s="149"/>
      <c r="J20" s="149"/>
      <c r="K20" s="149"/>
      <c r="L20" s="218"/>
    </row>
    <row r="21" spans="1:14">
      <c r="A21" s="189">
        <v>19</v>
      </c>
      <c r="B21" s="216"/>
      <c r="C21" s="148"/>
      <c r="D21" s="264"/>
      <c r="E21" s="186"/>
      <c r="F21" s="186"/>
      <c r="G21" s="186"/>
      <c r="H21" s="149"/>
      <c r="I21" s="149"/>
      <c r="J21" s="149"/>
      <c r="K21" s="149"/>
      <c r="L21" s="218"/>
    </row>
    <row r="22" spans="1:14">
      <c r="A22" s="511"/>
      <c r="B22" s="291"/>
      <c r="C22" s="570"/>
      <c r="D22" s="556"/>
      <c r="E22" s="291"/>
      <c r="F22" s="291"/>
      <c r="G22" s="291"/>
      <c r="H22" s="291"/>
      <c r="I22" s="291"/>
      <c r="J22" s="291"/>
      <c r="K22" s="291"/>
      <c r="L22" s="557"/>
    </row>
    <row r="23" spans="1:14">
      <c r="A23" s="293"/>
      <c r="B23" s="200"/>
      <c r="C23" s="569"/>
      <c r="D23" s="269"/>
      <c r="E23" s="200"/>
      <c r="F23" s="200"/>
      <c r="G23" s="200"/>
      <c r="H23" s="200"/>
      <c r="I23" s="200"/>
      <c r="J23" s="200"/>
      <c r="K23" s="200"/>
      <c r="L23" s="558"/>
    </row>
    <row r="24" spans="1:14" ht="17.25" thickBot="1">
      <c r="A24" s="559"/>
      <c r="B24" s="560"/>
      <c r="C24" s="757"/>
      <c r="D24" s="562"/>
      <c r="E24" s="560"/>
      <c r="F24" s="560"/>
      <c r="G24" s="560"/>
      <c r="H24" s="560"/>
      <c r="I24" s="560"/>
      <c r="J24" s="560"/>
      <c r="K24" s="560"/>
      <c r="L24" s="564"/>
    </row>
    <row r="25" spans="1:14">
      <c r="A25" s="293"/>
      <c r="B25" s="200"/>
      <c r="C25" s="200"/>
      <c r="D25" s="200"/>
      <c r="E25" s="200"/>
      <c r="F25" s="200"/>
      <c r="G25" s="200"/>
      <c r="H25" s="200"/>
      <c r="I25" s="200"/>
      <c r="J25" s="200"/>
      <c r="K25" s="200"/>
      <c r="L25" s="389"/>
    </row>
    <row r="26" spans="1:14">
      <c r="A26" s="293"/>
      <c r="B26" s="200"/>
      <c r="C26" s="200"/>
      <c r="D26" s="200"/>
      <c r="E26" s="200"/>
      <c r="F26" s="200"/>
      <c r="G26" s="200"/>
      <c r="H26" s="200"/>
      <c r="I26" s="200"/>
      <c r="J26" s="200"/>
      <c r="K26" s="200"/>
      <c r="L26" s="389"/>
    </row>
    <row r="27" spans="1:14" ht="17.25" thickBot="1">
      <c r="A27" s="559"/>
      <c r="B27" s="560"/>
      <c r="C27" s="561"/>
      <c r="D27" s="562"/>
      <c r="E27" s="560"/>
      <c r="F27" s="560"/>
      <c r="G27" s="563"/>
      <c r="H27" s="560"/>
      <c r="I27" s="560"/>
      <c r="J27" s="560"/>
      <c r="K27" s="560"/>
      <c r="L27" s="564"/>
    </row>
    <row r="28" spans="1:14">
      <c r="A28" s="189">
        <v>26</v>
      </c>
      <c r="B28" s="200"/>
      <c r="C28" s="541"/>
      <c r="D28" s="264"/>
      <c r="E28" s="186"/>
      <c r="F28" s="234"/>
      <c r="G28" s="186"/>
      <c r="H28" s="149"/>
      <c r="I28" s="149"/>
      <c r="J28" s="149"/>
      <c r="L28" s="218"/>
      <c r="N28" s="302" t="e">
        <f>F4+F6+F8+F10+F12+F14+F16+F18+F20+#REF!+F24</f>
        <v>#REF!</v>
      </c>
    </row>
    <row r="29" spans="1:14">
      <c r="A29" s="189">
        <v>27</v>
      </c>
      <c r="B29" s="216"/>
      <c r="C29" s="138"/>
      <c r="D29" s="269"/>
      <c r="E29" s="186"/>
      <c r="F29" s="234"/>
      <c r="G29" s="186"/>
      <c r="H29" s="149"/>
      <c r="I29" s="149"/>
      <c r="J29" s="149"/>
      <c r="K29" s="149"/>
      <c r="L29" s="218"/>
    </row>
    <row r="30" spans="1:14">
      <c r="A30" s="189">
        <v>28</v>
      </c>
      <c r="B30" s="200"/>
      <c r="C30" s="272"/>
      <c r="D30" s="268"/>
      <c r="E30" s="186"/>
      <c r="F30" s="234"/>
      <c r="G30" s="186"/>
      <c r="H30" s="149"/>
      <c r="I30" s="149"/>
      <c r="J30" s="149"/>
      <c r="K30" s="149"/>
      <c r="L30" s="218"/>
    </row>
    <row r="31" spans="1:14">
      <c r="A31" s="189">
        <v>29</v>
      </c>
      <c r="B31" s="216"/>
      <c r="C31" s="148"/>
      <c r="D31" s="269"/>
      <c r="E31" s="186"/>
      <c r="F31" s="234"/>
      <c r="G31" s="186"/>
      <c r="H31" s="149"/>
      <c r="I31" s="149"/>
      <c r="J31" s="149"/>
      <c r="K31" s="149"/>
      <c r="L31" s="218"/>
    </row>
    <row r="32" spans="1:14">
      <c r="A32" s="189">
        <v>30</v>
      </c>
      <c r="B32" s="200"/>
      <c r="C32" s="272"/>
      <c r="D32" s="268"/>
      <c r="E32" s="186"/>
      <c r="F32" s="234"/>
      <c r="G32" s="186"/>
      <c r="H32" s="149"/>
      <c r="I32" s="149"/>
      <c r="J32" s="149"/>
      <c r="K32" s="149"/>
      <c r="L32" s="218"/>
    </row>
    <row r="33" spans="1:12">
      <c r="A33" s="189">
        <v>31</v>
      </c>
      <c r="B33" s="200"/>
      <c r="C33" s="272"/>
      <c r="D33" s="264"/>
      <c r="E33" s="186"/>
      <c r="F33" s="234"/>
      <c r="G33" s="186"/>
      <c r="H33" s="149"/>
      <c r="I33" s="149"/>
      <c r="J33" s="149"/>
      <c r="K33" s="149"/>
      <c r="L33" s="218"/>
    </row>
    <row r="34" spans="1:12">
      <c r="A34" s="189">
        <v>32</v>
      </c>
      <c r="B34" s="216"/>
      <c r="C34" s="138"/>
      <c r="D34" s="269"/>
      <c r="E34" s="186"/>
      <c r="F34" s="234"/>
      <c r="G34" s="186"/>
      <c r="H34" s="149"/>
      <c r="I34" s="149"/>
      <c r="J34" s="149"/>
      <c r="K34" s="149"/>
      <c r="L34" s="218"/>
    </row>
    <row r="35" spans="1:12">
      <c r="A35" s="189">
        <v>33</v>
      </c>
      <c r="B35" s="216"/>
      <c r="C35" s="148"/>
      <c r="D35" s="264"/>
      <c r="E35" s="186"/>
      <c r="F35" s="234"/>
      <c r="G35" s="186"/>
      <c r="H35" s="149"/>
      <c r="I35" s="149"/>
      <c r="J35" s="149"/>
      <c r="K35" s="149"/>
      <c r="L35" s="218"/>
    </row>
    <row r="36" spans="1:12">
      <c r="A36" s="189">
        <v>34</v>
      </c>
      <c r="B36" s="216"/>
      <c r="C36" s="148"/>
      <c r="D36" s="264"/>
      <c r="E36" s="186"/>
      <c r="F36" s="234"/>
      <c r="G36" s="186"/>
      <c r="H36" s="207"/>
      <c r="I36" s="207"/>
      <c r="J36" s="207"/>
      <c r="K36" s="207"/>
      <c r="L36" s="218"/>
    </row>
    <row r="37" spans="1:12" ht="17.25" thickBot="1">
      <c r="A37" s="189">
        <v>35</v>
      </c>
      <c r="B37" s="216"/>
      <c r="C37" s="360"/>
      <c r="D37" s="361"/>
      <c r="E37" s="362" t="s">
        <v>147</v>
      </c>
      <c r="F37" s="363"/>
      <c r="G37" s="238"/>
      <c r="H37" s="364"/>
      <c r="I37" s="364"/>
      <c r="J37" s="364"/>
      <c r="K37" s="364"/>
      <c r="L37" s="365"/>
    </row>
    <row r="38" spans="1:12">
      <c r="A38" s="204">
        <v>36</v>
      </c>
      <c r="B38" s="551"/>
      <c r="C38" s="356"/>
      <c r="D38" s="357"/>
      <c r="E38" s="358"/>
      <c r="F38" s="359"/>
      <c r="G38" s="186"/>
      <c r="H38" s="149"/>
      <c r="I38" s="149"/>
      <c r="J38" s="149"/>
      <c r="K38" s="149"/>
      <c r="L38" s="217"/>
    </row>
    <row r="39" spans="1:12">
      <c r="A39" s="189">
        <v>37</v>
      </c>
      <c r="B39" s="200"/>
      <c r="C39" s="139"/>
      <c r="D39" s="264"/>
      <c r="E39" s="186"/>
      <c r="F39" s="233"/>
      <c r="G39" s="186"/>
      <c r="H39" s="207"/>
      <c r="I39" s="207"/>
      <c r="J39" s="207"/>
      <c r="K39" s="207"/>
      <c r="L39" s="218"/>
    </row>
    <row r="40" spans="1:12">
      <c r="A40" s="189">
        <v>38</v>
      </c>
      <c r="B40" s="216"/>
      <c r="C40" s="148"/>
      <c r="D40" s="269"/>
      <c r="E40" s="186"/>
      <c r="F40" s="234"/>
      <c r="G40" s="186"/>
      <c r="H40" s="207"/>
      <c r="I40" s="207"/>
      <c r="J40" s="207"/>
      <c r="K40" s="207"/>
      <c r="L40" s="218"/>
    </row>
    <row r="41" spans="1:12">
      <c r="A41" s="189">
        <v>39</v>
      </c>
      <c r="B41" s="216"/>
      <c r="C41" s="148"/>
      <c r="D41" s="264"/>
      <c r="E41" s="186"/>
      <c r="F41" s="230"/>
      <c r="G41" s="186"/>
      <c r="H41" s="207"/>
      <c r="I41" s="207"/>
      <c r="J41" s="207"/>
      <c r="K41" s="207"/>
      <c r="L41" s="218"/>
    </row>
    <row r="42" spans="1:12">
      <c r="A42" s="189">
        <v>40</v>
      </c>
      <c r="B42" s="216"/>
      <c r="C42" s="148"/>
      <c r="D42" s="264"/>
      <c r="E42" s="186"/>
      <c r="F42" s="230"/>
      <c r="G42" s="186"/>
      <c r="H42" s="207"/>
      <c r="I42" s="207"/>
      <c r="J42" s="207"/>
      <c r="K42" s="207"/>
      <c r="L42" s="218"/>
    </row>
    <row r="43" spans="1:12">
      <c r="A43" s="189">
        <v>41</v>
      </c>
      <c r="B43" s="200"/>
      <c r="C43" s="139"/>
      <c r="D43" s="264"/>
      <c r="E43" s="186"/>
      <c r="F43" s="233"/>
      <c r="G43" s="186"/>
      <c r="H43" s="149"/>
      <c r="I43" s="149"/>
      <c r="J43" s="149"/>
      <c r="K43" s="149"/>
      <c r="L43" s="218"/>
    </row>
    <row r="44" spans="1:12">
      <c r="A44" s="189">
        <v>42</v>
      </c>
      <c r="B44" s="216"/>
      <c r="C44" s="193"/>
      <c r="D44" s="269"/>
      <c r="E44" s="186"/>
      <c r="F44" s="230"/>
      <c r="G44" s="186"/>
      <c r="H44" s="149"/>
      <c r="I44" s="149"/>
      <c r="J44" s="149"/>
      <c r="K44" s="149"/>
      <c r="L44" s="218"/>
    </row>
    <row r="45" spans="1:12">
      <c r="A45" s="189">
        <v>43</v>
      </c>
      <c r="B45" s="200"/>
      <c r="C45" s="139"/>
      <c r="D45" s="264"/>
      <c r="E45" s="186"/>
      <c r="F45" s="233"/>
      <c r="G45" s="186"/>
      <c r="H45" s="149"/>
      <c r="I45" s="149"/>
      <c r="J45" s="149"/>
      <c r="K45" s="149"/>
      <c r="L45" s="218"/>
    </row>
    <row r="46" spans="1:12">
      <c r="A46" s="189">
        <v>44</v>
      </c>
      <c r="B46" s="216"/>
      <c r="C46" s="148"/>
      <c r="D46" s="269"/>
      <c r="E46" s="186"/>
      <c r="F46" s="234"/>
      <c r="G46" s="192"/>
      <c r="H46" s="149"/>
      <c r="I46" s="149"/>
      <c r="J46" s="149"/>
      <c r="K46" s="149"/>
      <c r="L46" s="218"/>
    </row>
    <row r="47" spans="1:12">
      <c r="A47" s="189">
        <v>45</v>
      </c>
      <c r="B47" s="216"/>
      <c r="C47" s="148"/>
      <c r="D47" s="264"/>
      <c r="E47" s="186"/>
      <c r="F47" s="230"/>
      <c r="G47" s="192"/>
      <c r="H47" s="149"/>
      <c r="I47" s="149"/>
      <c r="J47" s="149"/>
      <c r="K47" s="149"/>
      <c r="L47" s="218"/>
    </row>
    <row r="48" spans="1:12">
      <c r="A48" s="189">
        <v>46</v>
      </c>
      <c r="B48" s="216"/>
      <c r="C48" s="148"/>
      <c r="D48" s="264"/>
      <c r="E48" s="186"/>
      <c r="F48" s="230"/>
      <c r="G48" s="186"/>
      <c r="H48" s="149"/>
      <c r="I48" s="149"/>
      <c r="J48" s="149"/>
      <c r="K48" s="149"/>
      <c r="L48" s="218"/>
    </row>
    <row r="49" spans="1:12">
      <c r="A49" s="189">
        <v>47</v>
      </c>
      <c r="B49" s="200"/>
      <c r="C49" s="139"/>
      <c r="D49" s="264"/>
      <c r="E49" s="186"/>
      <c r="F49" s="234"/>
      <c r="G49" s="186"/>
      <c r="H49" s="207"/>
      <c r="I49" s="207"/>
      <c r="J49" s="207"/>
      <c r="K49" s="207"/>
      <c r="L49" s="218"/>
    </row>
    <row r="50" spans="1:12">
      <c r="A50" s="189">
        <v>48</v>
      </c>
      <c r="B50" s="216"/>
      <c r="C50" s="193"/>
      <c r="D50" s="269"/>
      <c r="E50" s="186"/>
      <c r="F50" s="233"/>
      <c r="G50" s="192"/>
      <c r="H50" s="207"/>
      <c r="I50" s="207"/>
      <c r="J50" s="207"/>
      <c r="K50" s="207"/>
      <c r="L50" s="218"/>
    </row>
    <row r="51" spans="1:12">
      <c r="A51" s="189">
        <v>49</v>
      </c>
      <c r="B51" s="216"/>
      <c r="C51" s="193"/>
      <c r="D51" s="264"/>
      <c r="E51" s="186"/>
      <c r="F51" s="230"/>
      <c r="G51" s="186"/>
      <c r="H51" s="207"/>
      <c r="I51" s="207"/>
      <c r="J51" s="207"/>
      <c r="K51" s="207"/>
      <c r="L51" s="218"/>
    </row>
    <row r="52" spans="1:12" ht="17.25" thickBot="1">
      <c r="A52" s="236">
        <v>50</v>
      </c>
      <c r="B52" s="550"/>
      <c r="C52" s="237"/>
      <c r="D52" s="264"/>
      <c r="E52" s="238"/>
      <c r="F52" s="230"/>
      <c r="G52" s="239"/>
      <c r="H52" s="245"/>
      <c r="I52" s="245"/>
      <c r="J52" s="245"/>
      <c r="K52" s="245"/>
      <c r="L52" s="240"/>
    </row>
    <row r="53" spans="1:12">
      <c r="A53" s="189"/>
      <c r="B53" s="216"/>
      <c r="C53" s="193"/>
      <c r="D53" s="193"/>
      <c r="E53" s="186"/>
      <c r="F53" s="214"/>
      <c r="G53" s="186"/>
      <c r="H53" s="149"/>
      <c r="I53" s="149"/>
      <c r="J53" s="149"/>
      <c r="K53" s="149"/>
      <c r="L53" s="218"/>
    </row>
    <row r="54" spans="1:12">
      <c r="A54" s="189"/>
      <c r="B54" s="216"/>
      <c r="C54" s="193"/>
      <c r="D54" s="193"/>
      <c r="E54" s="186"/>
      <c r="F54" s="213"/>
      <c r="G54" s="186"/>
      <c r="H54" s="149"/>
      <c r="I54" s="149"/>
      <c r="J54" s="149"/>
      <c r="K54" s="149"/>
      <c r="L54" s="218"/>
    </row>
    <row r="55" spans="1:12">
      <c r="A55" s="189"/>
      <c r="B55" s="216"/>
      <c r="C55" s="193"/>
      <c r="D55" s="193"/>
      <c r="E55" s="186"/>
      <c r="F55" s="214"/>
      <c r="G55" s="186"/>
      <c r="H55" s="149"/>
      <c r="I55" s="149"/>
      <c r="J55" s="149"/>
      <c r="K55" s="149"/>
      <c r="L55" s="218"/>
    </row>
    <row r="56" spans="1:12">
      <c r="A56" s="189"/>
      <c r="B56" s="216"/>
      <c r="C56" s="193"/>
      <c r="D56" s="193"/>
      <c r="E56" s="186"/>
      <c r="F56" s="213"/>
      <c r="G56" s="186"/>
      <c r="H56" s="149"/>
      <c r="I56" s="149"/>
      <c r="J56" s="149"/>
      <c r="K56" s="149"/>
      <c r="L56" s="218"/>
    </row>
    <row r="57" spans="1:12">
      <c r="A57" s="189"/>
      <c r="B57" s="216"/>
      <c r="C57" s="193"/>
      <c r="D57" s="193"/>
      <c r="E57" s="186"/>
      <c r="F57" s="214"/>
      <c r="G57" s="186"/>
      <c r="H57" s="149"/>
      <c r="I57" s="149"/>
      <c r="J57" s="149"/>
      <c r="K57" s="149"/>
      <c r="L57" s="218"/>
    </row>
    <row r="58" spans="1:12">
      <c r="A58" s="189"/>
      <c r="B58" s="216"/>
      <c r="C58" s="193"/>
      <c r="D58" s="193"/>
      <c r="E58" s="186"/>
      <c r="F58" s="213"/>
      <c r="G58" s="186"/>
      <c r="H58" s="149"/>
      <c r="I58" s="149"/>
      <c r="J58" s="149"/>
      <c r="K58" s="149"/>
      <c r="L58" s="218"/>
    </row>
    <row r="59" spans="1:12">
      <c r="A59" s="189"/>
      <c r="B59" s="216"/>
      <c r="C59" s="193"/>
      <c r="D59" s="193"/>
      <c r="E59" s="186"/>
      <c r="F59" s="213"/>
      <c r="G59" s="186"/>
      <c r="H59" s="149"/>
      <c r="I59" s="149"/>
      <c r="J59" s="149"/>
      <c r="K59" s="149"/>
      <c r="L59" s="218"/>
    </row>
    <row r="60" spans="1:12">
      <c r="A60" s="189"/>
      <c r="B60" s="216"/>
      <c r="C60" s="193"/>
      <c r="D60" s="193"/>
      <c r="E60" s="186"/>
      <c r="F60" s="213"/>
      <c r="G60" s="186"/>
      <c r="H60" s="149"/>
      <c r="I60" s="149"/>
      <c r="J60" s="149"/>
      <c r="K60" s="149"/>
      <c r="L60" s="218"/>
    </row>
    <row r="61" spans="1:12">
      <c r="A61" s="189"/>
      <c r="B61" s="216"/>
      <c r="C61" s="182"/>
      <c r="D61" s="182"/>
      <c r="E61" s="186"/>
      <c r="F61" s="214"/>
      <c r="G61" s="186"/>
      <c r="H61" s="149"/>
      <c r="I61" s="149"/>
      <c r="J61" s="149"/>
      <c r="K61" s="149"/>
      <c r="L61" s="218"/>
    </row>
    <row r="62" spans="1:12">
      <c r="A62" s="189"/>
      <c r="B62" s="216"/>
      <c r="C62" s="193"/>
      <c r="D62" s="182"/>
      <c r="E62" s="186"/>
      <c r="F62" s="215"/>
      <c r="G62" s="186"/>
      <c r="H62" s="149"/>
      <c r="I62" s="149"/>
      <c r="J62" s="149"/>
      <c r="K62" s="149"/>
      <c r="L62" s="218"/>
    </row>
    <row r="63" spans="1:12">
      <c r="A63" s="189"/>
      <c r="B63" s="216"/>
      <c r="C63" s="193"/>
      <c r="D63" s="193"/>
      <c r="E63" s="186"/>
      <c r="F63" s="213"/>
      <c r="G63" s="186"/>
      <c r="H63" s="149"/>
      <c r="I63" s="149"/>
      <c r="J63" s="149"/>
      <c r="K63" s="149"/>
      <c r="L63" s="218"/>
    </row>
    <row r="64" spans="1:12">
      <c r="A64" s="189"/>
      <c r="B64" s="216"/>
      <c r="C64" s="193"/>
      <c r="D64" s="193"/>
      <c r="E64" s="186"/>
      <c r="F64" s="213"/>
      <c r="G64" s="186"/>
      <c r="H64" s="149"/>
      <c r="I64" s="149"/>
      <c r="J64" s="149"/>
      <c r="K64" s="149"/>
      <c r="L64" s="218"/>
    </row>
    <row r="65" spans="1:17">
      <c r="A65" s="189"/>
      <c r="B65" s="216"/>
      <c r="C65" s="193"/>
      <c r="D65" s="193"/>
      <c r="E65" s="186"/>
      <c r="F65" s="213"/>
      <c r="G65" s="186"/>
      <c r="H65" s="149"/>
      <c r="I65" s="149"/>
      <c r="J65" s="149"/>
      <c r="K65" s="149"/>
      <c r="L65" s="218"/>
      <c r="N65" s="139"/>
    </row>
    <row r="66" spans="1:17">
      <c r="A66" s="189"/>
      <c r="B66" s="216"/>
      <c r="C66" s="193"/>
      <c r="D66" s="193"/>
      <c r="E66" s="186"/>
      <c r="F66" s="213"/>
      <c r="G66" s="186"/>
      <c r="H66" s="149"/>
      <c r="I66" s="149"/>
      <c r="J66" s="149"/>
      <c r="K66" s="149"/>
      <c r="L66" s="218"/>
    </row>
    <row r="67" spans="1:17">
      <c r="A67" s="189"/>
      <c r="B67" s="216"/>
      <c r="C67" s="193"/>
      <c r="D67" s="193"/>
      <c r="E67" s="186"/>
      <c r="F67" s="213"/>
      <c r="G67" s="186"/>
      <c r="H67" s="149"/>
      <c r="I67" s="149"/>
      <c r="J67" s="149"/>
      <c r="K67" s="149"/>
      <c r="L67" s="218"/>
    </row>
    <row r="68" spans="1:17">
      <c r="A68" s="189"/>
      <c r="B68" s="216"/>
      <c r="C68" s="193"/>
      <c r="D68" s="193"/>
      <c r="E68" s="186"/>
      <c r="F68" s="213"/>
      <c r="G68" s="186"/>
      <c r="H68" s="149"/>
      <c r="I68" s="149"/>
      <c r="J68" s="149"/>
      <c r="K68" s="149"/>
      <c r="L68" s="218"/>
    </row>
    <row r="69" spans="1:17">
      <c r="A69" s="189"/>
      <c r="B69" s="216"/>
      <c r="C69" s="193"/>
      <c r="D69" s="193"/>
      <c r="E69" s="186"/>
      <c r="F69" s="213"/>
      <c r="G69" s="186"/>
      <c r="H69" s="149"/>
      <c r="I69" s="149"/>
      <c r="J69" s="149"/>
      <c r="K69" s="149"/>
      <c r="L69" s="218"/>
    </row>
    <row r="70" spans="1:17">
      <c r="A70" s="189"/>
      <c r="B70" s="216"/>
      <c r="C70" s="182"/>
      <c r="D70" s="193"/>
      <c r="E70" s="186"/>
      <c r="F70" s="214"/>
      <c r="G70" s="186"/>
      <c r="H70" s="149"/>
      <c r="I70" s="149"/>
      <c r="J70" s="149"/>
      <c r="K70" s="149"/>
      <c r="L70" s="218"/>
    </row>
    <row r="71" spans="1:17">
      <c r="A71" s="189"/>
      <c r="B71" s="216"/>
      <c r="C71" s="182"/>
      <c r="D71" s="182"/>
      <c r="E71" s="186"/>
      <c r="F71" s="213"/>
      <c r="G71" s="192"/>
      <c r="H71" s="149"/>
      <c r="I71" s="149"/>
      <c r="J71" s="149"/>
      <c r="K71" s="149"/>
      <c r="L71" s="218"/>
    </row>
    <row r="72" spans="1:17">
      <c r="A72" s="189"/>
      <c r="B72" s="216"/>
      <c r="C72" s="193"/>
      <c r="D72" s="182"/>
      <c r="E72" s="186"/>
      <c r="F72" s="213"/>
      <c r="G72" s="186"/>
      <c r="H72" s="149"/>
      <c r="I72" s="149"/>
      <c r="J72" s="149"/>
      <c r="K72" s="149"/>
      <c r="L72" s="218"/>
    </row>
    <row r="73" spans="1:17">
      <c r="A73" s="189"/>
      <c r="B73" s="216"/>
      <c r="C73" s="193"/>
      <c r="D73" s="193"/>
      <c r="E73" s="186"/>
      <c r="F73" s="214"/>
      <c r="G73" s="186"/>
      <c r="H73" s="149"/>
      <c r="I73" s="149"/>
      <c r="J73" s="149"/>
      <c r="K73" s="149"/>
      <c r="L73" s="218"/>
    </row>
    <row r="74" spans="1:17">
      <c r="A74" s="189"/>
      <c r="B74" s="216"/>
      <c r="C74" s="193"/>
      <c r="D74" s="193"/>
      <c r="E74" s="186"/>
      <c r="F74" s="213"/>
      <c r="G74" s="186"/>
      <c r="H74" s="149"/>
      <c r="I74" s="149"/>
      <c r="J74" s="149"/>
      <c r="K74" s="149"/>
      <c r="L74" s="218"/>
    </row>
    <row r="75" spans="1:17">
      <c r="A75" s="189"/>
      <c r="B75" s="216"/>
      <c r="C75" s="193"/>
      <c r="D75" s="193"/>
      <c r="E75" s="186"/>
      <c r="F75" s="214"/>
      <c r="G75" s="186"/>
      <c r="H75" s="149"/>
      <c r="I75" s="149"/>
      <c r="J75" s="149"/>
      <c r="K75" s="149"/>
      <c r="L75" s="218"/>
    </row>
    <row r="76" spans="1:17">
      <c r="A76" s="189"/>
      <c r="B76" s="216"/>
      <c r="C76" s="193"/>
      <c r="D76" s="193"/>
      <c r="E76" s="186"/>
      <c r="F76" s="213"/>
      <c r="G76" s="186"/>
      <c r="H76" s="149"/>
      <c r="I76" s="149"/>
      <c r="J76" s="149"/>
      <c r="K76" s="149"/>
      <c r="L76" s="218"/>
    </row>
    <row r="77" spans="1:17">
      <c r="A77" s="189"/>
      <c r="B77" s="216"/>
      <c r="C77" s="182"/>
      <c r="D77" s="193"/>
      <c r="E77" s="186"/>
      <c r="F77" s="214"/>
      <c r="G77" s="186"/>
      <c r="H77" s="149"/>
      <c r="I77" s="149"/>
      <c r="J77" s="149"/>
      <c r="K77" s="149"/>
      <c r="L77" s="218"/>
    </row>
    <row r="78" spans="1:17">
      <c r="A78" s="189"/>
      <c r="B78" s="216"/>
      <c r="C78" s="182"/>
      <c r="D78" s="182"/>
      <c r="E78" s="186"/>
      <c r="F78" s="213"/>
      <c r="G78" s="192"/>
      <c r="H78" s="149"/>
      <c r="I78" s="149"/>
      <c r="J78" s="149"/>
      <c r="K78" s="149"/>
      <c r="L78" s="218"/>
      <c r="M78" s="200"/>
      <c r="N78" s="139"/>
      <c r="O78" s="139"/>
      <c r="P78" s="139"/>
      <c r="Q78" s="200"/>
    </row>
    <row r="79" spans="1:17">
      <c r="A79" s="189"/>
      <c r="B79" s="216"/>
      <c r="C79" s="182"/>
      <c r="D79" s="182"/>
      <c r="E79" s="186"/>
      <c r="F79" s="213"/>
      <c r="G79" s="186"/>
      <c r="H79" s="149"/>
      <c r="I79" s="149"/>
      <c r="J79" s="149"/>
      <c r="K79" s="149"/>
      <c r="L79" s="218"/>
      <c r="M79" s="200"/>
      <c r="N79" s="200"/>
      <c r="O79" s="200"/>
      <c r="P79" s="200"/>
      <c r="Q79" s="200"/>
    </row>
    <row r="80" spans="1:17">
      <c r="A80" s="189"/>
      <c r="B80" s="216"/>
      <c r="C80" s="193"/>
      <c r="D80" s="182"/>
      <c r="E80" s="186"/>
      <c r="F80" s="213"/>
      <c r="G80" s="186"/>
      <c r="H80" s="149"/>
      <c r="I80" s="149"/>
      <c r="J80" s="149"/>
      <c r="K80" s="149"/>
      <c r="L80" s="218"/>
      <c r="M80" s="200"/>
      <c r="N80" s="200"/>
      <c r="O80" s="200"/>
      <c r="P80" s="200"/>
      <c r="Q80" s="200"/>
    </row>
    <row r="81" spans="1:17">
      <c r="A81" s="189"/>
      <c r="B81" s="216"/>
      <c r="C81" s="193"/>
      <c r="D81" s="193"/>
      <c r="E81" s="186"/>
      <c r="F81" s="213"/>
      <c r="G81" s="186"/>
      <c r="H81" s="149"/>
      <c r="I81" s="149"/>
      <c r="J81" s="149"/>
      <c r="K81" s="149"/>
      <c r="L81" s="218"/>
      <c r="M81" s="200"/>
      <c r="N81" s="191"/>
      <c r="O81" s="191"/>
      <c r="P81" s="139"/>
      <c r="Q81" s="200"/>
    </row>
    <row r="82" spans="1:17">
      <c r="A82" s="204"/>
      <c r="B82" s="551"/>
      <c r="C82" s="175"/>
      <c r="D82" s="175"/>
      <c r="E82" s="205"/>
      <c r="F82" s="213"/>
      <c r="G82" s="205"/>
      <c r="H82" s="208"/>
      <c r="I82" s="208"/>
      <c r="J82" s="208"/>
      <c r="K82" s="208"/>
      <c r="L82" s="218"/>
    </row>
    <row r="83" spans="1:17">
      <c r="A83" s="204"/>
      <c r="B83" s="551"/>
      <c r="C83" s="175"/>
      <c r="D83" s="175"/>
      <c r="E83" s="205"/>
      <c r="F83" s="213"/>
      <c r="G83" s="205"/>
      <c r="H83" s="208"/>
      <c r="I83" s="208"/>
      <c r="J83" s="208"/>
      <c r="K83" s="208"/>
      <c r="L83" s="218"/>
    </row>
    <row r="84" spans="1:17" s="200" customFormat="1">
      <c r="A84" s="189"/>
      <c r="B84" s="216"/>
      <c r="C84" s="182"/>
      <c r="D84" s="182"/>
      <c r="E84" s="186"/>
      <c r="F84" s="213"/>
      <c r="G84" s="186"/>
      <c r="H84" s="149"/>
      <c r="I84" s="149"/>
      <c r="J84" s="149"/>
      <c r="K84" s="149"/>
      <c r="L84" s="218"/>
    </row>
    <row r="85" spans="1:17">
      <c r="A85" s="189"/>
      <c r="B85" s="216"/>
      <c r="C85" s="182"/>
      <c r="D85" s="193"/>
      <c r="E85" s="186"/>
      <c r="F85" s="214"/>
      <c r="G85" s="186"/>
      <c r="H85" s="149"/>
      <c r="I85" s="149"/>
      <c r="J85" s="149"/>
      <c r="K85" s="149"/>
      <c r="L85" s="218"/>
    </row>
    <row r="86" spans="1:17">
      <c r="A86" s="189"/>
      <c r="B86" s="216"/>
      <c r="C86" s="193"/>
      <c r="D86" s="193"/>
      <c r="E86" s="186"/>
      <c r="F86" s="213"/>
      <c r="G86" s="186"/>
      <c r="H86" s="149"/>
      <c r="I86" s="149"/>
      <c r="J86" s="149"/>
      <c r="K86" s="149"/>
      <c r="L86" s="218"/>
    </row>
    <row r="87" spans="1:17">
      <c r="A87" s="189"/>
      <c r="B87" s="216"/>
      <c r="C87" s="193"/>
      <c r="D87" s="193"/>
      <c r="E87" s="186"/>
      <c r="F87" s="213"/>
      <c r="G87" s="186"/>
      <c r="H87" s="149"/>
      <c r="I87" s="149"/>
      <c r="J87" s="149"/>
      <c r="K87" s="149"/>
      <c r="L87" s="218"/>
    </row>
    <row r="88" spans="1:17">
      <c r="A88" s="189"/>
      <c r="B88" s="216"/>
      <c r="C88" s="180"/>
      <c r="D88" s="180"/>
      <c r="E88" s="186"/>
      <c r="F88" s="213"/>
      <c r="G88" s="186"/>
      <c r="H88" s="149"/>
      <c r="I88" s="149"/>
      <c r="J88" s="149"/>
      <c r="K88" s="149"/>
      <c r="L88" s="218"/>
    </row>
    <row r="89" spans="1:17">
      <c r="A89" s="189"/>
      <c r="B89" s="216"/>
      <c r="C89" s="182"/>
      <c r="D89" s="193"/>
      <c r="E89" s="181"/>
      <c r="F89" s="212"/>
      <c r="G89" s="181"/>
      <c r="H89" s="206"/>
      <c r="I89" s="206"/>
      <c r="J89" s="206"/>
      <c r="K89" s="206"/>
      <c r="L89" s="219"/>
    </row>
    <row r="90" spans="1:17">
      <c r="A90" s="189"/>
      <c r="B90" s="216"/>
      <c r="C90" s="193"/>
      <c r="D90" s="182"/>
      <c r="E90" s="186"/>
      <c r="F90" s="214"/>
      <c r="G90" s="186"/>
      <c r="H90" s="149"/>
      <c r="I90" s="149"/>
      <c r="J90" s="149"/>
      <c r="K90" s="149"/>
      <c r="L90" s="218"/>
    </row>
    <row r="91" spans="1:17">
      <c r="A91" s="189"/>
      <c r="B91" s="216"/>
      <c r="C91" s="193"/>
      <c r="D91" s="193"/>
      <c r="E91" s="186"/>
      <c r="F91" s="213"/>
      <c r="G91" s="186"/>
      <c r="H91" s="149"/>
      <c r="I91" s="149"/>
      <c r="J91" s="149"/>
      <c r="K91" s="149"/>
      <c r="L91" s="218"/>
    </row>
    <row r="92" spans="1:17">
      <c r="A92" s="189"/>
      <c r="B92" s="216"/>
      <c r="C92" s="193"/>
      <c r="D92" s="193"/>
      <c r="E92" s="186"/>
      <c r="F92" s="213"/>
      <c r="G92" s="186"/>
      <c r="H92" s="149"/>
      <c r="I92" s="149"/>
      <c r="J92" s="149"/>
      <c r="K92" s="149"/>
      <c r="L92" s="218"/>
    </row>
    <row r="93" spans="1:17" ht="17.25" thickBot="1">
      <c r="A93" s="189"/>
      <c r="B93" s="216"/>
      <c r="C93" s="193"/>
      <c r="D93" s="193"/>
      <c r="E93" s="186"/>
      <c r="F93" s="213"/>
      <c r="G93" s="186"/>
      <c r="H93" s="149"/>
      <c r="I93" s="149"/>
      <c r="J93" s="149"/>
      <c r="K93" s="149"/>
      <c r="L93" s="218"/>
    </row>
    <row r="94" spans="1:17">
      <c r="A94" s="199"/>
      <c r="B94" s="199"/>
      <c r="C94" s="162"/>
      <c r="D94" s="162"/>
      <c r="E94" s="199"/>
      <c r="F94" s="209"/>
      <c r="G94" s="199"/>
      <c r="H94" s="199"/>
      <c r="I94" s="199"/>
      <c r="J94" s="199"/>
      <c r="K94" s="199"/>
      <c r="L94" s="199"/>
    </row>
    <row r="95" spans="1:17">
      <c r="A95" s="200"/>
      <c r="B95" s="200"/>
      <c r="C95" s="191"/>
      <c r="D95" s="139"/>
      <c r="E95" s="200"/>
      <c r="F95" s="210"/>
      <c r="G95" s="200"/>
      <c r="H95" s="200"/>
      <c r="I95" s="200"/>
      <c r="J95" s="200"/>
      <c r="K95" s="200"/>
      <c r="L95" s="200"/>
    </row>
    <row r="96" spans="1:17">
      <c r="A96" s="200"/>
      <c r="B96" s="200"/>
      <c r="C96" s="191"/>
      <c r="D96" s="139"/>
      <c r="E96" s="200"/>
      <c r="F96" s="210"/>
      <c r="G96" s="200"/>
      <c r="H96" s="200"/>
      <c r="I96" s="200"/>
      <c r="J96" s="200"/>
      <c r="K96" s="200"/>
      <c r="L96" s="200"/>
    </row>
    <row r="97" spans="1:12">
      <c r="A97" s="200"/>
      <c r="B97" s="200"/>
      <c r="C97" s="191"/>
      <c r="D97" s="139"/>
      <c r="E97" s="200"/>
      <c r="F97" s="210"/>
      <c r="G97" s="200"/>
      <c r="H97" s="200"/>
      <c r="I97" s="200"/>
      <c r="J97" s="200"/>
      <c r="K97" s="200"/>
      <c r="L97" s="200"/>
    </row>
    <row r="98" spans="1:12">
      <c r="A98" s="200"/>
      <c r="B98" s="200"/>
      <c r="C98" s="191"/>
      <c r="D98" s="139"/>
      <c r="E98" s="200"/>
      <c r="F98" s="210"/>
      <c r="G98" s="200"/>
      <c r="H98" s="200"/>
      <c r="I98" s="200"/>
      <c r="J98" s="200"/>
      <c r="K98" s="200"/>
      <c r="L98" s="200"/>
    </row>
    <row r="99" spans="1:12">
      <c r="A99" s="200"/>
      <c r="B99" s="200"/>
      <c r="C99" s="191"/>
      <c r="D99" s="139"/>
      <c r="E99" s="200"/>
      <c r="F99" s="210"/>
      <c r="G99" s="200"/>
      <c r="H99" s="200"/>
      <c r="I99" s="200"/>
      <c r="J99" s="200"/>
      <c r="K99" s="200"/>
      <c r="L99" s="200"/>
    </row>
    <row r="100" spans="1:12">
      <c r="A100" s="200"/>
      <c r="B100" s="200"/>
      <c r="C100" s="200"/>
      <c r="D100" s="200"/>
      <c r="E100" s="200"/>
      <c r="F100" s="200"/>
      <c r="G100" s="200"/>
      <c r="H100" s="200"/>
      <c r="I100" s="200"/>
      <c r="J100" s="200"/>
      <c r="K100" s="200"/>
      <c r="L100" s="200"/>
    </row>
    <row r="101" spans="1:12">
      <c r="A101" s="200"/>
      <c r="B101" s="200"/>
      <c r="C101" s="200"/>
      <c r="D101" s="200"/>
      <c r="E101" s="200"/>
      <c r="F101" s="200"/>
      <c r="G101" s="200"/>
      <c r="H101" s="200"/>
      <c r="I101" s="200"/>
      <c r="J101" s="200"/>
      <c r="K101" s="200"/>
      <c r="L101" s="200"/>
    </row>
    <row r="102" spans="1:12">
      <c r="A102" s="200"/>
      <c r="B102" s="200"/>
      <c r="C102" s="200"/>
      <c r="D102" s="200"/>
      <c r="E102" s="200"/>
      <c r="F102" s="200"/>
      <c r="G102" s="200"/>
      <c r="H102" s="200"/>
      <c r="I102" s="200"/>
      <c r="J102" s="200"/>
      <c r="K102" s="200"/>
      <c r="L102" s="200"/>
    </row>
    <row r="103" spans="1:12">
      <c r="A103" s="200"/>
      <c r="B103" s="200"/>
      <c r="C103" s="200"/>
      <c r="D103" s="200"/>
      <c r="E103" s="200"/>
      <c r="F103" s="200"/>
      <c r="G103" s="200"/>
      <c r="H103" s="200"/>
      <c r="I103" s="200"/>
      <c r="J103" s="200"/>
      <c r="K103" s="200"/>
      <c r="L103" s="200"/>
    </row>
    <row r="104" spans="1:12">
      <c r="A104" s="200"/>
      <c r="B104" s="200"/>
      <c r="C104" s="200"/>
      <c r="D104" s="200"/>
      <c r="E104" s="200"/>
      <c r="F104" s="200"/>
      <c r="G104" s="200"/>
      <c r="H104" s="200"/>
      <c r="I104" s="200"/>
      <c r="J104" s="200"/>
      <c r="K104" s="200"/>
      <c r="L104" s="200"/>
    </row>
    <row r="105" spans="1:12">
      <c r="A105" s="200"/>
      <c r="B105" s="200"/>
      <c r="C105" s="200"/>
      <c r="D105" s="200"/>
      <c r="E105" s="200"/>
      <c r="F105" s="200"/>
      <c r="G105" s="200"/>
      <c r="H105" s="200"/>
      <c r="I105" s="200"/>
      <c r="J105" s="200"/>
      <c r="K105" s="200"/>
      <c r="L105" s="200"/>
    </row>
    <row r="106" spans="1:12">
      <c r="A106" s="200"/>
      <c r="B106" s="200"/>
      <c r="C106" s="200"/>
      <c r="D106" s="200"/>
      <c r="E106" s="200"/>
      <c r="F106" s="200"/>
      <c r="G106" s="200"/>
      <c r="H106" s="200"/>
      <c r="I106" s="200"/>
      <c r="J106" s="200"/>
      <c r="K106" s="200"/>
      <c r="L106" s="200"/>
    </row>
    <row r="107" spans="1:12">
      <c r="A107" s="200"/>
      <c r="B107" s="200"/>
      <c r="C107" s="200"/>
      <c r="D107" s="200"/>
      <c r="E107" s="200"/>
      <c r="F107" s="200"/>
      <c r="G107" s="200"/>
      <c r="H107" s="200"/>
      <c r="I107" s="200"/>
      <c r="J107" s="200"/>
      <c r="K107" s="200"/>
      <c r="L107" s="200"/>
    </row>
    <row r="108" spans="1:12">
      <c r="A108" s="200"/>
      <c r="B108" s="200"/>
      <c r="C108" s="200"/>
      <c r="D108" s="200"/>
      <c r="E108" s="200"/>
      <c r="F108" s="200"/>
      <c r="G108" s="200"/>
      <c r="H108" s="200"/>
      <c r="I108" s="200"/>
      <c r="J108" s="200"/>
      <c r="K108" s="200"/>
      <c r="L108" s="200"/>
    </row>
    <row r="109" spans="1:12">
      <c r="A109" s="200"/>
      <c r="B109" s="200"/>
      <c r="C109" s="200"/>
      <c r="D109" s="200"/>
      <c r="E109" s="200"/>
      <c r="F109" s="200"/>
      <c r="G109" s="200"/>
      <c r="H109" s="200"/>
      <c r="I109" s="200"/>
      <c r="J109" s="200"/>
      <c r="K109" s="200"/>
      <c r="L109" s="200"/>
    </row>
    <row r="1048576" spans="4:4">
      <c r="D1048576" s="264"/>
    </row>
  </sheetData>
  <mergeCells count="1">
    <mergeCell ref="A1:L1"/>
  </mergeCells>
  <phoneticPr fontId="26" type="noConversion"/>
  <pageMargins left="0.70866141732283472" right="0.70866141732283472" top="0.74803149606299213" bottom="0.74803149606299213" header="0.31496062992125984" footer="0.31496062992125984"/>
  <pageSetup paperSize="9" scale="83" orientation="landscape" r:id="rId1"/>
  <headerFooter>
    <oddHeader>&amp;L첨부 1</oddHeader>
  </headerFooter>
  <rowBreaks count="1" manualBreakCount="1">
    <brk id="52" max="8" man="1"/>
  </rowBreaks>
</worksheet>
</file>

<file path=xl/worksheets/sheet5.xml><?xml version="1.0" encoding="utf-8"?>
<worksheet xmlns="http://schemas.openxmlformats.org/spreadsheetml/2006/main" xmlns:r="http://schemas.openxmlformats.org/officeDocument/2006/relationships">
  <sheetPr transitionEvaluation="1" codeName="Sheet5"/>
  <dimension ref="A1:AX250"/>
  <sheetViews>
    <sheetView showGridLines="0" tabSelected="1" view="pageBreakPreview" topLeftCell="A142" zoomScale="85" zoomScaleNormal="55" zoomScaleSheetLayoutView="85" zoomScalePageLayoutView="25" workbookViewId="0">
      <selection activeCell="J157" sqref="J157"/>
    </sheetView>
  </sheetViews>
  <sheetFormatPr defaultColWidth="16.25" defaultRowHeight="15"/>
  <cols>
    <col min="1" max="1" width="5.75" style="6" customWidth="1"/>
    <col min="2" max="2" width="19.75" style="6" customWidth="1"/>
    <col min="3" max="3" width="11.625" style="6" customWidth="1"/>
    <col min="4" max="4" width="9.875" style="6" customWidth="1"/>
    <col min="5" max="5" width="4.75" style="6" customWidth="1"/>
    <col min="6" max="15" width="16.375" style="6" customWidth="1"/>
    <col min="16" max="20" width="16.25" style="6" customWidth="1"/>
    <col min="21" max="35" width="16.375" style="6" customWidth="1"/>
    <col min="36" max="205" width="16.25" style="6" customWidth="1"/>
    <col min="206" max="206" width="14.875" style="6" customWidth="1"/>
    <col min="207" max="256" width="16.25" style="6"/>
    <col min="257" max="257" width="5.75" style="6" customWidth="1"/>
    <col min="258" max="258" width="19.75" style="6" customWidth="1"/>
    <col min="259" max="259" width="11.625" style="6" customWidth="1"/>
    <col min="260" max="260" width="9.875" style="6" customWidth="1"/>
    <col min="261" max="261" width="4.75" style="6" customWidth="1"/>
    <col min="262" max="267" width="16.375" style="6" customWidth="1"/>
    <col min="268" max="268" width="4.75" style="6" customWidth="1"/>
    <col min="269" max="277" width="16.25" style="6" customWidth="1"/>
    <col min="278" max="278" width="7.875" style="6" customWidth="1"/>
    <col min="279" max="279" width="9" style="6" customWidth="1"/>
    <col min="280" max="280" width="6.375" style="6" customWidth="1"/>
    <col min="281" max="281" width="6.75" style="6" customWidth="1"/>
    <col min="282" max="282" width="10.25" style="6" customWidth="1"/>
    <col min="283" max="283" width="8.875" style="6" customWidth="1"/>
    <col min="284" max="284" width="7.625" style="6" customWidth="1"/>
    <col min="285" max="285" width="15.375" style="6" customWidth="1"/>
    <col min="286" max="286" width="7.625" style="6" customWidth="1"/>
    <col min="287" max="287" width="6.375" style="6" customWidth="1"/>
    <col min="288" max="288" width="6.625" style="6" customWidth="1"/>
    <col min="289" max="289" width="7.875" style="6" customWidth="1"/>
    <col min="290" max="290" width="7.125" style="6" customWidth="1"/>
    <col min="291" max="291" width="6.75" style="6" customWidth="1"/>
    <col min="292" max="461" width="16.25" style="6" customWidth="1"/>
    <col min="462" max="462" width="14.875" style="6" customWidth="1"/>
    <col min="463" max="512" width="16.25" style="6"/>
    <col min="513" max="513" width="5.75" style="6" customWidth="1"/>
    <col min="514" max="514" width="19.75" style="6" customWidth="1"/>
    <col min="515" max="515" width="11.625" style="6" customWidth="1"/>
    <col min="516" max="516" width="9.875" style="6" customWidth="1"/>
    <col min="517" max="517" width="4.75" style="6" customWidth="1"/>
    <col min="518" max="523" width="16.375" style="6" customWidth="1"/>
    <col min="524" max="524" width="4.75" style="6" customWidth="1"/>
    <col min="525" max="533" width="16.25" style="6" customWidth="1"/>
    <col min="534" max="534" width="7.875" style="6" customWidth="1"/>
    <col min="535" max="535" width="9" style="6" customWidth="1"/>
    <col min="536" max="536" width="6.375" style="6" customWidth="1"/>
    <col min="537" max="537" width="6.75" style="6" customWidth="1"/>
    <col min="538" max="538" width="10.25" style="6" customWidth="1"/>
    <col min="539" max="539" width="8.875" style="6" customWidth="1"/>
    <col min="540" max="540" width="7.625" style="6" customWidth="1"/>
    <col min="541" max="541" width="15.375" style="6" customWidth="1"/>
    <col min="542" max="542" width="7.625" style="6" customWidth="1"/>
    <col min="543" max="543" width="6.375" style="6" customWidth="1"/>
    <col min="544" max="544" width="6.625" style="6" customWidth="1"/>
    <col min="545" max="545" width="7.875" style="6" customWidth="1"/>
    <col min="546" max="546" width="7.125" style="6" customWidth="1"/>
    <col min="547" max="547" width="6.75" style="6" customWidth="1"/>
    <col min="548" max="717" width="16.25" style="6" customWidth="1"/>
    <col min="718" max="718" width="14.875" style="6" customWidth="1"/>
    <col min="719" max="768" width="16.25" style="6"/>
    <col min="769" max="769" width="5.75" style="6" customWidth="1"/>
    <col min="770" max="770" width="19.75" style="6" customWidth="1"/>
    <col min="771" max="771" width="11.625" style="6" customWidth="1"/>
    <col min="772" max="772" width="9.875" style="6" customWidth="1"/>
    <col min="773" max="773" width="4.75" style="6" customWidth="1"/>
    <col min="774" max="779" width="16.375" style="6" customWidth="1"/>
    <col min="780" max="780" width="4.75" style="6" customWidth="1"/>
    <col min="781" max="789" width="16.25" style="6" customWidth="1"/>
    <col min="790" max="790" width="7.875" style="6" customWidth="1"/>
    <col min="791" max="791" width="9" style="6" customWidth="1"/>
    <col min="792" max="792" width="6.375" style="6" customWidth="1"/>
    <col min="793" max="793" width="6.75" style="6" customWidth="1"/>
    <col min="794" max="794" width="10.25" style="6" customWidth="1"/>
    <col min="795" max="795" width="8.875" style="6" customWidth="1"/>
    <col min="796" max="796" width="7.625" style="6" customWidth="1"/>
    <col min="797" max="797" width="15.375" style="6" customWidth="1"/>
    <col min="798" max="798" width="7.625" style="6" customWidth="1"/>
    <col min="799" max="799" width="6.375" style="6" customWidth="1"/>
    <col min="800" max="800" width="6.625" style="6" customWidth="1"/>
    <col min="801" max="801" width="7.875" style="6" customWidth="1"/>
    <col min="802" max="802" width="7.125" style="6" customWidth="1"/>
    <col min="803" max="803" width="6.75" style="6" customWidth="1"/>
    <col min="804" max="973" width="16.25" style="6" customWidth="1"/>
    <col min="974" max="974" width="14.875" style="6" customWidth="1"/>
    <col min="975" max="1024" width="16.25" style="6"/>
    <col min="1025" max="1025" width="5.75" style="6" customWidth="1"/>
    <col min="1026" max="1026" width="19.75" style="6" customWidth="1"/>
    <col min="1027" max="1027" width="11.625" style="6" customWidth="1"/>
    <col min="1028" max="1028" width="9.875" style="6" customWidth="1"/>
    <col min="1029" max="1029" width="4.75" style="6" customWidth="1"/>
    <col min="1030" max="1035" width="16.375" style="6" customWidth="1"/>
    <col min="1036" max="1036" width="4.75" style="6" customWidth="1"/>
    <col min="1037" max="1045" width="16.25" style="6" customWidth="1"/>
    <col min="1046" max="1046" width="7.875" style="6" customWidth="1"/>
    <col min="1047" max="1047" width="9" style="6" customWidth="1"/>
    <col min="1048" max="1048" width="6.375" style="6" customWidth="1"/>
    <col min="1049" max="1049" width="6.75" style="6" customWidth="1"/>
    <col min="1050" max="1050" width="10.25" style="6" customWidth="1"/>
    <col min="1051" max="1051" width="8.875" style="6" customWidth="1"/>
    <col min="1052" max="1052" width="7.625" style="6" customWidth="1"/>
    <col min="1053" max="1053" width="15.375" style="6" customWidth="1"/>
    <col min="1054" max="1054" width="7.625" style="6" customWidth="1"/>
    <col min="1055" max="1055" width="6.375" style="6" customWidth="1"/>
    <col min="1056" max="1056" width="6.625" style="6" customWidth="1"/>
    <col min="1057" max="1057" width="7.875" style="6" customWidth="1"/>
    <col min="1058" max="1058" width="7.125" style="6" customWidth="1"/>
    <col min="1059" max="1059" width="6.75" style="6" customWidth="1"/>
    <col min="1060" max="1229" width="16.25" style="6" customWidth="1"/>
    <col min="1230" max="1230" width="14.875" style="6" customWidth="1"/>
    <col min="1231" max="1280" width="16.25" style="6"/>
    <col min="1281" max="1281" width="5.75" style="6" customWidth="1"/>
    <col min="1282" max="1282" width="19.75" style="6" customWidth="1"/>
    <col min="1283" max="1283" width="11.625" style="6" customWidth="1"/>
    <col min="1284" max="1284" width="9.875" style="6" customWidth="1"/>
    <col min="1285" max="1285" width="4.75" style="6" customWidth="1"/>
    <col min="1286" max="1291" width="16.375" style="6" customWidth="1"/>
    <col min="1292" max="1292" width="4.75" style="6" customWidth="1"/>
    <col min="1293" max="1301" width="16.25" style="6" customWidth="1"/>
    <col min="1302" max="1302" width="7.875" style="6" customWidth="1"/>
    <col min="1303" max="1303" width="9" style="6" customWidth="1"/>
    <col min="1304" max="1304" width="6.375" style="6" customWidth="1"/>
    <col min="1305" max="1305" width="6.75" style="6" customWidth="1"/>
    <col min="1306" max="1306" width="10.25" style="6" customWidth="1"/>
    <col min="1307" max="1307" width="8.875" style="6" customWidth="1"/>
    <col min="1308" max="1308" width="7.625" style="6" customWidth="1"/>
    <col min="1309" max="1309" width="15.375" style="6" customWidth="1"/>
    <col min="1310" max="1310" width="7.625" style="6" customWidth="1"/>
    <col min="1311" max="1311" width="6.375" style="6" customWidth="1"/>
    <col min="1312" max="1312" width="6.625" style="6" customWidth="1"/>
    <col min="1313" max="1313" width="7.875" style="6" customWidth="1"/>
    <col min="1314" max="1314" width="7.125" style="6" customWidth="1"/>
    <col min="1315" max="1315" width="6.75" style="6" customWidth="1"/>
    <col min="1316" max="1485" width="16.25" style="6" customWidth="1"/>
    <col min="1486" max="1486" width="14.875" style="6" customWidth="1"/>
    <col min="1487" max="1536" width="16.25" style="6"/>
    <col min="1537" max="1537" width="5.75" style="6" customWidth="1"/>
    <col min="1538" max="1538" width="19.75" style="6" customWidth="1"/>
    <col min="1539" max="1539" width="11.625" style="6" customWidth="1"/>
    <col min="1540" max="1540" width="9.875" style="6" customWidth="1"/>
    <col min="1541" max="1541" width="4.75" style="6" customWidth="1"/>
    <col min="1542" max="1547" width="16.375" style="6" customWidth="1"/>
    <col min="1548" max="1548" width="4.75" style="6" customWidth="1"/>
    <col min="1549" max="1557" width="16.25" style="6" customWidth="1"/>
    <col min="1558" max="1558" width="7.875" style="6" customWidth="1"/>
    <col min="1559" max="1559" width="9" style="6" customWidth="1"/>
    <col min="1560" max="1560" width="6.375" style="6" customWidth="1"/>
    <col min="1561" max="1561" width="6.75" style="6" customWidth="1"/>
    <col min="1562" max="1562" width="10.25" style="6" customWidth="1"/>
    <col min="1563" max="1563" width="8.875" style="6" customWidth="1"/>
    <col min="1564" max="1564" width="7.625" style="6" customWidth="1"/>
    <col min="1565" max="1565" width="15.375" style="6" customWidth="1"/>
    <col min="1566" max="1566" width="7.625" style="6" customWidth="1"/>
    <col min="1567" max="1567" width="6.375" style="6" customWidth="1"/>
    <col min="1568" max="1568" width="6.625" style="6" customWidth="1"/>
    <col min="1569" max="1569" width="7.875" style="6" customWidth="1"/>
    <col min="1570" max="1570" width="7.125" style="6" customWidth="1"/>
    <col min="1571" max="1571" width="6.75" style="6" customWidth="1"/>
    <col min="1572" max="1741" width="16.25" style="6" customWidth="1"/>
    <col min="1742" max="1742" width="14.875" style="6" customWidth="1"/>
    <col min="1743" max="1792" width="16.25" style="6"/>
    <col min="1793" max="1793" width="5.75" style="6" customWidth="1"/>
    <col min="1794" max="1794" width="19.75" style="6" customWidth="1"/>
    <col min="1795" max="1795" width="11.625" style="6" customWidth="1"/>
    <col min="1796" max="1796" width="9.875" style="6" customWidth="1"/>
    <col min="1797" max="1797" width="4.75" style="6" customWidth="1"/>
    <col min="1798" max="1803" width="16.375" style="6" customWidth="1"/>
    <col min="1804" max="1804" width="4.75" style="6" customWidth="1"/>
    <col min="1805" max="1813" width="16.25" style="6" customWidth="1"/>
    <col min="1814" max="1814" width="7.875" style="6" customWidth="1"/>
    <col min="1815" max="1815" width="9" style="6" customWidth="1"/>
    <col min="1816" max="1816" width="6.375" style="6" customWidth="1"/>
    <col min="1817" max="1817" width="6.75" style="6" customWidth="1"/>
    <col min="1818" max="1818" width="10.25" style="6" customWidth="1"/>
    <col min="1819" max="1819" width="8.875" style="6" customWidth="1"/>
    <col min="1820" max="1820" width="7.625" style="6" customWidth="1"/>
    <col min="1821" max="1821" width="15.375" style="6" customWidth="1"/>
    <col min="1822" max="1822" width="7.625" style="6" customWidth="1"/>
    <col min="1823" max="1823" width="6.375" style="6" customWidth="1"/>
    <col min="1824" max="1824" width="6.625" style="6" customWidth="1"/>
    <col min="1825" max="1825" width="7.875" style="6" customWidth="1"/>
    <col min="1826" max="1826" width="7.125" style="6" customWidth="1"/>
    <col min="1827" max="1827" width="6.75" style="6" customWidth="1"/>
    <col min="1828" max="1997" width="16.25" style="6" customWidth="1"/>
    <col min="1998" max="1998" width="14.875" style="6" customWidth="1"/>
    <col min="1999" max="2048" width="16.25" style="6"/>
    <col min="2049" max="2049" width="5.75" style="6" customWidth="1"/>
    <col min="2050" max="2050" width="19.75" style="6" customWidth="1"/>
    <col min="2051" max="2051" width="11.625" style="6" customWidth="1"/>
    <col min="2052" max="2052" width="9.875" style="6" customWidth="1"/>
    <col min="2053" max="2053" width="4.75" style="6" customWidth="1"/>
    <col min="2054" max="2059" width="16.375" style="6" customWidth="1"/>
    <col min="2060" max="2060" width="4.75" style="6" customWidth="1"/>
    <col min="2061" max="2069" width="16.25" style="6" customWidth="1"/>
    <col min="2070" max="2070" width="7.875" style="6" customWidth="1"/>
    <col min="2071" max="2071" width="9" style="6" customWidth="1"/>
    <col min="2072" max="2072" width="6.375" style="6" customWidth="1"/>
    <col min="2073" max="2073" width="6.75" style="6" customWidth="1"/>
    <col min="2074" max="2074" width="10.25" style="6" customWidth="1"/>
    <col min="2075" max="2075" width="8.875" style="6" customWidth="1"/>
    <col min="2076" max="2076" width="7.625" style="6" customWidth="1"/>
    <col min="2077" max="2077" width="15.375" style="6" customWidth="1"/>
    <col min="2078" max="2078" width="7.625" style="6" customWidth="1"/>
    <col min="2079" max="2079" width="6.375" style="6" customWidth="1"/>
    <col min="2080" max="2080" width="6.625" style="6" customWidth="1"/>
    <col min="2081" max="2081" width="7.875" style="6" customWidth="1"/>
    <col min="2082" max="2082" width="7.125" style="6" customWidth="1"/>
    <col min="2083" max="2083" width="6.75" style="6" customWidth="1"/>
    <col min="2084" max="2253" width="16.25" style="6" customWidth="1"/>
    <col min="2254" max="2254" width="14.875" style="6" customWidth="1"/>
    <col min="2255" max="2304" width="16.25" style="6"/>
    <col min="2305" max="2305" width="5.75" style="6" customWidth="1"/>
    <col min="2306" max="2306" width="19.75" style="6" customWidth="1"/>
    <col min="2307" max="2307" width="11.625" style="6" customWidth="1"/>
    <col min="2308" max="2308" width="9.875" style="6" customWidth="1"/>
    <col min="2309" max="2309" width="4.75" style="6" customWidth="1"/>
    <col min="2310" max="2315" width="16.375" style="6" customWidth="1"/>
    <col min="2316" max="2316" width="4.75" style="6" customWidth="1"/>
    <col min="2317" max="2325" width="16.25" style="6" customWidth="1"/>
    <col min="2326" max="2326" width="7.875" style="6" customWidth="1"/>
    <col min="2327" max="2327" width="9" style="6" customWidth="1"/>
    <col min="2328" max="2328" width="6.375" style="6" customWidth="1"/>
    <col min="2329" max="2329" width="6.75" style="6" customWidth="1"/>
    <col min="2330" max="2330" width="10.25" style="6" customWidth="1"/>
    <col min="2331" max="2331" width="8.875" style="6" customWidth="1"/>
    <col min="2332" max="2332" width="7.625" style="6" customWidth="1"/>
    <col min="2333" max="2333" width="15.375" style="6" customWidth="1"/>
    <col min="2334" max="2334" width="7.625" style="6" customWidth="1"/>
    <col min="2335" max="2335" width="6.375" style="6" customWidth="1"/>
    <col min="2336" max="2336" width="6.625" style="6" customWidth="1"/>
    <col min="2337" max="2337" width="7.875" style="6" customWidth="1"/>
    <col min="2338" max="2338" width="7.125" style="6" customWidth="1"/>
    <col min="2339" max="2339" width="6.75" style="6" customWidth="1"/>
    <col min="2340" max="2509" width="16.25" style="6" customWidth="1"/>
    <col min="2510" max="2510" width="14.875" style="6" customWidth="1"/>
    <col min="2511" max="2560" width="16.25" style="6"/>
    <col min="2561" max="2561" width="5.75" style="6" customWidth="1"/>
    <col min="2562" max="2562" width="19.75" style="6" customWidth="1"/>
    <col min="2563" max="2563" width="11.625" style="6" customWidth="1"/>
    <col min="2564" max="2564" width="9.875" style="6" customWidth="1"/>
    <col min="2565" max="2565" width="4.75" style="6" customWidth="1"/>
    <col min="2566" max="2571" width="16.375" style="6" customWidth="1"/>
    <col min="2572" max="2572" width="4.75" style="6" customWidth="1"/>
    <col min="2573" max="2581" width="16.25" style="6" customWidth="1"/>
    <col min="2582" max="2582" width="7.875" style="6" customWidth="1"/>
    <col min="2583" max="2583" width="9" style="6" customWidth="1"/>
    <col min="2584" max="2584" width="6.375" style="6" customWidth="1"/>
    <col min="2585" max="2585" width="6.75" style="6" customWidth="1"/>
    <col min="2586" max="2586" width="10.25" style="6" customWidth="1"/>
    <col min="2587" max="2587" width="8.875" style="6" customWidth="1"/>
    <col min="2588" max="2588" width="7.625" style="6" customWidth="1"/>
    <col min="2589" max="2589" width="15.375" style="6" customWidth="1"/>
    <col min="2590" max="2590" width="7.625" style="6" customWidth="1"/>
    <col min="2591" max="2591" width="6.375" style="6" customWidth="1"/>
    <col min="2592" max="2592" width="6.625" style="6" customWidth="1"/>
    <col min="2593" max="2593" width="7.875" style="6" customWidth="1"/>
    <col min="2594" max="2594" width="7.125" style="6" customWidth="1"/>
    <col min="2595" max="2595" width="6.75" style="6" customWidth="1"/>
    <col min="2596" max="2765" width="16.25" style="6" customWidth="1"/>
    <col min="2766" max="2766" width="14.875" style="6" customWidth="1"/>
    <col min="2767" max="2816" width="16.25" style="6"/>
    <col min="2817" max="2817" width="5.75" style="6" customWidth="1"/>
    <col min="2818" max="2818" width="19.75" style="6" customWidth="1"/>
    <col min="2819" max="2819" width="11.625" style="6" customWidth="1"/>
    <col min="2820" max="2820" width="9.875" style="6" customWidth="1"/>
    <col min="2821" max="2821" width="4.75" style="6" customWidth="1"/>
    <col min="2822" max="2827" width="16.375" style="6" customWidth="1"/>
    <col min="2828" max="2828" width="4.75" style="6" customWidth="1"/>
    <col min="2829" max="2837" width="16.25" style="6" customWidth="1"/>
    <col min="2838" max="2838" width="7.875" style="6" customWidth="1"/>
    <col min="2839" max="2839" width="9" style="6" customWidth="1"/>
    <col min="2840" max="2840" width="6.375" style="6" customWidth="1"/>
    <col min="2841" max="2841" width="6.75" style="6" customWidth="1"/>
    <col min="2842" max="2842" width="10.25" style="6" customWidth="1"/>
    <col min="2843" max="2843" width="8.875" style="6" customWidth="1"/>
    <col min="2844" max="2844" width="7.625" style="6" customWidth="1"/>
    <col min="2845" max="2845" width="15.375" style="6" customWidth="1"/>
    <col min="2846" max="2846" width="7.625" style="6" customWidth="1"/>
    <col min="2847" max="2847" width="6.375" style="6" customWidth="1"/>
    <col min="2848" max="2848" width="6.625" style="6" customWidth="1"/>
    <col min="2849" max="2849" width="7.875" style="6" customWidth="1"/>
    <col min="2850" max="2850" width="7.125" style="6" customWidth="1"/>
    <col min="2851" max="2851" width="6.75" style="6" customWidth="1"/>
    <col min="2852" max="3021" width="16.25" style="6" customWidth="1"/>
    <col min="3022" max="3022" width="14.875" style="6" customWidth="1"/>
    <col min="3023" max="3072" width="16.25" style="6"/>
    <col min="3073" max="3073" width="5.75" style="6" customWidth="1"/>
    <col min="3074" max="3074" width="19.75" style="6" customWidth="1"/>
    <col min="3075" max="3075" width="11.625" style="6" customWidth="1"/>
    <col min="3076" max="3076" width="9.875" style="6" customWidth="1"/>
    <col min="3077" max="3077" width="4.75" style="6" customWidth="1"/>
    <col min="3078" max="3083" width="16.375" style="6" customWidth="1"/>
    <col min="3084" max="3084" width="4.75" style="6" customWidth="1"/>
    <col min="3085" max="3093" width="16.25" style="6" customWidth="1"/>
    <col min="3094" max="3094" width="7.875" style="6" customWidth="1"/>
    <col min="3095" max="3095" width="9" style="6" customWidth="1"/>
    <col min="3096" max="3096" width="6.375" style="6" customWidth="1"/>
    <col min="3097" max="3097" width="6.75" style="6" customWidth="1"/>
    <col min="3098" max="3098" width="10.25" style="6" customWidth="1"/>
    <col min="3099" max="3099" width="8.875" style="6" customWidth="1"/>
    <col min="3100" max="3100" width="7.625" style="6" customWidth="1"/>
    <col min="3101" max="3101" width="15.375" style="6" customWidth="1"/>
    <col min="3102" max="3102" width="7.625" style="6" customWidth="1"/>
    <col min="3103" max="3103" width="6.375" style="6" customWidth="1"/>
    <col min="3104" max="3104" width="6.625" style="6" customWidth="1"/>
    <col min="3105" max="3105" width="7.875" style="6" customWidth="1"/>
    <col min="3106" max="3106" width="7.125" style="6" customWidth="1"/>
    <col min="3107" max="3107" width="6.75" style="6" customWidth="1"/>
    <col min="3108" max="3277" width="16.25" style="6" customWidth="1"/>
    <col min="3278" max="3278" width="14.875" style="6" customWidth="1"/>
    <col min="3279" max="3328" width="16.25" style="6"/>
    <col min="3329" max="3329" width="5.75" style="6" customWidth="1"/>
    <col min="3330" max="3330" width="19.75" style="6" customWidth="1"/>
    <col min="3331" max="3331" width="11.625" style="6" customWidth="1"/>
    <col min="3332" max="3332" width="9.875" style="6" customWidth="1"/>
    <col min="3333" max="3333" width="4.75" style="6" customWidth="1"/>
    <col min="3334" max="3339" width="16.375" style="6" customWidth="1"/>
    <col min="3340" max="3340" width="4.75" style="6" customWidth="1"/>
    <col min="3341" max="3349" width="16.25" style="6" customWidth="1"/>
    <col min="3350" max="3350" width="7.875" style="6" customWidth="1"/>
    <col min="3351" max="3351" width="9" style="6" customWidth="1"/>
    <col min="3352" max="3352" width="6.375" style="6" customWidth="1"/>
    <col min="3353" max="3353" width="6.75" style="6" customWidth="1"/>
    <col min="3354" max="3354" width="10.25" style="6" customWidth="1"/>
    <col min="3355" max="3355" width="8.875" style="6" customWidth="1"/>
    <col min="3356" max="3356" width="7.625" style="6" customWidth="1"/>
    <col min="3357" max="3357" width="15.375" style="6" customWidth="1"/>
    <col min="3358" max="3358" width="7.625" style="6" customWidth="1"/>
    <col min="3359" max="3359" width="6.375" style="6" customWidth="1"/>
    <col min="3360" max="3360" width="6.625" style="6" customWidth="1"/>
    <col min="3361" max="3361" width="7.875" style="6" customWidth="1"/>
    <col min="3362" max="3362" width="7.125" style="6" customWidth="1"/>
    <col min="3363" max="3363" width="6.75" style="6" customWidth="1"/>
    <col min="3364" max="3533" width="16.25" style="6" customWidth="1"/>
    <col min="3534" max="3534" width="14.875" style="6" customWidth="1"/>
    <col min="3535" max="3584" width="16.25" style="6"/>
    <col min="3585" max="3585" width="5.75" style="6" customWidth="1"/>
    <col min="3586" max="3586" width="19.75" style="6" customWidth="1"/>
    <col min="3587" max="3587" width="11.625" style="6" customWidth="1"/>
    <col min="3588" max="3588" width="9.875" style="6" customWidth="1"/>
    <col min="3589" max="3589" width="4.75" style="6" customWidth="1"/>
    <col min="3590" max="3595" width="16.375" style="6" customWidth="1"/>
    <col min="3596" max="3596" width="4.75" style="6" customWidth="1"/>
    <col min="3597" max="3605" width="16.25" style="6" customWidth="1"/>
    <col min="3606" max="3606" width="7.875" style="6" customWidth="1"/>
    <col min="3607" max="3607" width="9" style="6" customWidth="1"/>
    <col min="3608" max="3608" width="6.375" style="6" customWidth="1"/>
    <col min="3609" max="3609" width="6.75" style="6" customWidth="1"/>
    <col min="3610" max="3610" width="10.25" style="6" customWidth="1"/>
    <col min="3611" max="3611" width="8.875" style="6" customWidth="1"/>
    <col min="3612" max="3612" width="7.625" style="6" customWidth="1"/>
    <col min="3613" max="3613" width="15.375" style="6" customWidth="1"/>
    <col min="3614" max="3614" width="7.625" style="6" customWidth="1"/>
    <col min="3615" max="3615" width="6.375" style="6" customWidth="1"/>
    <col min="3616" max="3616" width="6.625" style="6" customWidth="1"/>
    <col min="3617" max="3617" width="7.875" style="6" customWidth="1"/>
    <col min="3618" max="3618" width="7.125" style="6" customWidth="1"/>
    <col min="3619" max="3619" width="6.75" style="6" customWidth="1"/>
    <col min="3620" max="3789" width="16.25" style="6" customWidth="1"/>
    <col min="3790" max="3790" width="14.875" style="6" customWidth="1"/>
    <col min="3791" max="3840" width="16.25" style="6"/>
    <col min="3841" max="3841" width="5.75" style="6" customWidth="1"/>
    <col min="3842" max="3842" width="19.75" style="6" customWidth="1"/>
    <col min="3843" max="3843" width="11.625" style="6" customWidth="1"/>
    <col min="3844" max="3844" width="9.875" style="6" customWidth="1"/>
    <col min="3845" max="3845" width="4.75" style="6" customWidth="1"/>
    <col min="3846" max="3851" width="16.375" style="6" customWidth="1"/>
    <col min="3852" max="3852" width="4.75" style="6" customWidth="1"/>
    <col min="3853" max="3861" width="16.25" style="6" customWidth="1"/>
    <col min="3862" max="3862" width="7.875" style="6" customWidth="1"/>
    <col min="3863" max="3863" width="9" style="6" customWidth="1"/>
    <col min="3864" max="3864" width="6.375" style="6" customWidth="1"/>
    <col min="3865" max="3865" width="6.75" style="6" customWidth="1"/>
    <col min="3866" max="3866" width="10.25" style="6" customWidth="1"/>
    <col min="3867" max="3867" width="8.875" style="6" customWidth="1"/>
    <col min="3868" max="3868" width="7.625" style="6" customWidth="1"/>
    <col min="3869" max="3869" width="15.375" style="6" customWidth="1"/>
    <col min="3870" max="3870" width="7.625" style="6" customWidth="1"/>
    <col min="3871" max="3871" width="6.375" style="6" customWidth="1"/>
    <col min="3872" max="3872" width="6.625" style="6" customWidth="1"/>
    <col min="3873" max="3873" width="7.875" style="6" customWidth="1"/>
    <col min="3874" max="3874" width="7.125" style="6" customWidth="1"/>
    <col min="3875" max="3875" width="6.75" style="6" customWidth="1"/>
    <col min="3876" max="4045" width="16.25" style="6" customWidth="1"/>
    <col min="4046" max="4046" width="14.875" style="6" customWidth="1"/>
    <col min="4047" max="4096" width="16.25" style="6"/>
    <col min="4097" max="4097" width="5.75" style="6" customWidth="1"/>
    <col min="4098" max="4098" width="19.75" style="6" customWidth="1"/>
    <col min="4099" max="4099" width="11.625" style="6" customWidth="1"/>
    <col min="4100" max="4100" width="9.875" style="6" customWidth="1"/>
    <col min="4101" max="4101" width="4.75" style="6" customWidth="1"/>
    <col min="4102" max="4107" width="16.375" style="6" customWidth="1"/>
    <col min="4108" max="4108" width="4.75" style="6" customWidth="1"/>
    <col min="4109" max="4117" width="16.25" style="6" customWidth="1"/>
    <col min="4118" max="4118" width="7.875" style="6" customWidth="1"/>
    <col min="4119" max="4119" width="9" style="6" customWidth="1"/>
    <col min="4120" max="4120" width="6.375" style="6" customWidth="1"/>
    <col min="4121" max="4121" width="6.75" style="6" customWidth="1"/>
    <col min="4122" max="4122" width="10.25" style="6" customWidth="1"/>
    <col min="4123" max="4123" width="8.875" style="6" customWidth="1"/>
    <col min="4124" max="4124" width="7.625" style="6" customWidth="1"/>
    <col min="4125" max="4125" width="15.375" style="6" customWidth="1"/>
    <col min="4126" max="4126" width="7.625" style="6" customWidth="1"/>
    <col min="4127" max="4127" width="6.375" style="6" customWidth="1"/>
    <col min="4128" max="4128" width="6.625" style="6" customWidth="1"/>
    <col min="4129" max="4129" width="7.875" style="6" customWidth="1"/>
    <col min="4130" max="4130" width="7.125" style="6" customWidth="1"/>
    <col min="4131" max="4131" width="6.75" style="6" customWidth="1"/>
    <col min="4132" max="4301" width="16.25" style="6" customWidth="1"/>
    <col min="4302" max="4302" width="14.875" style="6" customWidth="1"/>
    <col min="4303" max="4352" width="16.25" style="6"/>
    <col min="4353" max="4353" width="5.75" style="6" customWidth="1"/>
    <col min="4354" max="4354" width="19.75" style="6" customWidth="1"/>
    <col min="4355" max="4355" width="11.625" style="6" customWidth="1"/>
    <col min="4356" max="4356" width="9.875" style="6" customWidth="1"/>
    <col min="4357" max="4357" width="4.75" style="6" customWidth="1"/>
    <col min="4358" max="4363" width="16.375" style="6" customWidth="1"/>
    <col min="4364" max="4364" width="4.75" style="6" customWidth="1"/>
    <col min="4365" max="4373" width="16.25" style="6" customWidth="1"/>
    <col min="4374" max="4374" width="7.875" style="6" customWidth="1"/>
    <col min="4375" max="4375" width="9" style="6" customWidth="1"/>
    <col min="4376" max="4376" width="6.375" style="6" customWidth="1"/>
    <col min="4377" max="4377" width="6.75" style="6" customWidth="1"/>
    <col min="4378" max="4378" width="10.25" style="6" customWidth="1"/>
    <col min="4379" max="4379" width="8.875" style="6" customWidth="1"/>
    <col min="4380" max="4380" width="7.625" style="6" customWidth="1"/>
    <col min="4381" max="4381" width="15.375" style="6" customWidth="1"/>
    <col min="4382" max="4382" width="7.625" style="6" customWidth="1"/>
    <col min="4383" max="4383" width="6.375" style="6" customWidth="1"/>
    <col min="4384" max="4384" width="6.625" style="6" customWidth="1"/>
    <col min="4385" max="4385" width="7.875" style="6" customWidth="1"/>
    <col min="4386" max="4386" width="7.125" style="6" customWidth="1"/>
    <col min="4387" max="4387" width="6.75" style="6" customWidth="1"/>
    <col min="4388" max="4557" width="16.25" style="6" customWidth="1"/>
    <col min="4558" max="4558" width="14.875" style="6" customWidth="1"/>
    <col min="4559" max="4608" width="16.25" style="6"/>
    <col min="4609" max="4609" width="5.75" style="6" customWidth="1"/>
    <col min="4610" max="4610" width="19.75" style="6" customWidth="1"/>
    <col min="4611" max="4611" width="11.625" style="6" customWidth="1"/>
    <col min="4612" max="4612" width="9.875" style="6" customWidth="1"/>
    <col min="4613" max="4613" width="4.75" style="6" customWidth="1"/>
    <col min="4614" max="4619" width="16.375" style="6" customWidth="1"/>
    <col min="4620" max="4620" width="4.75" style="6" customWidth="1"/>
    <col min="4621" max="4629" width="16.25" style="6" customWidth="1"/>
    <col min="4630" max="4630" width="7.875" style="6" customWidth="1"/>
    <col min="4631" max="4631" width="9" style="6" customWidth="1"/>
    <col min="4632" max="4632" width="6.375" style="6" customWidth="1"/>
    <col min="4633" max="4633" width="6.75" style="6" customWidth="1"/>
    <col min="4634" max="4634" width="10.25" style="6" customWidth="1"/>
    <col min="4635" max="4635" width="8.875" style="6" customWidth="1"/>
    <col min="4636" max="4636" width="7.625" style="6" customWidth="1"/>
    <col min="4637" max="4637" width="15.375" style="6" customWidth="1"/>
    <col min="4638" max="4638" width="7.625" style="6" customWidth="1"/>
    <col min="4639" max="4639" width="6.375" style="6" customWidth="1"/>
    <col min="4640" max="4640" width="6.625" style="6" customWidth="1"/>
    <col min="4641" max="4641" width="7.875" style="6" customWidth="1"/>
    <col min="4642" max="4642" width="7.125" style="6" customWidth="1"/>
    <col min="4643" max="4643" width="6.75" style="6" customWidth="1"/>
    <col min="4644" max="4813" width="16.25" style="6" customWidth="1"/>
    <col min="4814" max="4814" width="14.875" style="6" customWidth="1"/>
    <col min="4815" max="4864" width="16.25" style="6"/>
    <col min="4865" max="4865" width="5.75" style="6" customWidth="1"/>
    <col min="4866" max="4866" width="19.75" style="6" customWidth="1"/>
    <col min="4867" max="4867" width="11.625" style="6" customWidth="1"/>
    <col min="4868" max="4868" width="9.875" style="6" customWidth="1"/>
    <col min="4869" max="4869" width="4.75" style="6" customWidth="1"/>
    <col min="4870" max="4875" width="16.375" style="6" customWidth="1"/>
    <col min="4876" max="4876" width="4.75" style="6" customWidth="1"/>
    <col min="4877" max="4885" width="16.25" style="6" customWidth="1"/>
    <col min="4886" max="4886" width="7.875" style="6" customWidth="1"/>
    <col min="4887" max="4887" width="9" style="6" customWidth="1"/>
    <col min="4888" max="4888" width="6.375" style="6" customWidth="1"/>
    <col min="4889" max="4889" width="6.75" style="6" customWidth="1"/>
    <col min="4890" max="4890" width="10.25" style="6" customWidth="1"/>
    <col min="4891" max="4891" width="8.875" style="6" customWidth="1"/>
    <col min="4892" max="4892" width="7.625" style="6" customWidth="1"/>
    <col min="4893" max="4893" width="15.375" style="6" customWidth="1"/>
    <col min="4894" max="4894" width="7.625" style="6" customWidth="1"/>
    <col min="4895" max="4895" width="6.375" style="6" customWidth="1"/>
    <col min="4896" max="4896" width="6.625" style="6" customWidth="1"/>
    <col min="4897" max="4897" width="7.875" style="6" customWidth="1"/>
    <col min="4898" max="4898" width="7.125" style="6" customWidth="1"/>
    <col min="4899" max="4899" width="6.75" style="6" customWidth="1"/>
    <col min="4900" max="5069" width="16.25" style="6" customWidth="1"/>
    <col min="5070" max="5070" width="14.875" style="6" customWidth="1"/>
    <col min="5071" max="5120" width="16.25" style="6"/>
    <col min="5121" max="5121" width="5.75" style="6" customWidth="1"/>
    <col min="5122" max="5122" width="19.75" style="6" customWidth="1"/>
    <col min="5123" max="5123" width="11.625" style="6" customWidth="1"/>
    <col min="5124" max="5124" width="9.875" style="6" customWidth="1"/>
    <col min="5125" max="5125" width="4.75" style="6" customWidth="1"/>
    <col min="5126" max="5131" width="16.375" style="6" customWidth="1"/>
    <col min="5132" max="5132" width="4.75" style="6" customWidth="1"/>
    <col min="5133" max="5141" width="16.25" style="6" customWidth="1"/>
    <col min="5142" max="5142" width="7.875" style="6" customWidth="1"/>
    <col min="5143" max="5143" width="9" style="6" customWidth="1"/>
    <col min="5144" max="5144" width="6.375" style="6" customWidth="1"/>
    <col min="5145" max="5145" width="6.75" style="6" customWidth="1"/>
    <col min="5146" max="5146" width="10.25" style="6" customWidth="1"/>
    <col min="5147" max="5147" width="8.875" style="6" customWidth="1"/>
    <col min="5148" max="5148" width="7.625" style="6" customWidth="1"/>
    <col min="5149" max="5149" width="15.375" style="6" customWidth="1"/>
    <col min="5150" max="5150" width="7.625" style="6" customWidth="1"/>
    <col min="5151" max="5151" width="6.375" style="6" customWidth="1"/>
    <col min="5152" max="5152" width="6.625" style="6" customWidth="1"/>
    <col min="5153" max="5153" width="7.875" style="6" customWidth="1"/>
    <col min="5154" max="5154" width="7.125" style="6" customWidth="1"/>
    <col min="5155" max="5155" width="6.75" style="6" customWidth="1"/>
    <col min="5156" max="5325" width="16.25" style="6" customWidth="1"/>
    <col min="5326" max="5326" width="14.875" style="6" customWidth="1"/>
    <col min="5327" max="5376" width="16.25" style="6"/>
    <col min="5377" max="5377" width="5.75" style="6" customWidth="1"/>
    <col min="5378" max="5378" width="19.75" style="6" customWidth="1"/>
    <col min="5379" max="5379" width="11.625" style="6" customWidth="1"/>
    <col min="5380" max="5380" width="9.875" style="6" customWidth="1"/>
    <col min="5381" max="5381" width="4.75" style="6" customWidth="1"/>
    <col min="5382" max="5387" width="16.375" style="6" customWidth="1"/>
    <col min="5388" max="5388" width="4.75" style="6" customWidth="1"/>
    <col min="5389" max="5397" width="16.25" style="6" customWidth="1"/>
    <col min="5398" max="5398" width="7.875" style="6" customWidth="1"/>
    <col min="5399" max="5399" width="9" style="6" customWidth="1"/>
    <col min="5400" max="5400" width="6.375" style="6" customWidth="1"/>
    <col min="5401" max="5401" width="6.75" style="6" customWidth="1"/>
    <col min="5402" max="5402" width="10.25" style="6" customWidth="1"/>
    <col min="5403" max="5403" width="8.875" style="6" customWidth="1"/>
    <col min="5404" max="5404" width="7.625" style="6" customWidth="1"/>
    <col min="5405" max="5405" width="15.375" style="6" customWidth="1"/>
    <col min="5406" max="5406" width="7.625" style="6" customWidth="1"/>
    <col min="5407" max="5407" width="6.375" style="6" customWidth="1"/>
    <col min="5408" max="5408" width="6.625" style="6" customWidth="1"/>
    <col min="5409" max="5409" width="7.875" style="6" customWidth="1"/>
    <col min="5410" max="5410" width="7.125" style="6" customWidth="1"/>
    <col min="5411" max="5411" width="6.75" style="6" customWidth="1"/>
    <col min="5412" max="5581" width="16.25" style="6" customWidth="1"/>
    <col min="5582" max="5582" width="14.875" style="6" customWidth="1"/>
    <col min="5583" max="5632" width="16.25" style="6"/>
    <col min="5633" max="5633" width="5.75" style="6" customWidth="1"/>
    <col min="5634" max="5634" width="19.75" style="6" customWidth="1"/>
    <col min="5635" max="5635" width="11.625" style="6" customWidth="1"/>
    <col min="5636" max="5636" width="9.875" style="6" customWidth="1"/>
    <col min="5637" max="5637" width="4.75" style="6" customWidth="1"/>
    <col min="5638" max="5643" width="16.375" style="6" customWidth="1"/>
    <col min="5644" max="5644" width="4.75" style="6" customWidth="1"/>
    <col min="5645" max="5653" width="16.25" style="6" customWidth="1"/>
    <col min="5654" max="5654" width="7.875" style="6" customWidth="1"/>
    <col min="5655" max="5655" width="9" style="6" customWidth="1"/>
    <col min="5656" max="5656" width="6.375" style="6" customWidth="1"/>
    <col min="5657" max="5657" width="6.75" style="6" customWidth="1"/>
    <col min="5658" max="5658" width="10.25" style="6" customWidth="1"/>
    <col min="5659" max="5659" width="8.875" style="6" customWidth="1"/>
    <col min="5660" max="5660" width="7.625" style="6" customWidth="1"/>
    <col min="5661" max="5661" width="15.375" style="6" customWidth="1"/>
    <col min="5662" max="5662" width="7.625" style="6" customWidth="1"/>
    <col min="5663" max="5663" width="6.375" style="6" customWidth="1"/>
    <col min="5664" max="5664" width="6.625" style="6" customWidth="1"/>
    <col min="5665" max="5665" width="7.875" style="6" customWidth="1"/>
    <col min="5666" max="5666" width="7.125" style="6" customWidth="1"/>
    <col min="5667" max="5667" width="6.75" style="6" customWidth="1"/>
    <col min="5668" max="5837" width="16.25" style="6" customWidth="1"/>
    <col min="5838" max="5838" width="14.875" style="6" customWidth="1"/>
    <col min="5839" max="5888" width="16.25" style="6"/>
    <col min="5889" max="5889" width="5.75" style="6" customWidth="1"/>
    <col min="5890" max="5890" width="19.75" style="6" customWidth="1"/>
    <col min="5891" max="5891" width="11.625" style="6" customWidth="1"/>
    <col min="5892" max="5892" width="9.875" style="6" customWidth="1"/>
    <col min="5893" max="5893" width="4.75" style="6" customWidth="1"/>
    <col min="5894" max="5899" width="16.375" style="6" customWidth="1"/>
    <col min="5900" max="5900" width="4.75" style="6" customWidth="1"/>
    <col min="5901" max="5909" width="16.25" style="6" customWidth="1"/>
    <col min="5910" max="5910" width="7.875" style="6" customWidth="1"/>
    <col min="5911" max="5911" width="9" style="6" customWidth="1"/>
    <col min="5912" max="5912" width="6.375" style="6" customWidth="1"/>
    <col min="5913" max="5913" width="6.75" style="6" customWidth="1"/>
    <col min="5914" max="5914" width="10.25" style="6" customWidth="1"/>
    <col min="5915" max="5915" width="8.875" style="6" customWidth="1"/>
    <col min="5916" max="5916" width="7.625" style="6" customWidth="1"/>
    <col min="5917" max="5917" width="15.375" style="6" customWidth="1"/>
    <col min="5918" max="5918" width="7.625" style="6" customWidth="1"/>
    <col min="5919" max="5919" width="6.375" style="6" customWidth="1"/>
    <col min="5920" max="5920" width="6.625" style="6" customWidth="1"/>
    <col min="5921" max="5921" width="7.875" style="6" customWidth="1"/>
    <col min="5922" max="5922" width="7.125" style="6" customWidth="1"/>
    <col min="5923" max="5923" width="6.75" style="6" customWidth="1"/>
    <col min="5924" max="6093" width="16.25" style="6" customWidth="1"/>
    <col min="6094" max="6094" width="14.875" style="6" customWidth="1"/>
    <col min="6095" max="6144" width="16.25" style="6"/>
    <col min="6145" max="6145" width="5.75" style="6" customWidth="1"/>
    <col min="6146" max="6146" width="19.75" style="6" customWidth="1"/>
    <col min="6147" max="6147" width="11.625" style="6" customWidth="1"/>
    <col min="6148" max="6148" width="9.875" style="6" customWidth="1"/>
    <col min="6149" max="6149" width="4.75" style="6" customWidth="1"/>
    <col min="6150" max="6155" width="16.375" style="6" customWidth="1"/>
    <col min="6156" max="6156" width="4.75" style="6" customWidth="1"/>
    <col min="6157" max="6165" width="16.25" style="6" customWidth="1"/>
    <col min="6166" max="6166" width="7.875" style="6" customWidth="1"/>
    <col min="6167" max="6167" width="9" style="6" customWidth="1"/>
    <col min="6168" max="6168" width="6.375" style="6" customWidth="1"/>
    <col min="6169" max="6169" width="6.75" style="6" customWidth="1"/>
    <col min="6170" max="6170" width="10.25" style="6" customWidth="1"/>
    <col min="6171" max="6171" width="8.875" style="6" customWidth="1"/>
    <col min="6172" max="6172" width="7.625" style="6" customWidth="1"/>
    <col min="6173" max="6173" width="15.375" style="6" customWidth="1"/>
    <col min="6174" max="6174" width="7.625" style="6" customWidth="1"/>
    <col min="6175" max="6175" width="6.375" style="6" customWidth="1"/>
    <col min="6176" max="6176" width="6.625" style="6" customWidth="1"/>
    <col min="6177" max="6177" width="7.875" style="6" customWidth="1"/>
    <col min="6178" max="6178" width="7.125" style="6" customWidth="1"/>
    <col min="6179" max="6179" width="6.75" style="6" customWidth="1"/>
    <col min="6180" max="6349" width="16.25" style="6" customWidth="1"/>
    <col min="6350" max="6350" width="14.875" style="6" customWidth="1"/>
    <col min="6351" max="6400" width="16.25" style="6"/>
    <col min="6401" max="6401" width="5.75" style="6" customWidth="1"/>
    <col min="6402" max="6402" width="19.75" style="6" customWidth="1"/>
    <col min="6403" max="6403" width="11.625" style="6" customWidth="1"/>
    <col min="6404" max="6404" width="9.875" style="6" customWidth="1"/>
    <col min="6405" max="6405" width="4.75" style="6" customWidth="1"/>
    <col min="6406" max="6411" width="16.375" style="6" customWidth="1"/>
    <col min="6412" max="6412" width="4.75" style="6" customWidth="1"/>
    <col min="6413" max="6421" width="16.25" style="6" customWidth="1"/>
    <col min="6422" max="6422" width="7.875" style="6" customWidth="1"/>
    <col min="6423" max="6423" width="9" style="6" customWidth="1"/>
    <col min="6424" max="6424" width="6.375" style="6" customWidth="1"/>
    <col min="6425" max="6425" width="6.75" style="6" customWidth="1"/>
    <col min="6426" max="6426" width="10.25" style="6" customWidth="1"/>
    <col min="6427" max="6427" width="8.875" style="6" customWidth="1"/>
    <col min="6428" max="6428" width="7.625" style="6" customWidth="1"/>
    <col min="6429" max="6429" width="15.375" style="6" customWidth="1"/>
    <col min="6430" max="6430" width="7.625" style="6" customWidth="1"/>
    <col min="6431" max="6431" width="6.375" style="6" customWidth="1"/>
    <col min="6432" max="6432" width="6.625" style="6" customWidth="1"/>
    <col min="6433" max="6433" width="7.875" style="6" customWidth="1"/>
    <col min="6434" max="6434" width="7.125" style="6" customWidth="1"/>
    <col min="6435" max="6435" width="6.75" style="6" customWidth="1"/>
    <col min="6436" max="6605" width="16.25" style="6" customWidth="1"/>
    <col min="6606" max="6606" width="14.875" style="6" customWidth="1"/>
    <col min="6607" max="6656" width="16.25" style="6"/>
    <col min="6657" max="6657" width="5.75" style="6" customWidth="1"/>
    <col min="6658" max="6658" width="19.75" style="6" customWidth="1"/>
    <col min="6659" max="6659" width="11.625" style="6" customWidth="1"/>
    <col min="6660" max="6660" width="9.875" style="6" customWidth="1"/>
    <col min="6661" max="6661" width="4.75" style="6" customWidth="1"/>
    <col min="6662" max="6667" width="16.375" style="6" customWidth="1"/>
    <col min="6668" max="6668" width="4.75" style="6" customWidth="1"/>
    <col min="6669" max="6677" width="16.25" style="6" customWidth="1"/>
    <col min="6678" max="6678" width="7.875" style="6" customWidth="1"/>
    <col min="6679" max="6679" width="9" style="6" customWidth="1"/>
    <col min="6680" max="6680" width="6.375" style="6" customWidth="1"/>
    <col min="6681" max="6681" width="6.75" style="6" customWidth="1"/>
    <col min="6682" max="6682" width="10.25" style="6" customWidth="1"/>
    <col min="6683" max="6683" width="8.875" style="6" customWidth="1"/>
    <col min="6684" max="6684" width="7.625" style="6" customWidth="1"/>
    <col min="6685" max="6685" width="15.375" style="6" customWidth="1"/>
    <col min="6686" max="6686" width="7.625" style="6" customWidth="1"/>
    <col min="6687" max="6687" width="6.375" style="6" customWidth="1"/>
    <col min="6688" max="6688" width="6.625" style="6" customWidth="1"/>
    <col min="6689" max="6689" width="7.875" style="6" customWidth="1"/>
    <col min="6690" max="6690" width="7.125" style="6" customWidth="1"/>
    <col min="6691" max="6691" width="6.75" style="6" customWidth="1"/>
    <col min="6692" max="6861" width="16.25" style="6" customWidth="1"/>
    <col min="6862" max="6862" width="14.875" style="6" customWidth="1"/>
    <col min="6863" max="6912" width="16.25" style="6"/>
    <col min="6913" max="6913" width="5.75" style="6" customWidth="1"/>
    <col min="6914" max="6914" width="19.75" style="6" customWidth="1"/>
    <col min="6915" max="6915" width="11.625" style="6" customWidth="1"/>
    <col min="6916" max="6916" width="9.875" style="6" customWidth="1"/>
    <col min="6917" max="6917" width="4.75" style="6" customWidth="1"/>
    <col min="6918" max="6923" width="16.375" style="6" customWidth="1"/>
    <col min="6924" max="6924" width="4.75" style="6" customWidth="1"/>
    <col min="6925" max="6933" width="16.25" style="6" customWidth="1"/>
    <col min="6934" max="6934" width="7.875" style="6" customWidth="1"/>
    <col min="6935" max="6935" width="9" style="6" customWidth="1"/>
    <col min="6936" max="6936" width="6.375" style="6" customWidth="1"/>
    <col min="6937" max="6937" width="6.75" style="6" customWidth="1"/>
    <col min="6938" max="6938" width="10.25" style="6" customWidth="1"/>
    <col min="6939" max="6939" width="8.875" style="6" customWidth="1"/>
    <col min="6940" max="6940" width="7.625" style="6" customWidth="1"/>
    <col min="6941" max="6941" width="15.375" style="6" customWidth="1"/>
    <col min="6942" max="6942" width="7.625" style="6" customWidth="1"/>
    <col min="6943" max="6943" width="6.375" style="6" customWidth="1"/>
    <col min="6944" max="6944" width="6.625" style="6" customWidth="1"/>
    <col min="6945" max="6945" width="7.875" style="6" customWidth="1"/>
    <col min="6946" max="6946" width="7.125" style="6" customWidth="1"/>
    <col min="6947" max="6947" width="6.75" style="6" customWidth="1"/>
    <col min="6948" max="7117" width="16.25" style="6" customWidth="1"/>
    <col min="7118" max="7118" width="14.875" style="6" customWidth="1"/>
    <col min="7119" max="7168" width="16.25" style="6"/>
    <col min="7169" max="7169" width="5.75" style="6" customWidth="1"/>
    <col min="7170" max="7170" width="19.75" style="6" customWidth="1"/>
    <col min="7171" max="7171" width="11.625" style="6" customWidth="1"/>
    <col min="7172" max="7172" width="9.875" style="6" customWidth="1"/>
    <col min="7173" max="7173" width="4.75" style="6" customWidth="1"/>
    <col min="7174" max="7179" width="16.375" style="6" customWidth="1"/>
    <col min="7180" max="7180" width="4.75" style="6" customWidth="1"/>
    <col min="7181" max="7189" width="16.25" style="6" customWidth="1"/>
    <col min="7190" max="7190" width="7.875" style="6" customWidth="1"/>
    <col min="7191" max="7191" width="9" style="6" customWidth="1"/>
    <col min="7192" max="7192" width="6.375" style="6" customWidth="1"/>
    <col min="7193" max="7193" width="6.75" style="6" customWidth="1"/>
    <col min="7194" max="7194" width="10.25" style="6" customWidth="1"/>
    <col min="7195" max="7195" width="8.875" style="6" customWidth="1"/>
    <col min="7196" max="7196" width="7.625" style="6" customWidth="1"/>
    <col min="7197" max="7197" width="15.375" style="6" customWidth="1"/>
    <col min="7198" max="7198" width="7.625" style="6" customWidth="1"/>
    <col min="7199" max="7199" width="6.375" style="6" customWidth="1"/>
    <col min="7200" max="7200" width="6.625" style="6" customWidth="1"/>
    <col min="7201" max="7201" width="7.875" style="6" customWidth="1"/>
    <col min="7202" max="7202" width="7.125" style="6" customWidth="1"/>
    <col min="7203" max="7203" width="6.75" style="6" customWidth="1"/>
    <col min="7204" max="7373" width="16.25" style="6" customWidth="1"/>
    <col min="7374" max="7374" width="14.875" style="6" customWidth="1"/>
    <col min="7375" max="7424" width="16.25" style="6"/>
    <col min="7425" max="7425" width="5.75" style="6" customWidth="1"/>
    <col min="7426" max="7426" width="19.75" style="6" customWidth="1"/>
    <col min="7427" max="7427" width="11.625" style="6" customWidth="1"/>
    <col min="7428" max="7428" width="9.875" style="6" customWidth="1"/>
    <col min="7429" max="7429" width="4.75" style="6" customWidth="1"/>
    <col min="7430" max="7435" width="16.375" style="6" customWidth="1"/>
    <col min="7436" max="7436" width="4.75" style="6" customWidth="1"/>
    <col min="7437" max="7445" width="16.25" style="6" customWidth="1"/>
    <col min="7446" max="7446" width="7.875" style="6" customWidth="1"/>
    <col min="7447" max="7447" width="9" style="6" customWidth="1"/>
    <col min="7448" max="7448" width="6.375" style="6" customWidth="1"/>
    <col min="7449" max="7449" width="6.75" style="6" customWidth="1"/>
    <col min="7450" max="7450" width="10.25" style="6" customWidth="1"/>
    <col min="7451" max="7451" width="8.875" style="6" customWidth="1"/>
    <col min="7452" max="7452" width="7.625" style="6" customWidth="1"/>
    <col min="7453" max="7453" width="15.375" style="6" customWidth="1"/>
    <col min="7454" max="7454" width="7.625" style="6" customWidth="1"/>
    <col min="7455" max="7455" width="6.375" style="6" customWidth="1"/>
    <col min="7456" max="7456" width="6.625" style="6" customWidth="1"/>
    <col min="7457" max="7457" width="7.875" style="6" customWidth="1"/>
    <col min="7458" max="7458" width="7.125" style="6" customWidth="1"/>
    <col min="7459" max="7459" width="6.75" style="6" customWidth="1"/>
    <col min="7460" max="7629" width="16.25" style="6" customWidth="1"/>
    <col min="7630" max="7630" width="14.875" style="6" customWidth="1"/>
    <col min="7631" max="7680" width="16.25" style="6"/>
    <col min="7681" max="7681" width="5.75" style="6" customWidth="1"/>
    <col min="7682" max="7682" width="19.75" style="6" customWidth="1"/>
    <col min="7683" max="7683" width="11.625" style="6" customWidth="1"/>
    <col min="7684" max="7684" width="9.875" style="6" customWidth="1"/>
    <col min="7685" max="7685" width="4.75" style="6" customWidth="1"/>
    <col min="7686" max="7691" width="16.375" style="6" customWidth="1"/>
    <col min="7692" max="7692" width="4.75" style="6" customWidth="1"/>
    <col min="7693" max="7701" width="16.25" style="6" customWidth="1"/>
    <col min="7702" max="7702" width="7.875" style="6" customWidth="1"/>
    <col min="7703" max="7703" width="9" style="6" customWidth="1"/>
    <col min="7704" max="7704" width="6.375" style="6" customWidth="1"/>
    <col min="7705" max="7705" width="6.75" style="6" customWidth="1"/>
    <col min="7706" max="7706" width="10.25" style="6" customWidth="1"/>
    <col min="7707" max="7707" width="8.875" style="6" customWidth="1"/>
    <col min="7708" max="7708" width="7.625" style="6" customWidth="1"/>
    <col min="7709" max="7709" width="15.375" style="6" customWidth="1"/>
    <col min="7710" max="7710" width="7.625" style="6" customWidth="1"/>
    <col min="7711" max="7711" width="6.375" style="6" customWidth="1"/>
    <col min="7712" max="7712" width="6.625" style="6" customWidth="1"/>
    <col min="7713" max="7713" width="7.875" style="6" customWidth="1"/>
    <col min="7714" max="7714" width="7.125" style="6" customWidth="1"/>
    <col min="7715" max="7715" width="6.75" style="6" customWidth="1"/>
    <col min="7716" max="7885" width="16.25" style="6" customWidth="1"/>
    <col min="7886" max="7886" width="14.875" style="6" customWidth="1"/>
    <col min="7887" max="7936" width="16.25" style="6"/>
    <col min="7937" max="7937" width="5.75" style="6" customWidth="1"/>
    <col min="7938" max="7938" width="19.75" style="6" customWidth="1"/>
    <col min="7939" max="7939" width="11.625" style="6" customWidth="1"/>
    <col min="7940" max="7940" width="9.875" style="6" customWidth="1"/>
    <col min="7941" max="7941" width="4.75" style="6" customWidth="1"/>
    <col min="7942" max="7947" width="16.375" style="6" customWidth="1"/>
    <col min="7948" max="7948" width="4.75" style="6" customWidth="1"/>
    <col min="7949" max="7957" width="16.25" style="6" customWidth="1"/>
    <col min="7958" max="7958" width="7.875" style="6" customWidth="1"/>
    <col min="7959" max="7959" width="9" style="6" customWidth="1"/>
    <col min="7960" max="7960" width="6.375" style="6" customWidth="1"/>
    <col min="7961" max="7961" width="6.75" style="6" customWidth="1"/>
    <col min="7962" max="7962" width="10.25" style="6" customWidth="1"/>
    <col min="7963" max="7963" width="8.875" style="6" customWidth="1"/>
    <col min="7964" max="7964" width="7.625" style="6" customWidth="1"/>
    <col min="7965" max="7965" width="15.375" style="6" customWidth="1"/>
    <col min="7966" max="7966" width="7.625" style="6" customWidth="1"/>
    <col min="7967" max="7967" width="6.375" style="6" customWidth="1"/>
    <col min="7968" max="7968" width="6.625" style="6" customWidth="1"/>
    <col min="7969" max="7969" width="7.875" style="6" customWidth="1"/>
    <col min="7970" max="7970" width="7.125" style="6" customWidth="1"/>
    <col min="7971" max="7971" width="6.75" style="6" customWidth="1"/>
    <col min="7972" max="8141" width="16.25" style="6" customWidth="1"/>
    <col min="8142" max="8142" width="14.875" style="6" customWidth="1"/>
    <col min="8143" max="8192" width="16.25" style="6"/>
    <col min="8193" max="8193" width="5.75" style="6" customWidth="1"/>
    <col min="8194" max="8194" width="19.75" style="6" customWidth="1"/>
    <col min="8195" max="8195" width="11.625" style="6" customWidth="1"/>
    <col min="8196" max="8196" width="9.875" style="6" customWidth="1"/>
    <col min="8197" max="8197" width="4.75" style="6" customWidth="1"/>
    <col min="8198" max="8203" width="16.375" style="6" customWidth="1"/>
    <col min="8204" max="8204" width="4.75" style="6" customWidth="1"/>
    <col min="8205" max="8213" width="16.25" style="6" customWidth="1"/>
    <col min="8214" max="8214" width="7.875" style="6" customWidth="1"/>
    <col min="8215" max="8215" width="9" style="6" customWidth="1"/>
    <col min="8216" max="8216" width="6.375" style="6" customWidth="1"/>
    <col min="8217" max="8217" width="6.75" style="6" customWidth="1"/>
    <col min="8218" max="8218" width="10.25" style="6" customWidth="1"/>
    <col min="8219" max="8219" width="8.875" style="6" customWidth="1"/>
    <col min="8220" max="8220" width="7.625" style="6" customWidth="1"/>
    <col min="8221" max="8221" width="15.375" style="6" customWidth="1"/>
    <col min="8222" max="8222" width="7.625" style="6" customWidth="1"/>
    <col min="8223" max="8223" width="6.375" style="6" customWidth="1"/>
    <col min="8224" max="8224" width="6.625" style="6" customWidth="1"/>
    <col min="8225" max="8225" width="7.875" style="6" customWidth="1"/>
    <col min="8226" max="8226" width="7.125" style="6" customWidth="1"/>
    <col min="8227" max="8227" width="6.75" style="6" customWidth="1"/>
    <col min="8228" max="8397" width="16.25" style="6" customWidth="1"/>
    <col min="8398" max="8398" width="14.875" style="6" customWidth="1"/>
    <col min="8399" max="8448" width="16.25" style="6"/>
    <col min="8449" max="8449" width="5.75" style="6" customWidth="1"/>
    <col min="8450" max="8450" width="19.75" style="6" customWidth="1"/>
    <col min="8451" max="8451" width="11.625" style="6" customWidth="1"/>
    <col min="8452" max="8452" width="9.875" style="6" customWidth="1"/>
    <col min="8453" max="8453" width="4.75" style="6" customWidth="1"/>
    <col min="8454" max="8459" width="16.375" style="6" customWidth="1"/>
    <col min="8460" max="8460" width="4.75" style="6" customWidth="1"/>
    <col min="8461" max="8469" width="16.25" style="6" customWidth="1"/>
    <col min="8470" max="8470" width="7.875" style="6" customWidth="1"/>
    <col min="8471" max="8471" width="9" style="6" customWidth="1"/>
    <col min="8472" max="8472" width="6.375" style="6" customWidth="1"/>
    <col min="8473" max="8473" width="6.75" style="6" customWidth="1"/>
    <col min="8474" max="8474" width="10.25" style="6" customWidth="1"/>
    <col min="8475" max="8475" width="8.875" style="6" customWidth="1"/>
    <col min="8476" max="8476" width="7.625" style="6" customWidth="1"/>
    <col min="8477" max="8477" width="15.375" style="6" customWidth="1"/>
    <col min="8478" max="8478" width="7.625" style="6" customWidth="1"/>
    <col min="8479" max="8479" width="6.375" style="6" customWidth="1"/>
    <col min="8480" max="8480" width="6.625" style="6" customWidth="1"/>
    <col min="8481" max="8481" width="7.875" style="6" customWidth="1"/>
    <col min="8482" max="8482" width="7.125" style="6" customWidth="1"/>
    <col min="8483" max="8483" width="6.75" style="6" customWidth="1"/>
    <col min="8484" max="8653" width="16.25" style="6" customWidth="1"/>
    <col min="8654" max="8654" width="14.875" style="6" customWidth="1"/>
    <col min="8655" max="8704" width="16.25" style="6"/>
    <col min="8705" max="8705" width="5.75" style="6" customWidth="1"/>
    <col min="8706" max="8706" width="19.75" style="6" customWidth="1"/>
    <col min="8707" max="8707" width="11.625" style="6" customWidth="1"/>
    <col min="8708" max="8708" width="9.875" style="6" customWidth="1"/>
    <col min="8709" max="8709" width="4.75" style="6" customWidth="1"/>
    <col min="8710" max="8715" width="16.375" style="6" customWidth="1"/>
    <col min="8716" max="8716" width="4.75" style="6" customWidth="1"/>
    <col min="8717" max="8725" width="16.25" style="6" customWidth="1"/>
    <col min="8726" max="8726" width="7.875" style="6" customWidth="1"/>
    <col min="8727" max="8727" width="9" style="6" customWidth="1"/>
    <col min="8728" max="8728" width="6.375" style="6" customWidth="1"/>
    <col min="8729" max="8729" width="6.75" style="6" customWidth="1"/>
    <col min="8730" max="8730" width="10.25" style="6" customWidth="1"/>
    <col min="8731" max="8731" width="8.875" style="6" customWidth="1"/>
    <col min="8732" max="8732" width="7.625" style="6" customWidth="1"/>
    <col min="8733" max="8733" width="15.375" style="6" customWidth="1"/>
    <col min="8734" max="8734" width="7.625" style="6" customWidth="1"/>
    <col min="8735" max="8735" width="6.375" style="6" customWidth="1"/>
    <col min="8736" max="8736" width="6.625" style="6" customWidth="1"/>
    <col min="8737" max="8737" width="7.875" style="6" customWidth="1"/>
    <col min="8738" max="8738" width="7.125" style="6" customWidth="1"/>
    <col min="8739" max="8739" width="6.75" style="6" customWidth="1"/>
    <col min="8740" max="8909" width="16.25" style="6" customWidth="1"/>
    <col min="8910" max="8910" width="14.875" style="6" customWidth="1"/>
    <col min="8911" max="8960" width="16.25" style="6"/>
    <col min="8961" max="8961" width="5.75" style="6" customWidth="1"/>
    <col min="8962" max="8962" width="19.75" style="6" customWidth="1"/>
    <col min="8963" max="8963" width="11.625" style="6" customWidth="1"/>
    <col min="8964" max="8964" width="9.875" style="6" customWidth="1"/>
    <col min="8965" max="8965" width="4.75" style="6" customWidth="1"/>
    <col min="8966" max="8971" width="16.375" style="6" customWidth="1"/>
    <col min="8972" max="8972" width="4.75" style="6" customWidth="1"/>
    <col min="8973" max="8981" width="16.25" style="6" customWidth="1"/>
    <col min="8982" max="8982" width="7.875" style="6" customWidth="1"/>
    <col min="8983" max="8983" width="9" style="6" customWidth="1"/>
    <col min="8984" max="8984" width="6.375" style="6" customWidth="1"/>
    <col min="8985" max="8985" width="6.75" style="6" customWidth="1"/>
    <col min="8986" max="8986" width="10.25" style="6" customWidth="1"/>
    <col min="8987" max="8987" width="8.875" style="6" customWidth="1"/>
    <col min="8988" max="8988" width="7.625" style="6" customWidth="1"/>
    <col min="8989" max="8989" width="15.375" style="6" customWidth="1"/>
    <col min="8990" max="8990" width="7.625" style="6" customWidth="1"/>
    <col min="8991" max="8991" width="6.375" style="6" customWidth="1"/>
    <col min="8992" max="8992" width="6.625" style="6" customWidth="1"/>
    <col min="8993" max="8993" width="7.875" style="6" customWidth="1"/>
    <col min="8994" max="8994" width="7.125" style="6" customWidth="1"/>
    <col min="8995" max="8995" width="6.75" style="6" customWidth="1"/>
    <col min="8996" max="9165" width="16.25" style="6" customWidth="1"/>
    <col min="9166" max="9166" width="14.875" style="6" customWidth="1"/>
    <col min="9167" max="9216" width="16.25" style="6"/>
    <col min="9217" max="9217" width="5.75" style="6" customWidth="1"/>
    <col min="9218" max="9218" width="19.75" style="6" customWidth="1"/>
    <col min="9219" max="9219" width="11.625" style="6" customWidth="1"/>
    <col min="9220" max="9220" width="9.875" style="6" customWidth="1"/>
    <col min="9221" max="9221" width="4.75" style="6" customWidth="1"/>
    <col min="9222" max="9227" width="16.375" style="6" customWidth="1"/>
    <col min="9228" max="9228" width="4.75" style="6" customWidth="1"/>
    <col min="9229" max="9237" width="16.25" style="6" customWidth="1"/>
    <col min="9238" max="9238" width="7.875" style="6" customWidth="1"/>
    <col min="9239" max="9239" width="9" style="6" customWidth="1"/>
    <col min="9240" max="9240" width="6.375" style="6" customWidth="1"/>
    <col min="9241" max="9241" width="6.75" style="6" customWidth="1"/>
    <col min="9242" max="9242" width="10.25" style="6" customWidth="1"/>
    <col min="9243" max="9243" width="8.875" style="6" customWidth="1"/>
    <col min="9244" max="9244" width="7.625" style="6" customWidth="1"/>
    <col min="9245" max="9245" width="15.375" style="6" customWidth="1"/>
    <col min="9246" max="9246" width="7.625" style="6" customWidth="1"/>
    <col min="9247" max="9247" width="6.375" style="6" customWidth="1"/>
    <col min="9248" max="9248" width="6.625" style="6" customWidth="1"/>
    <col min="9249" max="9249" width="7.875" style="6" customWidth="1"/>
    <col min="9250" max="9250" width="7.125" style="6" customWidth="1"/>
    <col min="9251" max="9251" width="6.75" style="6" customWidth="1"/>
    <col min="9252" max="9421" width="16.25" style="6" customWidth="1"/>
    <col min="9422" max="9422" width="14.875" style="6" customWidth="1"/>
    <col min="9423" max="9472" width="16.25" style="6"/>
    <col min="9473" max="9473" width="5.75" style="6" customWidth="1"/>
    <col min="9474" max="9474" width="19.75" style="6" customWidth="1"/>
    <col min="9475" max="9475" width="11.625" style="6" customWidth="1"/>
    <col min="9476" max="9476" width="9.875" style="6" customWidth="1"/>
    <col min="9477" max="9477" width="4.75" style="6" customWidth="1"/>
    <col min="9478" max="9483" width="16.375" style="6" customWidth="1"/>
    <col min="9484" max="9484" width="4.75" style="6" customWidth="1"/>
    <col min="9485" max="9493" width="16.25" style="6" customWidth="1"/>
    <col min="9494" max="9494" width="7.875" style="6" customWidth="1"/>
    <col min="9495" max="9495" width="9" style="6" customWidth="1"/>
    <col min="9496" max="9496" width="6.375" style="6" customWidth="1"/>
    <col min="9497" max="9497" width="6.75" style="6" customWidth="1"/>
    <col min="9498" max="9498" width="10.25" style="6" customWidth="1"/>
    <col min="9499" max="9499" width="8.875" style="6" customWidth="1"/>
    <col min="9500" max="9500" width="7.625" style="6" customWidth="1"/>
    <col min="9501" max="9501" width="15.375" style="6" customWidth="1"/>
    <col min="9502" max="9502" width="7.625" style="6" customWidth="1"/>
    <col min="9503" max="9503" width="6.375" style="6" customWidth="1"/>
    <col min="9504" max="9504" width="6.625" style="6" customWidth="1"/>
    <col min="9505" max="9505" width="7.875" style="6" customWidth="1"/>
    <col min="9506" max="9506" width="7.125" style="6" customWidth="1"/>
    <col min="9507" max="9507" width="6.75" style="6" customWidth="1"/>
    <col min="9508" max="9677" width="16.25" style="6" customWidth="1"/>
    <col min="9678" max="9678" width="14.875" style="6" customWidth="1"/>
    <col min="9679" max="9728" width="16.25" style="6"/>
    <col min="9729" max="9729" width="5.75" style="6" customWidth="1"/>
    <col min="9730" max="9730" width="19.75" style="6" customWidth="1"/>
    <col min="9731" max="9731" width="11.625" style="6" customWidth="1"/>
    <col min="9732" max="9732" width="9.875" style="6" customWidth="1"/>
    <col min="9733" max="9733" width="4.75" style="6" customWidth="1"/>
    <col min="9734" max="9739" width="16.375" style="6" customWidth="1"/>
    <col min="9740" max="9740" width="4.75" style="6" customWidth="1"/>
    <col min="9741" max="9749" width="16.25" style="6" customWidth="1"/>
    <col min="9750" max="9750" width="7.875" style="6" customWidth="1"/>
    <col min="9751" max="9751" width="9" style="6" customWidth="1"/>
    <col min="9752" max="9752" width="6.375" style="6" customWidth="1"/>
    <col min="9753" max="9753" width="6.75" style="6" customWidth="1"/>
    <col min="9754" max="9754" width="10.25" style="6" customWidth="1"/>
    <col min="9755" max="9755" width="8.875" style="6" customWidth="1"/>
    <col min="9756" max="9756" width="7.625" style="6" customWidth="1"/>
    <col min="9757" max="9757" width="15.375" style="6" customWidth="1"/>
    <col min="9758" max="9758" width="7.625" style="6" customWidth="1"/>
    <col min="9759" max="9759" width="6.375" style="6" customWidth="1"/>
    <col min="9760" max="9760" width="6.625" style="6" customWidth="1"/>
    <col min="9761" max="9761" width="7.875" style="6" customWidth="1"/>
    <col min="9762" max="9762" width="7.125" style="6" customWidth="1"/>
    <col min="9763" max="9763" width="6.75" style="6" customWidth="1"/>
    <col min="9764" max="9933" width="16.25" style="6" customWidth="1"/>
    <col min="9934" max="9934" width="14.875" style="6" customWidth="1"/>
    <col min="9935" max="9984" width="16.25" style="6"/>
    <col min="9985" max="9985" width="5.75" style="6" customWidth="1"/>
    <col min="9986" max="9986" width="19.75" style="6" customWidth="1"/>
    <col min="9987" max="9987" width="11.625" style="6" customWidth="1"/>
    <col min="9988" max="9988" width="9.875" style="6" customWidth="1"/>
    <col min="9989" max="9989" width="4.75" style="6" customWidth="1"/>
    <col min="9990" max="9995" width="16.375" style="6" customWidth="1"/>
    <col min="9996" max="9996" width="4.75" style="6" customWidth="1"/>
    <col min="9997" max="10005" width="16.25" style="6" customWidth="1"/>
    <col min="10006" max="10006" width="7.875" style="6" customWidth="1"/>
    <col min="10007" max="10007" width="9" style="6" customWidth="1"/>
    <col min="10008" max="10008" width="6.375" style="6" customWidth="1"/>
    <col min="10009" max="10009" width="6.75" style="6" customWidth="1"/>
    <col min="10010" max="10010" width="10.25" style="6" customWidth="1"/>
    <col min="10011" max="10011" width="8.875" style="6" customWidth="1"/>
    <col min="10012" max="10012" width="7.625" style="6" customWidth="1"/>
    <col min="10013" max="10013" width="15.375" style="6" customWidth="1"/>
    <col min="10014" max="10014" width="7.625" style="6" customWidth="1"/>
    <col min="10015" max="10015" width="6.375" style="6" customWidth="1"/>
    <col min="10016" max="10016" width="6.625" style="6" customWidth="1"/>
    <col min="10017" max="10017" width="7.875" style="6" customWidth="1"/>
    <col min="10018" max="10018" width="7.125" style="6" customWidth="1"/>
    <col min="10019" max="10019" width="6.75" style="6" customWidth="1"/>
    <col min="10020" max="10189" width="16.25" style="6" customWidth="1"/>
    <col min="10190" max="10190" width="14.875" style="6" customWidth="1"/>
    <col min="10191" max="10240" width="16.25" style="6"/>
    <col min="10241" max="10241" width="5.75" style="6" customWidth="1"/>
    <col min="10242" max="10242" width="19.75" style="6" customWidth="1"/>
    <col min="10243" max="10243" width="11.625" style="6" customWidth="1"/>
    <col min="10244" max="10244" width="9.875" style="6" customWidth="1"/>
    <col min="10245" max="10245" width="4.75" style="6" customWidth="1"/>
    <col min="10246" max="10251" width="16.375" style="6" customWidth="1"/>
    <col min="10252" max="10252" width="4.75" style="6" customWidth="1"/>
    <col min="10253" max="10261" width="16.25" style="6" customWidth="1"/>
    <col min="10262" max="10262" width="7.875" style="6" customWidth="1"/>
    <col min="10263" max="10263" width="9" style="6" customWidth="1"/>
    <col min="10264" max="10264" width="6.375" style="6" customWidth="1"/>
    <col min="10265" max="10265" width="6.75" style="6" customWidth="1"/>
    <col min="10266" max="10266" width="10.25" style="6" customWidth="1"/>
    <col min="10267" max="10267" width="8.875" style="6" customWidth="1"/>
    <col min="10268" max="10268" width="7.625" style="6" customWidth="1"/>
    <col min="10269" max="10269" width="15.375" style="6" customWidth="1"/>
    <col min="10270" max="10270" width="7.625" style="6" customWidth="1"/>
    <col min="10271" max="10271" width="6.375" style="6" customWidth="1"/>
    <col min="10272" max="10272" width="6.625" style="6" customWidth="1"/>
    <col min="10273" max="10273" width="7.875" style="6" customWidth="1"/>
    <col min="10274" max="10274" width="7.125" style="6" customWidth="1"/>
    <col min="10275" max="10275" width="6.75" style="6" customWidth="1"/>
    <col min="10276" max="10445" width="16.25" style="6" customWidth="1"/>
    <col min="10446" max="10446" width="14.875" style="6" customWidth="1"/>
    <col min="10447" max="10496" width="16.25" style="6"/>
    <col min="10497" max="10497" width="5.75" style="6" customWidth="1"/>
    <col min="10498" max="10498" width="19.75" style="6" customWidth="1"/>
    <col min="10499" max="10499" width="11.625" style="6" customWidth="1"/>
    <col min="10500" max="10500" width="9.875" style="6" customWidth="1"/>
    <col min="10501" max="10501" width="4.75" style="6" customWidth="1"/>
    <col min="10502" max="10507" width="16.375" style="6" customWidth="1"/>
    <col min="10508" max="10508" width="4.75" style="6" customWidth="1"/>
    <col min="10509" max="10517" width="16.25" style="6" customWidth="1"/>
    <col min="10518" max="10518" width="7.875" style="6" customWidth="1"/>
    <col min="10519" max="10519" width="9" style="6" customWidth="1"/>
    <col min="10520" max="10520" width="6.375" style="6" customWidth="1"/>
    <col min="10521" max="10521" width="6.75" style="6" customWidth="1"/>
    <col min="10522" max="10522" width="10.25" style="6" customWidth="1"/>
    <col min="10523" max="10523" width="8.875" style="6" customWidth="1"/>
    <col min="10524" max="10524" width="7.625" style="6" customWidth="1"/>
    <col min="10525" max="10525" width="15.375" style="6" customWidth="1"/>
    <col min="10526" max="10526" width="7.625" style="6" customWidth="1"/>
    <col min="10527" max="10527" width="6.375" style="6" customWidth="1"/>
    <col min="10528" max="10528" width="6.625" style="6" customWidth="1"/>
    <col min="10529" max="10529" width="7.875" style="6" customWidth="1"/>
    <col min="10530" max="10530" width="7.125" style="6" customWidth="1"/>
    <col min="10531" max="10531" width="6.75" style="6" customWidth="1"/>
    <col min="10532" max="10701" width="16.25" style="6" customWidth="1"/>
    <col min="10702" max="10702" width="14.875" style="6" customWidth="1"/>
    <col min="10703" max="10752" width="16.25" style="6"/>
    <col min="10753" max="10753" width="5.75" style="6" customWidth="1"/>
    <col min="10754" max="10754" width="19.75" style="6" customWidth="1"/>
    <col min="10755" max="10755" width="11.625" style="6" customWidth="1"/>
    <col min="10756" max="10756" width="9.875" style="6" customWidth="1"/>
    <col min="10757" max="10757" width="4.75" style="6" customWidth="1"/>
    <col min="10758" max="10763" width="16.375" style="6" customWidth="1"/>
    <col min="10764" max="10764" width="4.75" style="6" customWidth="1"/>
    <col min="10765" max="10773" width="16.25" style="6" customWidth="1"/>
    <col min="10774" max="10774" width="7.875" style="6" customWidth="1"/>
    <col min="10775" max="10775" width="9" style="6" customWidth="1"/>
    <col min="10776" max="10776" width="6.375" style="6" customWidth="1"/>
    <col min="10777" max="10777" width="6.75" style="6" customWidth="1"/>
    <col min="10778" max="10778" width="10.25" style="6" customWidth="1"/>
    <col min="10779" max="10779" width="8.875" style="6" customWidth="1"/>
    <col min="10780" max="10780" width="7.625" style="6" customWidth="1"/>
    <col min="10781" max="10781" width="15.375" style="6" customWidth="1"/>
    <col min="10782" max="10782" width="7.625" style="6" customWidth="1"/>
    <col min="10783" max="10783" width="6.375" style="6" customWidth="1"/>
    <col min="10784" max="10784" width="6.625" style="6" customWidth="1"/>
    <col min="10785" max="10785" width="7.875" style="6" customWidth="1"/>
    <col min="10786" max="10786" width="7.125" style="6" customWidth="1"/>
    <col min="10787" max="10787" width="6.75" style="6" customWidth="1"/>
    <col min="10788" max="10957" width="16.25" style="6" customWidth="1"/>
    <col min="10958" max="10958" width="14.875" style="6" customWidth="1"/>
    <col min="10959" max="11008" width="16.25" style="6"/>
    <col min="11009" max="11009" width="5.75" style="6" customWidth="1"/>
    <col min="11010" max="11010" width="19.75" style="6" customWidth="1"/>
    <col min="11011" max="11011" width="11.625" style="6" customWidth="1"/>
    <col min="11012" max="11012" width="9.875" style="6" customWidth="1"/>
    <col min="11013" max="11013" width="4.75" style="6" customWidth="1"/>
    <col min="11014" max="11019" width="16.375" style="6" customWidth="1"/>
    <col min="11020" max="11020" width="4.75" style="6" customWidth="1"/>
    <col min="11021" max="11029" width="16.25" style="6" customWidth="1"/>
    <col min="11030" max="11030" width="7.875" style="6" customWidth="1"/>
    <col min="11031" max="11031" width="9" style="6" customWidth="1"/>
    <col min="11032" max="11032" width="6.375" style="6" customWidth="1"/>
    <col min="11033" max="11033" width="6.75" style="6" customWidth="1"/>
    <col min="11034" max="11034" width="10.25" style="6" customWidth="1"/>
    <col min="11035" max="11035" width="8.875" style="6" customWidth="1"/>
    <col min="11036" max="11036" width="7.625" style="6" customWidth="1"/>
    <col min="11037" max="11037" width="15.375" style="6" customWidth="1"/>
    <col min="11038" max="11038" width="7.625" style="6" customWidth="1"/>
    <col min="11039" max="11039" width="6.375" style="6" customWidth="1"/>
    <col min="11040" max="11040" width="6.625" style="6" customWidth="1"/>
    <col min="11041" max="11041" width="7.875" style="6" customWidth="1"/>
    <col min="11042" max="11042" width="7.125" style="6" customWidth="1"/>
    <col min="11043" max="11043" width="6.75" style="6" customWidth="1"/>
    <col min="11044" max="11213" width="16.25" style="6" customWidth="1"/>
    <col min="11214" max="11214" width="14.875" style="6" customWidth="1"/>
    <col min="11215" max="11264" width="16.25" style="6"/>
    <col min="11265" max="11265" width="5.75" style="6" customWidth="1"/>
    <col min="11266" max="11266" width="19.75" style="6" customWidth="1"/>
    <col min="11267" max="11267" width="11.625" style="6" customWidth="1"/>
    <col min="11268" max="11268" width="9.875" style="6" customWidth="1"/>
    <col min="11269" max="11269" width="4.75" style="6" customWidth="1"/>
    <col min="11270" max="11275" width="16.375" style="6" customWidth="1"/>
    <col min="11276" max="11276" width="4.75" style="6" customWidth="1"/>
    <col min="11277" max="11285" width="16.25" style="6" customWidth="1"/>
    <col min="11286" max="11286" width="7.875" style="6" customWidth="1"/>
    <col min="11287" max="11287" width="9" style="6" customWidth="1"/>
    <col min="11288" max="11288" width="6.375" style="6" customWidth="1"/>
    <col min="11289" max="11289" width="6.75" style="6" customWidth="1"/>
    <col min="11290" max="11290" width="10.25" style="6" customWidth="1"/>
    <col min="11291" max="11291" width="8.875" style="6" customWidth="1"/>
    <col min="11292" max="11292" width="7.625" style="6" customWidth="1"/>
    <col min="11293" max="11293" width="15.375" style="6" customWidth="1"/>
    <col min="11294" max="11294" width="7.625" style="6" customWidth="1"/>
    <col min="11295" max="11295" width="6.375" style="6" customWidth="1"/>
    <col min="11296" max="11296" width="6.625" style="6" customWidth="1"/>
    <col min="11297" max="11297" width="7.875" style="6" customWidth="1"/>
    <col min="11298" max="11298" width="7.125" style="6" customWidth="1"/>
    <col min="11299" max="11299" width="6.75" style="6" customWidth="1"/>
    <col min="11300" max="11469" width="16.25" style="6" customWidth="1"/>
    <col min="11470" max="11470" width="14.875" style="6" customWidth="1"/>
    <col min="11471" max="11520" width="16.25" style="6"/>
    <col min="11521" max="11521" width="5.75" style="6" customWidth="1"/>
    <col min="11522" max="11522" width="19.75" style="6" customWidth="1"/>
    <col min="11523" max="11523" width="11.625" style="6" customWidth="1"/>
    <col min="11524" max="11524" width="9.875" style="6" customWidth="1"/>
    <col min="11525" max="11525" width="4.75" style="6" customWidth="1"/>
    <col min="11526" max="11531" width="16.375" style="6" customWidth="1"/>
    <col min="11532" max="11532" width="4.75" style="6" customWidth="1"/>
    <col min="11533" max="11541" width="16.25" style="6" customWidth="1"/>
    <col min="11542" max="11542" width="7.875" style="6" customWidth="1"/>
    <col min="11543" max="11543" width="9" style="6" customWidth="1"/>
    <col min="11544" max="11544" width="6.375" style="6" customWidth="1"/>
    <col min="11545" max="11545" width="6.75" style="6" customWidth="1"/>
    <col min="11546" max="11546" width="10.25" style="6" customWidth="1"/>
    <col min="11547" max="11547" width="8.875" style="6" customWidth="1"/>
    <col min="11548" max="11548" width="7.625" style="6" customWidth="1"/>
    <col min="11549" max="11549" width="15.375" style="6" customWidth="1"/>
    <col min="11550" max="11550" width="7.625" style="6" customWidth="1"/>
    <col min="11551" max="11551" width="6.375" style="6" customWidth="1"/>
    <col min="11552" max="11552" width="6.625" style="6" customWidth="1"/>
    <col min="11553" max="11553" width="7.875" style="6" customWidth="1"/>
    <col min="11554" max="11554" width="7.125" style="6" customWidth="1"/>
    <col min="11555" max="11555" width="6.75" style="6" customWidth="1"/>
    <col min="11556" max="11725" width="16.25" style="6" customWidth="1"/>
    <col min="11726" max="11726" width="14.875" style="6" customWidth="1"/>
    <col min="11727" max="11776" width="16.25" style="6"/>
    <col min="11777" max="11777" width="5.75" style="6" customWidth="1"/>
    <col min="11778" max="11778" width="19.75" style="6" customWidth="1"/>
    <col min="11779" max="11779" width="11.625" style="6" customWidth="1"/>
    <col min="11780" max="11780" width="9.875" style="6" customWidth="1"/>
    <col min="11781" max="11781" width="4.75" style="6" customWidth="1"/>
    <col min="11782" max="11787" width="16.375" style="6" customWidth="1"/>
    <col min="11788" max="11788" width="4.75" style="6" customWidth="1"/>
    <col min="11789" max="11797" width="16.25" style="6" customWidth="1"/>
    <col min="11798" max="11798" width="7.875" style="6" customWidth="1"/>
    <col min="11799" max="11799" width="9" style="6" customWidth="1"/>
    <col min="11800" max="11800" width="6.375" style="6" customWidth="1"/>
    <col min="11801" max="11801" width="6.75" style="6" customWidth="1"/>
    <col min="11802" max="11802" width="10.25" style="6" customWidth="1"/>
    <col min="11803" max="11803" width="8.875" style="6" customWidth="1"/>
    <col min="11804" max="11804" width="7.625" style="6" customWidth="1"/>
    <col min="11805" max="11805" width="15.375" style="6" customWidth="1"/>
    <col min="11806" max="11806" width="7.625" style="6" customWidth="1"/>
    <col min="11807" max="11807" width="6.375" style="6" customWidth="1"/>
    <col min="11808" max="11808" width="6.625" style="6" customWidth="1"/>
    <col min="11809" max="11809" width="7.875" style="6" customWidth="1"/>
    <col min="11810" max="11810" width="7.125" style="6" customWidth="1"/>
    <col min="11811" max="11811" width="6.75" style="6" customWidth="1"/>
    <col min="11812" max="11981" width="16.25" style="6" customWidth="1"/>
    <col min="11982" max="11982" width="14.875" style="6" customWidth="1"/>
    <col min="11983" max="12032" width="16.25" style="6"/>
    <col min="12033" max="12033" width="5.75" style="6" customWidth="1"/>
    <col min="12034" max="12034" width="19.75" style="6" customWidth="1"/>
    <col min="12035" max="12035" width="11.625" style="6" customWidth="1"/>
    <col min="12036" max="12036" width="9.875" style="6" customWidth="1"/>
    <col min="12037" max="12037" width="4.75" style="6" customWidth="1"/>
    <col min="12038" max="12043" width="16.375" style="6" customWidth="1"/>
    <col min="12044" max="12044" width="4.75" style="6" customWidth="1"/>
    <col min="12045" max="12053" width="16.25" style="6" customWidth="1"/>
    <col min="12054" max="12054" width="7.875" style="6" customWidth="1"/>
    <col min="12055" max="12055" width="9" style="6" customWidth="1"/>
    <col min="12056" max="12056" width="6.375" style="6" customWidth="1"/>
    <col min="12057" max="12057" width="6.75" style="6" customWidth="1"/>
    <col min="12058" max="12058" width="10.25" style="6" customWidth="1"/>
    <col min="12059" max="12059" width="8.875" style="6" customWidth="1"/>
    <col min="12060" max="12060" width="7.625" style="6" customWidth="1"/>
    <col min="12061" max="12061" width="15.375" style="6" customWidth="1"/>
    <col min="12062" max="12062" width="7.625" style="6" customWidth="1"/>
    <col min="12063" max="12063" width="6.375" style="6" customWidth="1"/>
    <col min="12064" max="12064" width="6.625" style="6" customWidth="1"/>
    <col min="12065" max="12065" width="7.875" style="6" customWidth="1"/>
    <col min="12066" max="12066" width="7.125" style="6" customWidth="1"/>
    <col min="12067" max="12067" width="6.75" style="6" customWidth="1"/>
    <col min="12068" max="12237" width="16.25" style="6" customWidth="1"/>
    <col min="12238" max="12238" width="14.875" style="6" customWidth="1"/>
    <col min="12239" max="12288" width="16.25" style="6"/>
    <col min="12289" max="12289" width="5.75" style="6" customWidth="1"/>
    <col min="12290" max="12290" width="19.75" style="6" customWidth="1"/>
    <col min="12291" max="12291" width="11.625" style="6" customWidth="1"/>
    <col min="12292" max="12292" width="9.875" style="6" customWidth="1"/>
    <col min="12293" max="12293" width="4.75" style="6" customWidth="1"/>
    <col min="12294" max="12299" width="16.375" style="6" customWidth="1"/>
    <col min="12300" max="12300" width="4.75" style="6" customWidth="1"/>
    <col min="12301" max="12309" width="16.25" style="6" customWidth="1"/>
    <col min="12310" max="12310" width="7.875" style="6" customWidth="1"/>
    <col min="12311" max="12311" width="9" style="6" customWidth="1"/>
    <col min="12312" max="12312" width="6.375" style="6" customWidth="1"/>
    <col min="12313" max="12313" width="6.75" style="6" customWidth="1"/>
    <col min="12314" max="12314" width="10.25" style="6" customWidth="1"/>
    <col min="12315" max="12315" width="8.875" style="6" customWidth="1"/>
    <col min="12316" max="12316" width="7.625" style="6" customWidth="1"/>
    <col min="12317" max="12317" width="15.375" style="6" customWidth="1"/>
    <col min="12318" max="12318" width="7.625" style="6" customWidth="1"/>
    <col min="12319" max="12319" width="6.375" style="6" customWidth="1"/>
    <col min="12320" max="12320" width="6.625" style="6" customWidth="1"/>
    <col min="12321" max="12321" width="7.875" style="6" customWidth="1"/>
    <col min="12322" max="12322" width="7.125" style="6" customWidth="1"/>
    <col min="12323" max="12323" width="6.75" style="6" customWidth="1"/>
    <col min="12324" max="12493" width="16.25" style="6" customWidth="1"/>
    <col min="12494" max="12494" width="14.875" style="6" customWidth="1"/>
    <col min="12495" max="12544" width="16.25" style="6"/>
    <col min="12545" max="12545" width="5.75" style="6" customWidth="1"/>
    <col min="12546" max="12546" width="19.75" style="6" customWidth="1"/>
    <col min="12547" max="12547" width="11.625" style="6" customWidth="1"/>
    <col min="12548" max="12548" width="9.875" style="6" customWidth="1"/>
    <col min="12549" max="12549" width="4.75" style="6" customWidth="1"/>
    <col min="12550" max="12555" width="16.375" style="6" customWidth="1"/>
    <col min="12556" max="12556" width="4.75" style="6" customWidth="1"/>
    <col min="12557" max="12565" width="16.25" style="6" customWidth="1"/>
    <col min="12566" max="12566" width="7.875" style="6" customWidth="1"/>
    <col min="12567" max="12567" width="9" style="6" customWidth="1"/>
    <col min="12568" max="12568" width="6.375" style="6" customWidth="1"/>
    <col min="12569" max="12569" width="6.75" style="6" customWidth="1"/>
    <col min="12570" max="12570" width="10.25" style="6" customWidth="1"/>
    <col min="12571" max="12571" width="8.875" style="6" customWidth="1"/>
    <col min="12572" max="12572" width="7.625" style="6" customWidth="1"/>
    <col min="12573" max="12573" width="15.375" style="6" customWidth="1"/>
    <col min="12574" max="12574" width="7.625" style="6" customWidth="1"/>
    <col min="12575" max="12575" width="6.375" style="6" customWidth="1"/>
    <col min="12576" max="12576" width="6.625" style="6" customWidth="1"/>
    <col min="12577" max="12577" width="7.875" style="6" customWidth="1"/>
    <col min="12578" max="12578" width="7.125" style="6" customWidth="1"/>
    <col min="12579" max="12579" width="6.75" style="6" customWidth="1"/>
    <col min="12580" max="12749" width="16.25" style="6" customWidth="1"/>
    <col min="12750" max="12750" width="14.875" style="6" customWidth="1"/>
    <col min="12751" max="12800" width="16.25" style="6"/>
    <col min="12801" max="12801" width="5.75" style="6" customWidth="1"/>
    <col min="12802" max="12802" width="19.75" style="6" customWidth="1"/>
    <col min="12803" max="12803" width="11.625" style="6" customWidth="1"/>
    <col min="12804" max="12804" width="9.875" style="6" customWidth="1"/>
    <col min="12805" max="12805" width="4.75" style="6" customWidth="1"/>
    <col min="12806" max="12811" width="16.375" style="6" customWidth="1"/>
    <col min="12812" max="12812" width="4.75" style="6" customWidth="1"/>
    <col min="12813" max="12821" width="16.25" style="6" customWidth="1"/>
    <col min="12822" max="12822" width="7.875" style="6" customWidth="1"/>
    <col min="12823" max="12823" width="9" style="6" customWidth="1"/>
    <col min="12824" max="12824" width="6.375" style="6" customWidth="1"/>
    <col min="12825" max="12825" width="6.75" style="6" customWidth="1"/>
    <col min="12826" max="12826" width="10.25" style="6" customWidth="1"/>
    <col min="12827" max="12827" width="8.875" style="6" customWidth="1"/>
    <col min="12828" max="12828" width="7.625" style="6" customWidth="1"/>
    <col min="12829" max="12829" width="15.375" style="6" customWidth="1"/>
    <col min="12830" max="12830" width="7.625" style="6" customWidth="1"/>
    <col min="12831" max="12831" width="6.375" style="6" customWidth="1"/>
    <col min="12832" max="12832" width="6.625" style="6" customWidth="1"/>
    <col min="12833" max="12833" width="7.875" style="6" customWidth="1"/>
    <col min="12834" max="12834" width="7.125" style="6" customWidth="1"/>
    <col min="12835" max="12835" width="6.75" style="6" customWidth="1"/>
    <col min="12836" max="13005" width="16.25" style="6" customWidth="1"/>
    <col min="13006" max="13006" width="14.875" style="6" customWidth="1"/>
    <col min="13007" max="13056" width="16.25" style="6"/>
    <col min="13057" max="13057" width="5.75" style="6" customWidth="1"/>
    <col min="13058" max="13058" width="19.75" style="6" customWidth="1"/>
    <col min="13059" max="13059" width="11.625" style="6" customWidth="1"/>
    <col min="13060" max="13060" width="9.875" style="6" customWidth="1"/>
    <col min="13061" max="13061" width="4.75" style="6" customWidth="1"/>
    <col min="13062" max="13067" width="16.375" style="6" customWidth="1"/>
    <col min="13068" max="13068" width="4.75" style="6" customWidth="1"/>
    <col min="13069" max="13077" width="16.25" style="6" customWidth="1"/>
    <col min="13078" max="13078" width="7.875" style="6" customWidth="1"/>
    <col min="13079" max="13079" width="9" style="6" customWidth="1"/>
    <col min="13080" max="13080" width="6.375" style="6" customWidth="1"/>
    <col min="13081" max="13081" width="6.75" style="6" customWidth="1"/>
    <col min="13082" max="13082" width="10.25" style="6" customWidth="1"/>
    <col min="13083" max="13083" width="8.875" style="6" customWidth="1"/>
    <col min="13084" max="13084" width="7.625" style="6" customWidth="1"/>
    <col min="13085" max="13085" width="15.375" style="6" customWidth="1"/>
    <col min="13086" max="13086" width="7.625" style="6" customWidth="1"/>
    <col min="13087" max="13087" width="6.375" style="6" customWidth="1"/>
    <col min="13088" max="13088" width="6.625" style="6" customWidth="1"/>
    <col min="13089" max="13089" width="7.875" style="6" customWidth="1"/>
    <col min="13090" max="13090" width="7.125" style="6" customWidth="1"/>
    <col min="13091" max="13091" width="6.75" style="6" customWidth="1"/>
    <col min="13092" max="13261" width="16.25" style="6" customWidth="1"/>
    <col min="13262" max="13262" width="14.875" style="6" customWidth="1"/>
    <col min="13263" max="13312" width="16.25" style="6"/>
    <col min="13313" max="13313" width="5.75" style="6" customWidth="1"/>
    <col min="13314" max="13314" width="19.75" style="6" customWidth="1"/>
    <col min="13315" max="13315" width="11.625" style="6" customWidth="1"/>
    <col min="13316" max="13316" width="9.875" style="6" customWidth="1"/>
    <col min="13317" max="13317" width="4.75" style="6" customWidth="1"/>
    <col min="13318" max="13323" width="16.375" style="6" customWidth="1"/>
    <col min="13324" max="13324" width="4.75" style="6" customWidth="1"/>
    <col min="13325" max="13333" width="16.25" style="6" customWidth="1"/>
    <col min="13334" max="13334" width="7.875" style="6" customWidth="1"/>
    <col min="13335" max="13335" width="9" style="6" customWidth="1"/>
    <col min="13336" max="13336" width="6.375" style="6" customWidth="1"/>
    <col min="13337" max="13337" width="6.75" style="6" customWidth="1"/>
    <col min="13338" max="13338" width="10.25" style="6" customWidth="1"/>
    <col min="13339" max="13339" width="8.875" style="6" customWidth="1"/>
    <col min="13340" max="13340" width="7.625" style="6" customWidth="1"/>
    <col min="13341" max="13341" width="15.375" style="6" customWidth="1"/>
    <col min="13342" max="13342" width="7.625" style="6" customWidth="1"/>
    <col min="13343" max="13343" width="6.375" style="6" customWidth="1"/>
    <col min="13344" max="13344" width="6.625" style="6" customWidth="1"/>
    <col min="13345" max="13345" width="7.875" style="6" customWidth="1"/>
    <col min="13346" max="13346" width="7.125" style="6" customWidth="1"/>
    <col min="13347" max="13347" width="6.75" style="6" customWidth="1"/>
    <col min="13348" max="13517" width="16.25" style="6" customWidth="1"/>
    <col min="13518" max="13518" width="14.875" style="6" customWidth="1"/>
    <col min="13519" max="13568" width="16.25" style="6"/>
    <col min="13569" max="13569" width="5.75" style="6" customWidth="1"/>
    <col min="13570" max="13570" width="19.75" style="6" customWidth="1"/>
    <col min="13571" max="13571" width="11.625" style="6" customWidth="1"/>
    <col min="13572" max="13572" width="9.875" style="6" customWidth="1"/>
    <col min="13573" max="13573" width="4.75" style="6" customWidth="1"/>
    <col min="13574" max="13579" width="16.375" style="6" customWidth="1"/>
    <col min="13580" max="13580" width="4.75" style="6" customWidth="1"/>
    <col min="13581" max="13589" width="16.25" style="6" customWidth="1"/>
    <col min="13590" max="13590" width="7.875" style="6" customWidth="1"/>
    <col min="13591" max="13591" width="9" style="6" customWidth="1"/>
    <col min="13592" max="13592" width="6.375" style="6" customWidth="1"/>
    <col min="13593" max="13593" width="6.75" style="6" customWidth="1"/>
    <col min="13594" max="13594" width="10.25" style="6" customWidth="1"/>
    <col min="13595" max="13595" width="8.875" style="6" customWidth="1"/>
    <col min="13596" max="13596" width="7.625" style="6" customWidth="1"/>
    <col min="13597" max="13597" width="15.375" style="6" customWidth="1"/>
    <col min="13598" max="13598" width="7.625" style="6" customWidth="1"/>
    <col min="13599" max="13599" width="6.375" style="6" customWidth="1"/>
    <col min="13600" max="13600" width="6.625" style="6" customWidth="1"/>
    <col min="13601" max="13601" width="7.875" style="6" customWidth="1"/>
    <col min="13602" max="13602" width="7.125" style="6" customWidth="1"/>
    <col min="13603" max="13603" width="6.75" style="6" customWidth="1"/>
    <col min="13604" max="13773" width="16.25" style="6" customWidth="1"/>
    <col min="13774" max="13774" width="14.875" style="6" customWidth="1"/>
    <col min="13775" max="13824" width="16.25" style="6"/>
    <col min="13825" max="13825" width="5.75" style="6" customWidth="1"/>
    <col min="13826" max="13826" width="19.75" style="6" customWidth="1"/>
    <col min="13827" max="13827" width="11.625" style="6" customWidth="1"/>
    <col min="13828" max="13828" width="9.875" style="6" customWidth="1"/>
    <col min="13829" max="13829" width="4.75" style="6" customWidth="1"/>
    <col min="13830" max="13835" width="16.375" style="6" customWidth="1"/>
    <col min="13836" max="13836" width="4.75" style="6" customWidth="1"/>
    <col min="13837" max="13845" width="16.25" style="6" customWidth="1"/>
    <col min="13846" max="13846" width="7.875" style="6" customWidth="1"/>
    <col min="13847" max="13847" width="9" style="6" customWidth="1"/>
    <col min="13848" max="13848" width="6.375" style="6" customWidth="1"/>
    <col min="13849" max="13849" width="6.75" style="6" customWidth="1"/>
    <col min="13850" max="13850" width="10.25" style="6" customWidth="1"/>
    <col min="13851" max="13851" width="8.875" style="6" customWidth="1"/>
    <col min="13852" max="13852" width="7.625" style="6" customWidth="1"/>
    <col min="13853" max="13853" width="15.375" style="6" customWidth="1"/>
    <col min="13854" max="13854" width="7.625" style="6" customWidth="1"/>
    <col min="13855" max="13855" width="6.375" style="6" customWidth="1"/>
    <col min="13856" max="13856" width="6.625" style="6" customWidth="1"/>
    <col min="13857" max="13857" width="7.875" style="6" customWidth="1"/>
    <col min="13858" max="13858" width="7.125" style="6" customWidth="1"/>
    <col min="13859" max="13859" width="6.75" style="6" customWidth="1"/>
    <col min="13860" max="14029" width="16.25" style="6" customWidth="1"/>
    <col min="14030" max="14030" width="14.875" style="6" customWidth="1"/>
    <col min="14031" max="14080" width="16.25" style="6"/>
    <col min="14081" max="14081" width="5.75" style="6" customWidth="1"/>
    <col min="14082" max="14082" width="19.75" style="6" customWidth="1"/>
    <col min="14083" max="14083" width="11.625" style="6" customWidth="1"/>
    <col min="14084" max="14084" width="9.875" style="6" customWidth="1"/>
    <col min="14085" max="14085" width="4.75" style="6" customWidth="1"/>
    <col min="14086" max="14091" width="16.375" style="6" customWidth="1"/>
    <col min="14092" max="14092" width="4.75" style="6" customWidth="1"/>
    <col min="14093" max="14101" width="16.25" style="6" customWidth="1"/>
    <col min="14102" max="14102" width="7.875" style="6" customWidth="1"/>
    <col min="14103" max="14103" width="9" style="6" customWidth="1"/>
    <col min="14104" max="14104" width="6.375" style="6" customWidth="1"/>
    <col min="14105" max="14105" width="6.75" style="6" customWidth="1"/>
    <col min="14106" max="14106" width="10.25" style="6" customWidth="1"/>
    <col min="14107" max="14107" width="8.875" style="6" customWidth="1"/>
    <col min="14108" max="14108" width="7.625" style="6" customWidth="1"/>
    <col min="14109" max="14109" width="15.375" style="6" customWidth="1"/>
    <col min="14110" max="14110" width="7.625" style="6" customWidth="1"/>
    <col min="14111" max="14111" width="6.375" style="6" customWidth="1"/>
    <col min="14112" max="14112" width="6.625" style="6" customWidth="1"/>
    <col min="14113" max="14113" width="7.875" style="6" customWidth="1"/>
    <col min="14114" max="14114" width="7.125" style="6" customWidth="1"/>
    <col min="14115" max="14115" width="6.75" style="6" customWidth="1"/>
    <col min="14116" max="14285" width="16.25" style="6" customWidth="1"/>
    <col min="14286" max="14286" width="14.875" style="6" customWidth="1"/>
    <col min="14287" max="14336" width="16.25" style="6"/>
    <col min="14337" max="14337" width="5.75" style="6" customWidth="1"/>
    <col min="14338" max="14338" width="19.75" style="6" customWidth="1"/>
    <col min="14339" max="14339" width="11.625" style="6" customWidth="1"/>
    <col min="14340" max="14340" width="9.875" style="6" customWidth="1"/>
    <col min="14341" max="14341" width="4.75" style="6" customWidth="1"/>
    <col min="14342" max="14347" width="16.375" style="6" customWidth="1"/>
    <col min="14348" max="14348" width="4.75" style="6" customWidth="1"/>
    <col min="14349" max="14357" width="16.25" style="6" customWidth="1"/>
    <col min="14358" max="14358" width="7.875" style="6" customWidth="1"/>
    <col min="14359" max="14359" width="9" style="6" customWidth="1"/>
    <col min="14360" max="14360" width="6.375" style="6" customWidth="1"/>
    <col min="14361" max="14361" width="6.75" style="6" customWidth="1"/>
    <col min="14362" max="14362" width="10.25" style="6" customWidth="1"/>
    <col min="14363" max="14363" width="8.875" style="6" customWidth="1"/>
    <col min="14364" max="14364" width="7.625" style="6" customWidth="1"/>
    <col min="14365" max="14365" width="15.375" style="6" customWidth="1"/>
    <col min="14366" max="14366" width="7.625" style="6" customWidth="1"/>
    <col min="14367" max="14367" width="6.375" style="6" customWidth="1"/>
    <col min="14368" max="14368" width="6.625" style="6" customWidth="1"/>
    <col min="14369" max="14369" width="7.875" style="6" customWidth="1"/>
    <col min="14370" max="14370" width="7.125" style="6" customWidth="1"/>
    <col min="14371" max="14371" width="6.75" style="6" customWidth="1"/>
    <col min="14372" max="14541" width="16.25" style="6" customWidth="1"/>
    <col min="14542" max="14542" width="14.875" style="6" customWidth="1"/>
    <col min="14543" max="14592" width="16.25" style="6"/>
    <col min="14593" max="14593" width="5.75" style="6" customWidth="1"/>
    <col min="14594" max="14594" width="19.75" style="6" customWidth="1"/>
    <col min="14595" max="14595" width="11.625" style="6" customWidth="1"/>
    <col min="14596" max="14596" width="9.875" style="6" customWidth="1"/>
    <col min="14597" max="14597" width="4.75" style="6" customWidth="1"/>
    <col min="14598" max="14603" width="16.375" style="6" customWidth="1"/>
    <col min="14604" max="14604" width="4.75" style="6" customWidth="1"/>
    <col min="14605" max="14613" width="16.25" style="6" customWidth="1"/>
    <col min="14614" max="14614" width="7.875" style="6" customWidth="1"/>
    <col min="14615" max="14615" width="9" style="6" customWidth="1"/>
    <col min="14616" max="14616" width="6.375" style="6" customWidth="1"/>
    <col min="14617" max="14617" width="6.75" style="6" customWidth="1"/>
    <col min="14618" max="14618" width="10.25" style="6" customWidth="1"/>
    <col min="14619" max="14619" width="8.875" style="6" customWidth="1"/>
    <col min="14620" max="14620" width="7.625" style="6" customWidth="1"/>
    <col min="14621" max="14621" width="15.375" style="6" customWidth="1"/>
    <col min="14622" max="14622" width="7.625" style="6" customWidth="1"/>
    <col min="14623" max="14623" width="6.375" style="6" customWidth="1"/>
    <col min="14624" max="14624" width="6.625" style="6" customWidth="1"/>
    <col min="14625" max="14625" width="7.875" style="6" customWidth="1"/>
    <col min="14626" max="14626" width="7.125" style="6" customWidth="1"/>
    <col min="14627" max="14627" width="6.75" style="6" customWidth="1"/>
    <col min="14628" max="14797" width="16.25" style="6" customWidth="1"/>
    <col min="14798" max="14798" width="14.875" style="6" customWidth="1"/>
    <col min="14799" max="14848" width="16.25" style="6"/>
    <col min="14849" max="14849" width="5.75" style="6" customWidth="1"/>
    <col min="14850" max="14850" width="19.75" style="6" customWidth="1"/>
    <col min="14851" max="14851" width="11.625" style="6" customWidth="1"/>
    <col min="14852" max="14852" width="9.875" style="6" customWidth="1"/>
    <col min="14853" max="14853" width="4.75" style="6" customWidth="1"/>
    <col min="14854" max="14859" width="16.375" style="6" customWidth="1"/>
    <col min="14860" max="14860" width="4.75" style="6" customWidth="1"/>
    <col min="14861" max="14869" width="16.25" style="6" customWidth="1"/>
    <col min="14870" max="14870" width="7.875" style="6" customWidth="1"/>
    <col min="14871" max="14871" width="9" style="6" customWidth="1"/>
    <col min="14872" max="14872" width="6.375" style="6" customWidth="1"/>
    <col min="14873" max="14873" width="6.75" style="6" customWidth="1"/>
    <col min="14874" max="14874" width="10.25" style="6" customWidth="1"/>
    <col min="14875" max="14875" width="8.875" style="6" customWidth="1"/>
    <col min="14876" max="14876" width="7.625" style="6" customWidth="1"/>
    <col min="14877" max="14877" width="15.375" style="6" customWidth="1"/>
    <col min="14878" max="14878" width="7.625" style="6" customWidth="1"/>
    <col min="14879" max="14879" width="6.375" style="6" customWidth="1"/>
    <col min="14880" max="14880" width="6.625" style="6" customWidth="1"/>
    <col min="14881" max="14881" width="7.875" style="6" customWidth="1"/>
    <col min="14882" max="14882" width="7.125" style="6" customWidth="1"/>
    <col min="14883" max="14883" width="6.75" style="6" customWidth="1"/>
    <col min="14884" max="15053" width="16.25" style="6" customWidth="1"/>
    <col min="15054" max="15054" width="14.875" style="6" customWidth="1"/>
    <col min="15055" max="15104" width="16.25" style="6"/>
    <col min="15105" max="15105" width="5.75" style="6" customWidth="1"/>
    <col min="15106" max="15106" width="19.75" style="6" customWidth="1"/>
    <col min="15107" max="15107" width="11.625" style="6" customWidth="1"/>
    <col min="15108" max="15108" width="9.875" style="6" customWidth="1"/>
    <col min="15109" max="15109" width="4.75" style="6" customWidth="1"/>
    <col min="15110" max="15115" width="16.375" style="6" customWidth="1"/>
    <col min="15116" max="15116" width="4.75" style="6" customWidth="1"/>
    <col min="15117" max="15125" width="16.25" style="6" customWidth="1"/>
    <col min="15126" max="15126" width="7.875" style="6" customWidth="1"/>
    <col min="15127" max="15127" width="9" style="6" customWidth="1"/>
    <col min="15128" max="15128" width="6.375" style="6" customWidth="1"/>
    <col min="15129" max="15129" width="6.75" style="6" customWidth="1"/>
    <col min="15130" max="15130" width="10.25" style="6" customWidth="1"/>
    <col min="15131" max="15131" width="8.875" style="6" customWidth="1"/>
    <col min="15132" max="15132" width="7.625" style="6" customWidth="1"/>
    <col min="15133" max="15133" width="15.375" style="6" customWidth="1"/>
    <col min="15134" max="15134" width="7.625" style="6" customWidth="1"/>
    <col min="15135" max="15135" width="6.375" style="6" customWidth="1"/>
    <col min="15136" max="15136" width="6.625" style="6" customWidth="1"/>
    <col min="15137" max="15137" width="7.875" style="6" customWidth="1"/>
    <col min="15138" max="15138" width="7.125" style="6" customWidth="1"/>
    <col min="15139" max="15139" width="6.75" style="6" customWidth="1"/>
    <col min="15140" max="15309" width="16.25" style="6" customWidth="1"/>
    <col min="15310" max="15310" width="14.875" style="6" customWidth="1"/>
    <col min="15311" max="15360" width="16.25" style="6"/>
    <col min="15361" max="15361" width="5.75" style="6" customWidth="1"/>
    <col min="15362" max="15362" width="19.75" style="6" customWidth="1"/>
    <col min="15363" max="15363" width="11.625" style="6" customWidth="1"/>
    <col min="15364" max="15364" width="9.875" style="6" customWidth="1"/>
    <col min="15365" max="15365" width="4.75" style="6" customWidth="1"/>
    <col min="15366" max="15371" width="16.375" style="6" customWidth="1"/>
    <col min="15372" max="15372" width="4.75" style="6" customWidth="1"/>
    <col min="15373" max="15381" width="16.25" style="6" customWidth="1"/>
    <col min="15382" max="15382" width="7.875" style="6" customWidth="1"/>
    <col min="15383" max="15383" width="9" style="6" customWidth="1"/>
    <col min="15384" max="15384" width="6.375" style="6" customWidth="1"/>
    <col min="15385" max="15385" width="6.75" style="6" customWidth="1"/>
    <col min="15386" max="15386" width="10.25" style="6" customWidth="1"/>
    <col min="15387" max="15387" width="8.875" style="6" customWidth="1"/>
    <col min="15388" max="15388" width="7.625" style="6" customWidth="1"/>
    <col min="15389" max="15389" width="15.375" style="6" customWidth="1"/>
    <col min="15390" max="15390" width="7.625" style="6" customWidth="1"/>
    <col min="15391" max="15391" width="6.375" style="6" customWidth="1"/>
    <col min="15392" max="15392" width="6.625" style="6" customWidth="1"/>
    <col min="15393" max="15393" width="7.875" style="6" customWidth="1"/>
    <col min="15394" max="15394" width="7.125" style="6" customWidth="1"/>
    <col min="15395" max="15395" width="6.75" style="6" customWidth="1"/>
    <col min="15396" max="15565" width="16.25" style="6" customWidth="1"/>
    <col min="15566" max="15566" width="14.875" style="6" customWidth="1"/>
    <col min="15567" max="15616" width="16.25" style="6"/>
    <col min="15617" max="15617" width="5.75" style="6" customWidth="1"/>
    <col min="15618" max="15618" width="19.75" style="6" customWidth="1"/>
    <col min="15619" max="15619" width="11.625" style="6" customWidth="1"/>
    <col min="15620" max="15620" width="9.875" style="6" customWidth="1"/>
    <col min="15621" max="15621" width="4.75" style="6" customWidth="1"/>
    <col min="15622" max="15627" width="16.375" style="6" customWidth="1"/>
    <col min="15628" max="15628" width="4.75" style="6" customWidth="1"/>
    <col min="15629" max="15637" width="16.25" style="6" customWidth="1"/>
    <col min="15638" max="15638" width="7.875" style="6" customWidth="1"/>
    <col min="15639" max="15639" width="9" style="6" customWidth="1"/>
    <col min="15640" max="15640" width="6.375" style="6" customWidth="1"/>
    <col min="15641" max="15641" width="6.75" style="6" customWidth="1"/>
    <col min="15642" max="15642" width="10.25" style="6" customWidth="1"/>
    <col min="15643" max="15643" width="8.875" style="6" customWidth="1"/>
    <col min="15644" max="15644" width="7.625" style="6" customWidth="1"/>
    <col min="15645" max="15645" width="15.375" style="6" customWidth="1"/>
    <col min="15646" max="15646" width="7.625" style="6" customWidth="1"/>
    <col min="15647" max="15647" width="6.375" style="6" customWidth="1"/>
    <col min="15648" max="15648" width="6.625" style="6" customWidth="1"/>
    <col min="15649" max="15649" width="7.875" style="6" customWidth="1"/>
    <col min="15650" max="15650" width="7.125" style="6" customWidth="1"/>
    <col min="15651" max="15651" width="6.75" style="6" customWidth="1"/>
    <col min="15652" max="15821" width="16.25" style="6" customWidth="1"/>
    <col min="15822" max="15822" width="14.875" style="6" customWidth="1"/>
    <col min="15823" max="15872" width="16.25" style="6"/>
    <col min="15873" max="15873" width="5.75" style="6" customWidth="1"/>
    <col min="15874" max="15874" width="19.75" style="6" customWidth="1"/>
    <col min="15875" max="15875" width="11.625" style="6" customWidth="1"/>
    <col min="15876" max="15876" width="9.875" style="6" customWidth="1"/>
    <col min="15877" max="15877" width="4.75" style="6" customWidth="1"/>
    <col min="15878" max="15883" width="16.375" style="6" customWidth="1"/>
    <col min="15884" max="15884" width="4.75" style="6" customWidth="1"/>
    <col min="15885" max="15893" width="16.25" style="6" customWidth="1"/>
    <col min="15894" max="15894" width="7.875" style="6" customWidth="1"/>
    <col min="15895" max="15895" width="9" style="6" customWidth="1"/>
    <col min="15896" max="15896" width="6.375" style="6" customWidth="1"/>
    <col min="15897" max="15897" width="6.75" style="6" customWidth="1"/>
    <col min="15898" max="15898" width="10.25" style="6" customWidth="1"/>
    <col min="15899" max="15899" width="8.875" style="6" customWidth="1"/>
    <col min="15900" max="15900" width="7.625" style="6" customWidth="1"/>
    <col min="15901" max="15901" width="15.375" style="6" customWidth="1"/>
    <col min="15902" max="15902" width="7.625" style="6" customWidth="1"/>
    <col min="15903" max="15903" width="6.375" style="6" customWidth="1"/>
    <col min="15904" max="15904" width="6.625" style="6" customWidth="1"/>
    <col min="15905" max="15905" width="7.875" style="6" customWidth="1"/>
    <col min="15906" max="15906" width="7.125" style="6" customWidth="1"/>
    <col min="15907" max="15907" width="6.75" style="6" customWidth="1"/>
    <col min="15908" max="16077" width="16.25" style="6" customWidth="1"/>
    <col min="16078" max="16078" width="14.875" style="6" customWidth="1"/>
    <col min="16079" max="16128" width="16.25" style="6"/>
    <col min="16129" max="16129" width="5.75" style="6" customWidth="1"/>
    <col min="16130" max="16130" width="19.75" style="6" customWidth="1"/>
    <col min="16131" max="16131" width="11.625" style="6" customWidth="1"/>
    <col min="16132" max="16132" width="9.875" style="6" customWidth="1"/>
    <col min="16133" max="16133" width="4.75" style="6" customWidth="1"/>
    <col min="16134" max="16139" width="16.375" style="6" customWidth="1"/>
    <col min="16140" max="16140" width="4.75" style="6" customWidth="1"/>
    <col min="16141" max="16149" width="16.25" style="6" customWidth="1"/>
    <col min="16150" max="16150" width="7.875" style="6" customWidth="1"/>
    <col min="16151" max="16151" width="9" style="6" customWidth="1"/>
    <col min="16152" max="16152" width="6.375" style="6" customWidth="1"/>
    <col min="16153" max="16153" width="6.75" style="6" customWidth="1"/>
    <col min="16154" max="16154" width="10.25" style="6" customWidth="1"/>
    <col min="16155" max="16155" width="8.875" style="6" customWidth="1"/>
    <col min="16156" max="16156" width="7.625" style="6" customWidth="1"/>
    <col min="16157" max="16157" width="15.375" style="6" customWidth="1"/>
    <col min="16158" max="16158" width="7.625" style="6" customWidth="1"/>
    <col min="16159" max="16159" width="6.375" style="6" customWidth="1"/>
    <col min="16160" max="16160" width="6.625" style="6" customWidth="1"/>
    <col min="16161" max="16161" width="7.875" style="6" customWidth="1"/>
    <col min="16162" max="16162" width="7.125" style="6" customWidth="1"/>
    <col min="16163" max="16163" width="6.75" style="6" customWidth="1"/>
    <col min="16164" max="16333" width="16.25" style="6" customWidth="1"/>
    <col min="16334" max="16334" width="14.875" style="6" customWidth="1"/>
    <col min="16335" max="16384" width="16.25" style="6"/>
  </cols>
  <sheetData>
    <row r="1" spans="1:50" ht="30" customHeight="1">
      <c r="B1" s="5"/>
      <c r="C1" s="4"/>
      <c r="D1" s="3"/>
      <c r="E1" s="3"/>
      <c r="F1" s="2"/>
      <c r="G1" s="2"/>
      <c r="H1" s="2"/>
      <c r="I1" s="2"/>
      <c r="J1" s="3"/>
      <c r="K1" s="3"/>
    </row>
    <row r="2" spans="1:50" ht="20.25" customHeight="1">
      <c r="B2" s="883" t="s">
        <v>567</v>
      </c>
      <c r="C2" s="883"/>
      <c r="D2" s="883"/>
      <c r="E2" s="883"/>
      <c r="F2" s="883"/>
      <c r="G2" s="883"/>
      <c r="H2" s="883"/>
      <c r="I2" s="883"/>
      <c r="J2" s="883"/>
      <c r="K2" s="883"/>
      <c r="L2" s="883"/>
      <c r="M2" s="883"/>
      <c r="N2" s="883"/>
      <c r="O2" s="883"/>
      <c r="P2" s="883"/>
    </row>
    <row r="3" spans="1:50">
      <c r="B3" s="883"/>
      <c r="C3" s="883"/>
      <c r="D3" s="883"/>
      <c r="E3" s="883"/>
      <c r="F3" s="883"/>
      <c r="G3" s="883"/>
      <c r="H3" s="883"/>
      <c r="I3" s="883"/>
      <c r="J3" s="883"/>
      <c r="K3" s="883"/>
      <c r="L3" s="883"/>
      <c r="M3" s="883"/>
      <c r="N3" s="883"/>
      <c r="O3" s="883"/>
      <c r="P3" s="883"/>
    </row>
    <row r="4" spans="1:50" ht="15.75" customHeight="1">
      <c r="B4" s="883"/>
      <c r="C4" s="883"/>
      <c r="D4" s="883"/>
      <c r="E4" s="883"/>
      <c r="F4" s="883"/>
      <c r="G4" s="883"/>
      <c r="H4" s="883"/>
      <c r="I4" s="883"/>
      <c r="J4" s="883"/>
      <c r="K4" s="883"/>
      <c r="L4" s="883"/>
      <c r="M4" s="883"/>
      <c r="N4" s="883"/>
      <c r="O4" s="883"/>
      <c r="P4" s="883"/>
    </row>
    <row r="5" spans="1:50" ht="15.75">
      <c r="B5" s="12"/>
      <c r="C5" s="8"/>
      <c r="D5" s="8"/>
      <c r="G5" s="9"/>
      <c r="H5" s="8"/>
      <c r="J5" s="11"/>
      <c r="K5" s="13"/>
    </row>
    <row r="6" spans="1:50" ht="16.5" thickBot="1">
      <c r="B6" s="341"/>
      <c r="C6" s="566"/>
      <c r="D6" s="14"/>
      <c r="E6" s="14"/>
      <c r="F6" s="15"/>
      <c r="R6" s="1"/>
    </row>
    <row r="7" spans="1:50" ht="17.25" thickTop="1" thickBot="1">
      <c r="A7" s="16">
        <v>1</v>
      </c>
      <c r="B7" s="565" t="s">
        <v>511</v>
      </c>
      <c r="C7" s="18"/>
      <c r="D7" s="18"/>
      <c r="E7" s="19"/>
      <c r="F7" s="20"/>
      <c r="G7" s="21" t="s">
        <v>584</v>
      </c>
      <c r="H7" s="18"/>
      <c r="I7" s="20" t="s">
        <v>8</v>
      </c>
      <c r="J7" s="22">
        <v>0.05</v>
      </c>
      <c r="K7" s="156" t="s">
        <v>9</v>
      </c>
      <c r="L7" s="114"/>
      <c r="M7" s="114"/>
      <c r="R7" s="1"/>
      <c r="S7" s="1"/>
    </row>
    <row r="8" spans="1:50" ht="18.75" thickTop="1">
      <c r="A8" s="16">
        <f t="shared" ref="A8:A71" si="0">A7+1</f>
        <v>2</v>
      </c>
      <c r="B8" s="17" t="s">
        <v>10</v>
      </c>
      <c r="C8" s="23"/>
      <c r="D8" s="23"/>
      <c r="E8" s="23"/>
      <c r="F8" s="190">
        <f>DATA2!$A$4</f>
        <v>1</v>
      </c>
      <c r="G8" s="190">
        <v>2</v>
      </c>
      <c r="H8" s="190">
        <v>3</v>
      </c>
      <c r="I8" s="190">
        <v>4</v>
      </c>
      <c r="J8" s="190">
        <v>5</v>
      </c>
      <c r="K8" s="190">
        <v>6</v>
      </c>
      <c r="L8" s="190">
        <v>7</v>
      </c>
      <c r="M8" s="190">
        <v>8</v>
      </c>
      <c r="N8" s="190">
        <v>9</v>
      </c>
      <c r="O8" s="190">
        <v>10</v>
      </c>
      <c r="P8" s="157">
        <v>11</v>
      </c>
      <c r="Q8" s="571">
        <v>12</v>
      </c>
      <c r="R8" s="190">
        <v>13</v>
      </c>
      <c r="S8" s="190">
        <v>14</v>
      </c>
      <c r="T8" s="190">
        <v>15</v>
      </c>
      <c r="U8" s="190">
        <v>16</v>
      </c>
      <c r="V8" s="190">
        <v>17</v>
      </c>
      <c r="W8" s="190">
        <v>18</v>
      </c>
      <c r="X8" s="190">
        <v>19</v>
      </c>
      <c r="Y8" s="190">
        <v>20</v>
      </c>
      <c r="Z8" s="190">
        <v>21</v>
      </c>
      <c r="AA8" s="190">
        <v>22</v>
      </c>
      <c r="AB8" s="190">
        <v>23</v>
      </c>
      <c r="AC8" s="190">
        <v>24</v>
      </c>
      <c r="AD8" s="190">
        <v>25</v>
      </c>
      <c r="AE8" s="190">
        <v>26</v>
      </c>
      <c r="AF8" s="190">
        <v>27</v>
      </c>
      <c r="AG8" s="190">
        <v>28</v>
      </c>
      <c r="AH8" s="190">
        <v>29</v>
      </c>
      <c r="AI8" s="157">
        <v>30</v>
      </c>
    </row>
    <row r="9" spans="1:50" ht="15.75">
      <c r="A9" s="16">
        <f t="shared" si="0"/>
        <v>3</v>
      </c>
      <c r="B9" s="24"/>
      <c r="C9" s="25"/>
      <c r="D9" s="25" t="s">
        <v>11</v>
      </c>
      <c r="E9" s="25"/>
      <c r="F9" s="187" t="s">
        <v>191</v>
      </c>
      <c r="G9" s="187" t="s">
        <v>191</v>
      </c>
      <c r="H9" s="187" t="s">
        <v>191</v>
      </c>
      <c r="I9" s="187" t="s">
        <v>191</v>
      </c>
      <c r="J9" s="187" t="s">
        <v>191</v>
      </c>
      <c r="K9" s="187" t="s">
        <v>191</v>
      </c>
      <c r="L9" s="187" t="s">
        <v>191</v>
      </c>
      <c r="M9" s="187" t="s">
        <v>191</v>
      </c>
      <c r="N9" s="187" t="s">
        <v>191</v>
      </c>
      <c r="O9" s="187" t="s">
        <v>191</v>
      </c>
      <c r="P9" s="116" t="s">
        <v>191</v>
      </c>
      <c r="Q9" s="572" t="s">
        <v>191</v>
      </c>
      <c r="R9" s="187" t="s">
        <v>191</v>
      </c>
      <c r="S9" s="187" t="s">
        <v>191</v>
      </c>
      <c r="T9" s="187" t="s">
        <v>191</v>
      </c>
      <c r="U9" s="183" t="s">
        <v>191</v>
      </c>
      <c r="V9" s="187" t="s">
        <v>191</v>
      </c>
      <c r="W9" s="187" t="s">
        <v>191</v>
      </c>
      <c r="X9" s="187" t="s">
        <v>191</v>
      </c>
      <c r="Y9" s="187" t="s">
        <v>191</v>
      </c>
      <c r="Z9" s="187" t="s">
        <v>191</v>
      </c>
      <c r="AA9" s="187" t="s">
        <v>191</v>
      </c>
      <c r="AB9" s="187" t="s">
        <v>191</v>
      </c>
      <c r="AC9" s="187" t="s">
        <v>191</v>
      </c>
      <c r="AD9" s="187" t="s">
        <v>191</v>
      </c>
      <c r="AE9" s="187" t="s">
        <v>191</v>
      </c>
      <c r="AF9" s="187"/>
      <c r="AG9" s="187"/>
      <c r="AH9" s="183"/>
      <c r="AI9" s="116"/>
      <c r="AJ9" s="26"/>
    </row>
    <row r="10" spans="1:50" ht="15.75">
      <c r="A10" s="16">
        <f t="shared" si="0"/>
        <v>4</v>
      </c>
      <c r="B10" s="27"/>
      <c r="C10" s="28"/>
      <c r="D10" s="28" t="s">
        <v>12</v>
      </c>
      <c r="E10" s="28"/>
      <c r="F10" s="188" t="str">
        <f>DATA1!$D$3</f>
        <v>R-1111</v>
      </c>
      <c r="G10" s="188" t="str">
        <f>DATA1!$D$4</f>
        <v>D-1131</v>
      </c>
      <c r="H10" s="188" t="str">
        <f>DATA1!$D$5</f>
        <v>D-1132</v>
      </c>
      <c r="I10" s="188" t="str">
        <f>DATA1!$D$6</f>
        <v>R-1113</v>
      </c>
      <c r="J10" s="188" t="str">
        <f>DATA1!$D$7</f>
        <v>D-1181</v>
      </c>
      <c r="K10" s="188" t="str">
        <f>DATA1!$D$8</f>
        <v>D-1114A</v>
      </c>
      <c r="L10" s="188" t="str">
        <f>DATA1!$D$9</f>
        <v>D-1114B</v>
      </c>
      <c r="M10" s="188" t="str">
        <f>DATA1!$D$10</f>
        <v>D-1114C</v>
      </c>
      <c r="N10" s="188" t="str">
        <f>DATA1!$D$11</f>
        <v>D-1134A</v>
      </c>
      <c r="O10" s="188" t="str">
        <f>DATA1!$D$12</f>
        <v>D-1134B</v>
      </c>
      <c r="P10" s="117" t="str">
        <f>DATA1!$D$13</f>
        <v>D-1115</v>
      </c>
      <c r="Q10" s="573">
        <f>DATA1!$D$14</f>
        <v>0</v>
      </c>
      <c r="R10" s="188">
        <f>DATA1!$D$15</f>
        <v>0</v>
      </c>
      <c r="S10" s="188">
        <f>DATA1!$D$16</f>
        <v>0</v>
      </c>
      <c r="T10" s="188">
        <f>DATA1!$D$17</f>
        <v>0</v>
      </c>
      <c r="U10" s="185">
        <f>DATA1!$D$18</f>
        <v>0</v>
      </c>
      <c r="V10" s="188" t="str">
        <f>DATA2!$C$18</f>
        <v>PSV-11141C</v>
      </c>
      <c r="W10" s="188" t="str">
        <f>DATA2!$C$19</f>
        <v>11426-AA3-2"-PV</v>
      </c>
      <c r="X10" s="188" t="str">
        <f>DATA2!$C$20</f>
        <v>PSV-11341A</v>
      </c>
      <c r="Y10" s="188" t="str">
        <f>DATA2!$C$21</f>
        <v>13412-AA3-2"-PV</v>
      </c>
      <c r="Z10" s="188" t="str">
        <f>DATA2!$C$22</f>
        <v>PSV-11341B</v>
      </c>
      <c r="AA10" s="188" t="str">
        <f>DATA2!$C$25</f>
        <v>11517-AA3-2"-PV</v>
      </c>
      <c r="AB10" s="188" t="str">
        <f>DATA2!$C$26</f>
        <v>E-1891</v>
      </c>
      <c r="AC10" s="188" t="str">
        <f>DATA2!$C$27</f>
        <v>D-1891</v>
      </c>
      <c r="AD10" s="188" t="str">
        <f>DATA2!$C$28</f>
        <v>S-1891</v>
      </c>
      <c r="AE10" s="188">
        <f>DATA2!$C$29</f>
        <v>0</v>
      </c>
      <c r="AF10" s="188">
        <f>DATA2!$C$30</f>
        <v>0</v>
      </c>
      <c r="AG10" s="188">
        <f>DATA2!$C$31</f>
        <v>0</v>
      </c>
      <c r="AH10" s="185">
        <f>DATA2!$C$32</f>
        <v>0</v>
      </c>
      <c r="AI10" s="117">
        <f>DATA2!$C$33</f>
        <v>0</v>
      </c>
      <c r="AJ10" s="30"/>
      <c r="AL10" s="1"/>
      <c r="AM10" s="1"/>
      <c r="AP10" s="1"/>
      <c r="AQ10" s="1"/>
      <c r="AR10" s="26" t="s">
        <v>13</v>
      </c>
      <c r="AT10" s="1"/>
    </row>
    <row r="11" spans="1:50" ht="16.5" thickBot="1">
      <c r="A11" s="16">
        <f t="shared" si="0"/>
        <v>5</v>
      </c>
      <c r="B11" s="27"/>
      <c r="C11" s="28"/>
      <c r="D11" s="28" t="s">
        <v>14</v>
      </c>
      <c r="E11" s="28"/>
      <c r="F11" s="188" t="str">
        <f>DATA1!$B$3</f>
        <v>PSV-11111</v>
      </c>
      <c r="G11" s="188" t="str">
        <f>DATA1!$B$4</f>
        <v>PSV-11311</v>
      </c>
      <c r="H11" s="188" t="str">
        <f>DATA1!$B$5</f>
        <v>PSV-11321</v>
      </c>
      <c r="I11" s="188" t="str">
        <f>DATA1!$B$6</f>
        <v>PSV-11131</v>
      </c>
      <c r="J11" s="188" t="str">
        <f>DATA1!$B$7</f>
        <v>PSV-11811</v>
      </c>
      <c r="K11" s="188" t="str">
        <f>DATA1!$B$8</f>
        <v>PSV-11141A</v>
      </c>
      <c r="L11" s="188" t="str">
        <f>DATA1!$B$9</f>
        <v>PSV-11141B</v>
      </c>
      <c r="M11" s="188" t="str">
        <f>DATA1!$B$10</f>
        <v>PSV-11141C</v>
      </c>
      <c r="N11" s="188" t="str">
        <f>DATA1!$B$11</f>
        <v>PSV-11341A</v>
      </c>
      <c r="O11" s="188" t="str">
        <f>DATA1!$B$12</f>
        <v>PSV-11341B</v>
      </c>
      <c r="P11" s="117" t="str">
        <f>DATA1!$B$13</f>
        <v>PSV-11151</v>
      </c>
      <c r="Q11" s="573" t="e">
        <f>DATA1!#REF!</f>
        <v>#REF!</v>
      </c>
      <c r="R11" s="188" t="e">
        <f>DATA1!#REF!</f>
        <v>#REF!</v>
      </c>
      <c r="S11" s="188" t="e">
        <f>DATA1!#REF!</f>
        <v>#REF!</v>
      </c>
      <c r="T11" s="188" t="e">
        <f>DATA1!#REF!</f>
        <v>#REF!</v>
      </c>
      <c r="U11" s="184">
        <f>DATA1!V18</f>
        <v>0</v>
      </c>
      <c r="V11" s="188" t="str">
        <f>DATA2!$D5</f>
        <v>11132-AA3-2"-PV</v>
      </c>
      <c r="W11" s="188" t="str">
        <f>DATA2!$D19</f>
        <v>13412-AA3-2"-PV</v>
      </c>
      <c r="X11" s="188" t="str">
        <f>DATA2!$D20</f>
        <v>89101-AA3-4"-PV</v>
      </c>
      <c r="Y11" s="188" t="str">
        <f>DATA2!$D21</f>
        <v xml:space="preserve"> 13432-AA3-2"-PV</v>
      </c>
      <c r="Z11" s="188" t="str">
        <f>DATA2!$D22</f>
        <v>89101-AA3-4"-PV</v>
      </c>
      <c r="AA11" s="188" t="str">
        <f>DATA2!$D25</f>
        <v>E-1891</v>
      </c>
      <c r="AB11" s="188" t="str">
        <f>DATA2!$D26</f>
        <v>D-1891</v>
      </c>
      <c r="AC11" s="188" t="str">
        <f>DATA2!$D27</f>
        <v>S-1891</v>
      </c>
      <c r="AD11" s="188" t="str">
        <f>DATA2!$D28</f>
        <v>ATM</v>
      </c>
      <c r="AE11" s="188">
        <f>DATA2!$D29</f>
        <v>0</v>
      </c>
      <c r="AF11" s="188">
        <f>DATA2!$D30</f>
        <v>0</v>
      </c>
      <c r="AG11" s="188">
        <f>DATA2!$D31</f>
        <v>0</v>
      </c>
      <c r="AH11" s="184">
        <f>DATA2!$D32</f>
        <v>0</v>
      </c>
      <c r="AI11" s="117">
        <f>DATA2!$D33</f>
        <v>0</v>
      </c>
      <c r="AJ11" s="242"/>
      <c r="AK11" s="1"/>
      <c r="AM11" s="1"/>
      <c r="AN11" s="29"/>
      <c r="AO11" s="1"/>
      <c r="AP11" s="6">
        <v>6.6929999999999996</v>
      </c>
      <c r="AQ11" s="1" t="s">
        <v>15</v>
      </c>
      <c r="AR11" s="6">
        <f>AP11^-1</f>
        <v>0.1494098311668908</v>
      </c>
      <c r="AS11" s="1" t="s">
        <v>16</v>
      </c>
      <c r="AT11" s="31">
        <v>9282</v>
      </c>
      <c r="AU11" s="1" t="s">
        <v>17</v>
      </c>
      <c r="AV11" s="31">
        <f>AT11*AP11</f>
        <v>62124.425999999999</v>
      </c>
      <c r="AW11" s="1" t="s">
        <v>18</v>
      </c>
      <c r="AX11" s="104">
        <f>AV11/AV12</f>
        <v>1.2517299420235644</v>
      </c>
    </row>
    <row r="12" spans="1:50" ht="15.75" thickTop="1">
      <c r="A12" s="16">
        <f t="shared" si="0"/>
        <v>6</v>
      </c>
      <c r="B12" s="32" t="s">
        <v>19</v>
      </c>
      <c r="C12" s="33"/>
      <c r="D12" s="33"/>
      <c r="E12" s="33"/>
      <c r="F12" s="312" t="s">
        <v>195</v>
      </c>
      <c r="G12" s="312" t="s">
        <v>195</v>
      </c>
      <c r="H12" s="312" t="s">
        <v>195</v>
      </c>
      <c r="I12" s="312" t="s">
        <v>195</v>
      </c>
      <c r="J12" s="312" t="s">
        <v>195</v>
      </c>
      <c r="K12" s="312" t="s">
        <v>195</v>
      </c>
      <c r="L12" s="312" t="s">
        <v>195</v>
      </c>
      <c r="M12" s="312" t="s">
        <v>195</v>
      </c>
      <c r="N12" s="312" t="s">
        <v>195</v>
      </c>
      <c r="O12" s="312" t="s">
        <v>195</v>
      </c>
      <c r="P12" s="596" t="s">
        <v>195</v>
      </c>
      <c r="Q12" s="574" t="s">
        <v>195</v>
      </c>
      <c r="R12" s="312" t="s">
        <v>195</v>
      </c>
      <c r="S12" s="312" t="s">
        <v>195</v>
      </c>
      <c r="T12" s="312" t="s">
        <v>195</v>
      </c>
      <c r="U12" s="312" t="s">
        <v>195</v>
      </c>
      <c r="V12" s="312" t="s">
        <v>195</v>
      </c>
      <c r="W12" s="312" t="s">
        <v>195</v>
      </c>
      <c r="X12" s="312" t="s">
        <v>195</v>
      </c>
      <c r="Y12" s="312" t="s">
        <v>195</v>
      </c>
      <c r="Z12" s="312" t="s">
        <v>195</v>
      </c>
      <c r="AA12" s="312" t="s">
        <v>195</v>
      </c>
      <c r="AB12" s="312" t="s">
        <v>195</v>
      </c>
      <c r="AC12" s="312" t="s">
        <v>194</v>
      </c>
      <c r="AD12" s="312" t="s">
        <v>194</v>
      </c>
      <c r="AE12" s="312" t="s">
        <v>195</v>
      </c>
      <c r="AF12" s="312" t="s">
        <v>485</v>
      </c>
      <c r="AG12" s="312" t="s">
        <v>485</v>
      </c>
      <c r="AH12" s="312" t="s">
        <v>485</v>
      </c>
      <c r="AI12" s="312" t="s">
        <v>195</v>
      </c>
      <c r="AJ12" s="30"/>
      <c r="AK12" s="1"/>
      <c r="AM12" s="1"/>
      <c r="AN12" s="29"/>
      <c r="AO12" s="1"/>
      <c r="AP12" s="6">
        <v>5.3470000000000004</v>
      </c>
      <c r="AQ12" s="1" t="s">
        <v>15</v>
      </c>
      <c r="AR12" s="6">
        <f>AP12^-1</f>
        <v>0.18702075930428277</v>
      </c>
      <c r="AS12" s="1" t="s">
        <v>16</v>
      </c>
      <c r="AT12" s="31">
        <v>9282</v>
      </c>
      <c r="AU12" s="1" t="s">
        <v>17</v>
      </c>
      <c r="AV12" s="31">
        <f>AT12*AP12</f>
        <v>49630.854000000007</v>
      </c>
      <c r="AW12" s="1" t="s">
        <v>18</v>
      </c>
    </row>
    <row r="13" spans="1:50">
      <c r="A13" s="16">
        <f t="shared" si="0"/>
        <v>7</v>
      </c>
      <c r="B13" s="34" t="s">
        <v>20</v>
      </c>
      <c r="C13" s="35" t="s">
        <v>21</v>
      </c>
      <c r="D13" s="35" t="s">
        <v>22</v>
      </c>
      <c r="E13" s="35"/>
      <c r="F13" s="152">
        <v>210</v>
      </c>
      <c r="G13" s="152">
        <v>210</v>
      </c>
      <c r="H13" s="152">
        <v>210</v>
      </c>
      <c r="I13" s="152">
        <v>210</v>
      </c>
      <c r="J13" s="152">
        <v>210</v>
      </c>
      <c r="K13" s="152">
        <v>210</v>
      </c>
      <c r="L13" s="152">
        <v>210</v>
      </c>
      <c r="M13" s="152">
        <v>210</v>
      </c>
      <c r="N13" s="152">
        <v>210</v>
      </c>
      <c r="O13" s="152">
        <v>210</v>
      </c>
      <c r="P13" s="306">
        <v>210</v>
      </c>
      <c r="Q13" s="487">
        <v>169</v>
      </c>
      <c r="R13" s="152">
        <v>169</v>
      </c>
      <c r="S13" s="152">
        <v>169</v>
      </c>
      <c r="T13" s="152">
        <v>169</v>
      </c>
      <c r="U13" s="152">
        <v>169</v>
      </c>
      <c r="V13" s="152">
        <v>169</v>
      </c>
      <c r="W13" s="152">
        <v>169</v>
      </c>
      <c r="X13" s="152">
        <v>169</v>
      </c>
      <c r="Y13" s="152">
        <v>169</v>
      </c>
      <c r="Z13" s="152">
        <v>169</v>
      </c>
      <c r="AA13" s="152">
        <v>169</v>
      </c>
      <c r="AB13" s="152">
        <v>169</v>
      </c>
      <c r="AC13" s="152">
        <v>80</v>
      </c>
      <c r="AD13" s="152">
        <v>80</v>
      </c>
      <c r="AE13" s="152">
        <v>169</v>
      </c>
      <c r="AF13" s="152">
        <v>246</v>
      </c>
      <c r="AG13" s="152">
        <v>246</v>
      </c>
      <c r="AH13" s="152">
        <v>246</v>
      </c>
      <c r="AI13" s="306">
        <v>246</v>
      </c>
      <c r="AJ13" s="304"/>
    </row>
    <row r="14" spans="1:50" ht="18">
      <c r="A14" s="16">
        <f t="shared" si="0"/>
        <v>8</v>
      </c>
      <c r="B14" s="36" t="s">
        <v>23</v>
      </c>
      <c r="C14" s="37" t="s">
        <v>24</v>
      </c>
      <c r="D14" s="38" t="s">
        <v>25</v>
      </c>
      <c r="E14" s="37"/>
      <c r="F14" s="313">
        <f>F25</f>
        <v>0</v>
      </c>
      <c r="G14" s="313">
        <f>G25</f>
        <v>0</v>
      </c>
      <c r="H14" s="313">
        <f t="shared" ref="H14:T14" si="1">H25</f>
        <v>0</v>
      </c>
      <c r="I14" s="313">
        <f t="shared" si="1"/>
        <v>0</v>
      </c>
      <c r="J14" s="313">
        <f t="shared" si="1"/>
        <v>0</v>
      </c>
      <c r="K14" s="313">
        <f t="shared" si="1"/>
        <v>0</v>
      </c>
      <c r="L14" s="313">
        <f t="shared" si="1"/>
        <v>0</v>
      </c>
      <c r="M14" s="313">
        <f t="shared" si="1"/>
        <v>0</v>
      </c>
      <c r="N14" s="313">
        <f t="shared" si="1"/>
        <v>0</v>
      </c>
      <c r="O14" s="313">
        <f t="shared" si="1"/>
        <v>0</v>
      </c>
      <c r="P14" s="314">
        <f t="shared" si="1"/>
        <v>0</v>
      </c>
      <c r="Q14" s="488">
        <f t="shared" si="1"/>
        <v>0</v>
      </c>
      <c r="R14" s="313">
        <f t="shared" si="1"/>
        <v>0</v>
      </c>
      <c r="S14" s="313">
        <f t="shared" si="1"/>
        <v>0</v>
      </c>
      <c r="T14" s="314">
        <f t="shared" si="1"/>
        <v>0</v>
      </c>
      <c r="U14" s="313">
        <f>U25</f>
        <v>0</v>
      </c>
      <c r="V14" s="313">
        <f t="shared" ref="V14:AI14" si="2">V25</f>
        <v>0</v>
      </c>
      <c r="W14" s="313">
        <f t="shared" si="2"/>
        <v>0</v>
      </c>
      <c r="X14" s="313">
        <f t="shared" si="2"/>
        <v>0</v>
      </c>
      <c r="Y14" s="313">
        <f t="shared" si="2"/>
        <v>0</v>
      </c>
      <c r="Z14" s="313">
        <f t="shared" si="2"/>
        <v>0</v>
      </c>
      <c r="AA14" s="313">
        <f t="shared" si="2"/>
        <v>0</v>
      </c>
      <c r="AB14" s="333">
        <f t="shared" si="2"/>
        <v>0</v>
      </c>
      <c r="AC14" s="313">
        <f t="shared" si="2"/>
        <v>0.25580000000000003</v>
      </c>
      <c r="AD14" s="313">
        <f t="shared" si="2"/>
        <v>0.2</v>
      </c>
      <c r="AE14" s="313">
        <f t="shared" si="2"/>
        <v>0</v>
      </c>
      <c r="AF14" s="313">
        <f t="shared" si="2"/>
        <v>0</v>
      </c>
      <c r="AG14" s="313">
        <f t="shared" si="2"/>
        <v>0</v>
      </c>
      <c r="AH14" s="313">
        <f t="shared" si="2"/>
        <v>0</v>
      </c>
      <c r="AI14" s="314">
        <f t="shared" si="2"/>
        <v>0</v>
      </c>
      <c r="AJ14" s="304"/>
    </row>
    <row r="15" spans="1:50" ht="18">
      <c r="A15" s="16">
        <f t="shared" si="0"/>
        <v>9</v>
      </c>
      <c r="B15" s="36" t="s">
        <v>26</v>
      </c>
      <c r="C15" s="37" t="s">
        <v>27</v>
      </c>
      <c r="D15" s="39" t="s">
        <v>28</v>
      </c>
      <c r="E15" s="37"/>
      <c r="F15" s="313">
        <f>F78</f>
        <v>2.3736745592032702</v>
      </c>
      <c r="G15" s="313">
        <f t="shared" ref="G15:P15" si="3">G78</f>
        <v>2.3736745592032702</v>
      </c>
      <c r="H15" s="313">
        <f t="shared" si="3"/>
        <v>2.3736745592032702</v>
      </c>
      <c r="I15" s="313">
        <f t="shared" si="3"/>
        <v>2.3736745592032702</v>
      </c>
      <c r="J15" s="313">
        <f t="shared" si="3"/>
        <v>2.3736745592032702</v>
      </c>
      <c r="K15" s="313">
        <f t="shared" si="3"/>
        <v>2.3736745592032702</v>
      </c>
      <c r="L15" s="313">
        <f t="shared" si="3"/>
        <v>2.3736745592032702</v>
      </c>
      <c r="M15" s="313">
        <f t="shared" si="3"/>
        <v>2.3736745592032702</v>
      </c>
      <c r="N15" s="313">
        <f t="shared" si="3"/>
        <v>2.3736745592032702</v>
      </c>
      <c r="O15" s="313">
        <f t="shared" si="3"/>
        <v>2.3736745592032702</v>
      </c>
      <c r="P15" s="314">
        <f t="shared" si="3"/>
        <v>2.3736745592032702</v>
      </c>
      <c r="Q15" s="488">
        <v>2.734</v>
      </c>
      <c r="R15" s="313">
        <v>2.734</v>
      </c>
      <c r="S15" s="313">
        <v>2.734</v>
      </c>
      <c r="T15" s="313">
        <v>2.734</v>
      </c>
      <c r="U15" s="313">
        <v>2.734</v>
      </c>
      <c r="V15" s="313">
        <v>2.734</v>
      </c>
      <c r="W15" s="313">
        <v>2.734</v>
      </c>
      <c r="X15" s="313">
        <v>2.734</v>
      </c>
      <c r="Y15" s="313">
        <v>2.734</v>
      </c>
      <c r="Z15" s="313">
        <v>2.734</v>
      </c>
      <c r="AA15" s="313">
        <v>2.734</v>
      </c>
      <c r="AB15" s="313">
        <v>2.734</v>
      </c>
      <c r="AC15" s="313">
        <v>889</v>
      </c>
      <c r="AD15" s="313">
        <v>889</v>
      </c>
      <c r="AE15" s="313">
        <v>2.734</v>
      </c>
      <c r="AF15" s="313">
        <v>4.5</v>
      </c>
      <c r="AG15" s="313">
        <v>4.5</v>
      </c>
      <c r="AH15" s="313">
        <v>4.5</v>
      </c>
      <c r="AI15" s="314">
        <v>4.5</v>
      </c>
      <c r="AJ15" s="304"/>
    </row>
    <row r="16" spans="1:50">
      <c r="A16" s="16">
        <f t="shared" si="0"/>
        <v>10</v>
      </c>
      <c r="B16" s="36" t="s">
        <v>29</v>
      </c>
      <c r="C16" s="37" t="s">
        <v>27</v>
      </c>
      <c r="D16" s="37" t="s">
        <v>30</v>
      </c>
      <c r="E16" s="37"/>
      <c r="F16" s="313">
        <v>87.2</v>
      </c>
      <c r="G16" s="313">
        <v>87.2</v>
      </c>
      <c r="H16" s="313">
        <v>87.2</v>
      </c>
      <c r="I16" s="313">
        <v>87.2</v>
      </c>
      <c r="J16" s="313">
        <v>87.2</v>
      </c>
      <c r="K16" s="313">
        <v>87.2</v>
      </c>
      <c r="L16" s="313">
        <v>87.2</v>
      </c>
      <c r="M16" s="313">
        <v>87.2</v>
      </c>
      <c r="N16" s="313">
        <v>87.2</v>
      </c>
      <c r="O16" s="313">
        <v>87.2</v>
      </c>
      <c r="P16" s="314">
        <v>87.2</v>
      </c>
      <c r="Q16" s="488">
        <v>87.2</v>
      </c>
      <c r="R16" s="313">
        <v>87.2</v>
      </c>
      <c r="S16" s="313">
        <v>87.2</v>
      </c>
      <c r="T16" s="314">
        <v>87.2</v>
      </c>
      <c r="U16" s="313">
        <v>87.2</v>
      </c>
      <c r="V16" s="313">
        <v>87.2</v>
      </c>
      <c r="W16" s="313">
        <v>87.2</v>
      </c>
      <c r="X16" s="313">
        <v>87.2</v>
      </c>
      <c r="Y16" s="313">
        <v>87.2</v>
      </c>
      <c r="Z16" s="313">
        <v>87.2</v>
      </c>
      <c r="AA16" s="313">
        <v>87.2</v>
      </c>
      <c r="AB16" s="313">
        <v>87.2</v>
      </c>
      <c r="AC16" s="313">
        <v>87.2</v>
      </c>
      <c r="AD16" s="313">
        <v>87.2</v>
      </c>
      <c r="AE16" s="313">
        <v>87.2</v>
      </c>
      <c r="AF16" s="313">
        <v>87.2</v>
      </c>
      <c r="AG16" s="313">
        <v>87.2</v>
      </c>
      <c r="AH16" s="313">
        <v>87.2</v>
      </c>
      <c r="AI16" s="314">
        <v>87.2</v>
      </c>
      <c r="AJ16" s="304"/>
    </row>
    <row r="17" spans="1:36">
      <c r="A17" s="16">
        <f t="shared" si="0"/>
        <v>11</v>
      </c>
      <c r="B17" s="36" t="s">
        <v>31</v>
      </c>
      <c r="C17" s="37" t="s">
        <v>27</v>
      </c>
      <c r="D17" s="37" t="s">
        <v>30</v>
      </c>
      <c r="E17" s="37"/>
      <c r="F17" s="502">
        <v>0.92720000000000002</v>
      </c>
      <c r="G17" s="502">
        <v>0.92720000000000002</v>
      </c>
      <c r="H17" s="502">
        <v>0.92720000000000002</v>
      </c>
      <c r="I17" s="502">
        <v>0.92720000000000002</v>
      </c>
      <c r="J17" s="502">
        <v>0.92720000000000002</v>
      </c>
      <c r="K17" s="502">
        <v>0.92720000000000002</v>
      </c>
      <c r="L17" s="502">
        <v>0.92720000000000002</v>
      </c>
      <c r="M17" s="502">
        <v>0.92720000000000002</v>
      </c>
      <c r="N17" s="502">
        <v>0.92720000000000002</v>
      </c>
      <c r="O17" s="502">
        <v>0.92720000000000002</v>
      </c>
      <c r="P17" s="597">
        <v>0.92720000000000002</v>
      </c>
      <c r="Q17" s="488"/>
      <c r="R17" s="313"/>
      <c r="S17" s="313"/>
      <c r="T17" s="314"/>
      <c r="U17" s="313"/>
      <c r="V17" s="313"/>
      <c r="W17" s="313"/>
      <c r="X17" s="313"/>
      <c r="Y17" s="313"/>
      <c r="Z17" s="313"/>
      <c r="AA17" s="313"/>
      <c r="AB17" s="313"/>
      <c r="AC17" s="313"/>
      <c r="AD17" s="313"/>
      <c r="AE17" s="313"/>
      <c r="AF17" s="313"/>
      <c r="AG17" s="313"/>
      <c r="AH17" s="313"/>
      <c r="AI17" s="314"/>
      <c r="AJ17" s="304"/>
    </row>
    <row r="18" spans="1:36">
      <c r="A18" s="16">
        <f t="shared" si="0"/>
        <v>12</v>
      </c>
      <c r="B18" s="36" t="s">
        <v>32</v>
      </c>
      <c r="C18" s="39" t="s">
        <v>27</v>
      </c>
      <c r="D18" s="37" t="s">
        <v>33</v>
      </c>
      <c r="E18" s="37"/>
      <c r="F18" s="313">
        <v>0.01</v>
      </c>
      <c r="G18" s="313">
        <v>0.01</v>
      </c>
      <c r="H18" s="313">
        <v>0.01</v>
      </c>
      <c r="I18" s="313">
        <v>0.01</v>
      </c>
      <c r="J18" s="313">
        <v>0.01</v>
      </c>
      <c r="K18" s="313">
        <v>0.01</v>
      </c>
      <c r="L18" s="313">
        <v>0.01</v>
      </c>
      <c r="M18" s="313">
        <v>0.01</v>
      </c>
      <c r="N18" s="313">
        <v>0.01</v>
      </c>
      <c r="O18" s="313">
        <v>0.01</v>
      </c>
      <c r="P18" s="314">
        <v>0.01</v>
      </c>
      <c r="Q18" s="488">
        <v>0.01</v>
      </c>
      <c r="R18" s="313">
        <v>0.01</v>
      </c>
      <c r="S18" s="313">
        <v>0.01</v>
      </c>
      <c r="T18" s="314">
        <v>0.01</v>
      </c>
      <c r="U18" s="313">
        <v>0.01</v>
      </c>
      <c r="V18" s="313">
        <v>0.01</v>
      </c>
      <c r="W18" s="313">
        <v>0.01</v>
      </c>
      <c r="X18" s="313">
        <v>0.01</v>
      </c>
      <c r="Y18" s="313">
        <v>0.01</v>
      </c>
      <c r="Z18" s="313">
        <v>0.01</v>
      </c>
      <c r="AA18" s="313">
        <v>0.01</v>
      </c>
      <c r="AB18" s="313">
        <v>0.01</v>
      </c>
      <c r="AC18" s="313">
        <v>0.56100000000000005</v>
      </c>
      <c r="AD18" s="313">
        <v>0.56100000000000005</v>
      </c>
      <c r="AE18" s="313">
        <v>9.4999999999999998E-3</v>
      </c>
      <c r="AF18" s="514">
        <v>100000</v>
      </c>
      <c r="AG18" s="514">
        <v>100000</v>
      </c>
      <c r="AH18" s="514">
        <v>100000</v>
      </c>
      <c r="AI18" s="314">
        <v>0.995</v>
      </c>
      <c r="AJ18" s="304"/>
    </row>
    <row r="19" spans="1:36" ht="19.5">
      <c r="A19" s="16">
        <f t="shared" si="0"/>
        <v>13</v>
      </c>
      <c r="B19" s="36" t="s">
        <v>34</v>
      </c>
      <c r="C19" s="39" t="s">
        <v>27</v>
      </c>
      <c r="D19" s="37"/>
      <c r="E19" s="37"/>
      <c r="F19" s="502">
        <v>1.0763</v>
      </c>
      <c r="G19" s="502">
        <v>1.0763</v>
      </c>
      <c r="H19" s="502">
        <v>1.0763</v>
      </c>
      <c r="I19" s="502">
        <v>1.0763</v>
      </c>
      <c r="J19" s="502">
        <v>1.0763</v>
      </c>
      <c r="K19" s="502">
        <v>1.0763</v>
      </c>
      <c r="L19" s="502">
        <v>1.0763</v>
      </c>
      <c r="M19" s="502">
        <v>1.0763</v>
      </c>
      <c r="N19" s="502">
        <v>1.0763</v>
      </c>
      <c r="O19" s="502">
        <v>1.0763</v>
      </c>
      <c r="P19" s="597">
        <v>1.0763</v>
      </c>
      <c r="Q19" s="488"/>
      <c r="R19" s="313"/>
      <c r="S19" s="313"/>
      <c r="T19" s="314"/>
      <c r="U19" s="313"/>
      <c r="V19" s="313"/>
      <c r="W19" s="313"/>
      <c r="X19" s="313"/>
      <c r="Y19" s="313"/>
      <c r="Z19" s="313"/>
      <c r="AA19" s="313"/>
      <c r="AB19" s="313"/>
      <c r="AC19" s="313"/>
      <c r="AD19" s="313"/>
      <c r="AE19" s="313"/>
      <c r="AF19" s="313"/>
      <c r="AG19" s="313"/>
      <c r="AH19" s="313"/>
      <c r="AI19" s="314"/>
      <c r="AJ19" s="304"/>
    </row>
    <row r="20" spans="1:36">
      <c r="A20" s="16">
        <f t="shared" si="0"/>
        <v>14</v>
      </c>
      <c r="B20" s="41" t="s">
        <v>35</v>
      </c>
      <c r="C20" s="35"/>
      <c r="D20" s="42" t="s">
        <v>36</v>
      </c>
      <c r="E20" s="35"/>
      <c r="F20" s="375">
        <f>DATA1!$K$3</f>
        <v>435.8360655737705</v>
      </c>
      <c r="G20" s="375">
        <f>DATA1!$K$4</f>
        <v>474.14594829189667</v>
      </c>
      <c r="H20" s="375">
        <f>DATA1!$K$5</f>
        <v>474.14594829189667</v>
      </c>
      <c r="I20" s="375">
        <f>DATA1!$K$6</f>
        <v>435.8360655737705</v>
      </c>
      <c r="J20" s="375">
        <f>DATA1!$K$7</f>
        <v>963.10975609756099</v>
      </c>
      <c r="K20" s="375">
        <f>DATA1!$K$8</f>
        <v>683.87234042553189</v>
      </c>
      <c r="L20" s="375">
        <f>DATA1!$K$9</f>
        <v>683.87234042553189</v>
      </c>
      <c r="M20" s="375">
        <f>DATA1!$K$10</f>
        <v>683.87234042553189</v>
      </c>
      <c r="N20" s="375">
        <f>DATA1!$K$11</f>
        <v>245.87037037037038</v>
      </c>
      <c r="O20" s="375">
        <f>DATA1!$K$12</f>
        <v>245.87037037037038</v>
      </c>
      <c r="P20" s="376">
        <f>DATA1!$K$13</f>
        <v>685.25518730426779</v>
      </c>
      <c r="Q20" s="489">
        <f>DATA1!$K$14</f>
        <v>0</v>
      </c>
      <c r="R20" s="375">
        <f>DATA1!$F$15</f>
        <v>0</v>
      </c>
      <c r="S20" s="375">
        <f>DATA1!$F$16</f>
        <v>0</v>
      </c>
      <c r="T20" s="376">
        <f>DATA1!$F$17</f>
        <v>0</v>
      </c>
      <c r="U20" s="375">
        <f>DATA1!$F$18</f>
        <v>0</v>
      </c>
      <c r="V20" s="375">
        <f>DATA1!$F$19</f>
        <v>0</v>
      </c>
      <c r="W20" s="375">
        <f>DATA1!$F$20</f>
        <v>0</v>
      </c>
      <c r="X20" s="375">
        <f>DATA1!$F$21</f>
        <v>0</v>
      </c>
      <c r="Y20" s="375" t="e">
        <f>DATA1!#REF!</f>
        <v>#REF!</v>
      </c>
      <c r="Z20" s="375" t="e">
        <f>DATA1!#REF!</f>
        <v>#REF!</v>
      </c>
      <c r="AA20" s="375">
        <f>DATA1!$F$24</f>
        <v>0</v>
      </c>
      <c r="AB20" s="375">
        <f>DATA1!$F$22</f>
        <v>0</v>
      </c>
      <c r="AC20" s="375">
        <f>DATA1!$F$23</f>
        <v>0</v>
      </c>
      <c r="AD20" s="375">
        <f>DATA1!$F$27</f>
        <v>0</v>
      </c>
      <c r="AE20" s="375">
        <f>DATA1!$F$28</f>
        <v>0</v>
      </c>
      <c r="AF20" s="375">
        <f>DATA1!$F$29</f>
        <v>0</v>
      </c>
      <c r="AG20" s="376">
        <f>DATA1!$F$30</f>
        <v>0</v>
      </c>
      <c r="AH20" s="375">
        <f>DATA1!$F$31</f>
        <v>0</v>
      </c>
      <c r="AI20" s="376">
        <f>DATA1!$F$32</f>
        <v>0</v>
      </c>
      <c r="AJ20" s="304"/>
    </row>
    <row r="21" spans="1:36">
      <c r="A21" s="16">
        <f t="shared" si="0"/>
        <v>15</v>
      </c>
      <c r="B21" s="43" t="s">
        <v>37</v>
      </c>
      <c r="C21" s="37"/>
      <c r="D21" s="37" t="s">
        <v>30</v>
      </c>
      <c r="E21" s="37"/>
      <c r="F21" s="313">
        <v>1</v>
      </c>
      <c r="G21" s="313">
        <v>1</v>
      </c>
      <c r="H21" s="315">
        <v>1</v>
      </c>
      <c r="I21" s="313">
        <v>1</v>
      </c>
      <c r="J21" s="313">
        <v>1</v>
      </c>
      <c r="K21" s="313">
        <v>1</v>
      </c>
      <c r="L21" s="313">
        <v>1</v>
      </c>
      <c r="M21" s="313">
        <v>1</v>
      </c>
      <c r="N21" s="313">
        <v>1</v>
      </c>
      <c r="O21" s="313">
        <v>1</v>
      </c>
      <c r="P21" s="314">
        <v>1</v>
      </c>
      <c r="Q21" s="488">
        <v>1</v>
      </c>
      <c r="R21" s="313">
        <v>1</v>
      </c>
      <c r="S21" s="313">
        <v>1</v>
      </c>
      <c r="T21" s="314">
        <v>1</v>
      </c>
      <c r="U21" s="313">
        <v>1</v>
      </c>
      <c r="V21" s="313">
        <v>1</v>
      </c>
      <c r="W21" s="315">
        <v>1</v>
      </c>
      <c r="X21" s="313">
        <v>1</v>
      </c>
      <c r="Y21" s="313">
        <v>1</v>
      </c>
      <c r="Z21" s="313">
        <v>1</v>
      </c>
      <c r="AA21" s="313">
        <v>1</v>
      </c>
      <c r="AB21" s="313">
        <v>1</v>
      </c>
      <c r="AC21" s="313">
        <v>1</v>
      </c>
      <c r="AD21" s="313">
        <v>1</v>
      </c>
      <c r="AE21" s="313">
        <v>1</v>
      </c>
      <c r="AF21" s="313"/>
      <c r="AG21" s="313"/>
      <c r="AH21" s="313"/>
      <c r="AI21" s="314"/>
      <c r="AJ21" s="304"/>
    </row>
    <row r="22" spans="1:36">
      <c r="A22" s="16">
        <f t="shared" si="0"/>
        <v>16</v>
      </c>
      <c r="B22" s="43" t="s">
        <v>38</v>
      </c>
      <c r="C22" s="37"/>
      <c r="D22" s="39" t="s">
        <v>36</v>
      </c>
      <c r="E22" s="37"/>
      <c r="F22" s="51">
        <f t="shared" ref="F22:AI22" si="4">IF(F20=0,"",F20*F21)</f>
        <v>435.8360655737705</v>
      </c>
      <c r="G22" s="316">
        <f t="shared" si="4"/>
        <v>474.14594829189667</v>
      </c>
      <c r="H22" s="316">
        <f t="shared" si="4"/>
        <v>474.14594829189667</v>
      </c>
      <c r="I22" s="316">
        <f t="shared" si="4"/>
        <v>435.8360655737705</v>
      </c>
      <c r="J22" s="316">
        <f t="shared" si="4"/>
        <v>963.10975609756099</v>
      </c>
      <c r="K22" s="316">
        <f t="shared" si="4"/>
        <v>683.87234042553189</v>
      </c>
      <c r="L22" s="316">
        <f t="shared" si="4"/>
        <v>683.87234042553189</v>
      </c>
      <c r="M22" s="316">
        <f t="shared" si="4"/>
        <v>683.87234042553189</v>
      </c>
      <c r="N22" s="316">
        <f t="shared" si="4"/>
        <v>245.87037037037038</v>
      </c>
      <c r="O22" s="316">
        <f t="shared" si="4"/>
        <v>245.87037037037038</v>
      </c>
      <c r="P22" s="317">
        <f t="shared" si="4"/>
        <v>685.25518730426779</v>
      </c>
      <c r="Q22" s="575" t="str">
        <f t="shared" si="4"/>
        <v/>
      </c>
      <c r="R22" s="316" t="str">
        <f t="shared" si="4"/>
        <v/>
      </c>
      <c r="S22" s="316" t="str">
        <f t="shared" si="4"/>
        <v/>
      </c>
      <c r="T22" s="317" t="str">
        <f t="shared" si="4"/>
        <v/>
      </c>
      <c r="U22" s="51" t="str">
        <f t="shared" si="4"/>
        <v/>
      </c>
      <c r="V22" s="51" t="str">
        <f t="shared" si="4"/>
        <v/>
      </c>
      <c r="W22" s="51" t="str">
        <f t="shared" si="4"/>
        <v/>
      </c>
      <c r="X22" s="51" t="str">
        <f t="shared" si="4"/>
        <v/>
      </c>
      <c r="Y22" s="51" t="e">
        <f t="shared" si="4"/>
        <v>#REF!</v>
      </c>
      <c r="Z22" s="51" t="e">
        <f t="shared" si="4"/>
        <v>#REF!</v>
      </c>
      <c r="AA22" s="51" t="str">
        <f t="shared" si="4"/>
        <v/>
      </c>
      <c r="AB22" s="51" t="str">
        <f t="shared" si="4"/>
        <v/>
      </c>
      <c r="AC22" s="51" t="str">
        <f t="shared" si="4"/>
        <v/>
      </c>
      <c r="AD22" s="51">
        <v>10</v>
      </c>
      <c r="AE22" s="51" t="str">
        <f t="shared" si="4"/>
        <v/>
      </c>
      <c r="AF22" s="51" t="str">
        <f t="shared" si="4"/>
        <v/>
      </c>
      <c r="AG22" s="51" t="str">
        <f t="shared" si="4"/>
        <v/>
      </c>
      <c r="AH22" s="51" t="str">
        <f t="shared" si="4"/>
        <v/>
      </c>
      <c r="AI22" s="119" t="str">
        <f t="shared" si="4"/>
        <v/>
      </c>
      <c r="AJ22" s="304"/>
    </row>
    <row r="23" spans="1:36" ht="15.75">
      <c r="A23" s="16">
        <f t="shared" si="0"/>
        <v>17</v>
      </c>
      <c r="B23" s="44" t="s">
        <v>39</v>
      </c>
      <c r="C23" s="45"/>
      <c r="D23" s="45" t="s">
        <v>40</v>
      </c>
      <c r="E23" s="45"/>
      <c r="F23" s="318">
        <v>11</v>
      </c>
      <c r="G23" s="318">
        <v>11</v>
      </c>
      <c r="H23" s="318">
        <v>11</v>
      </c>
      <c r="I23" s="318">
        <v>7</v>
      </c>
      <c r="J23" s="318">
        <v>2</v>
      </c>
      <c r="K23" s="318">
        <v>4.5</v>
      </c>
      <c r="L23" s="318">
        <v>4.5</v>
      </c>
      <c r="M23" s="318">
        <v>4.5</v>
      </c>
      <c r="N23" s="318">
        <v>3</v>
      </c>
      <c r="O23" s="318">
        <v>3</v>
      </c>
      <c r="P23" s="319">
        <v>4.5</v>
      </c>
      <c r="Q23" s="576">
        <v>3</v>
      </c>
      <c r="R23" s="318"/>
      <c r="S23" s="318"/>
      <c r="T23" s="319" t="e">
        <f>DATA1!#REF!</f>
        <v>#REF!</v>
      </c>
      <c r="U23" s="318" t="e">
        <f>DATA1!#REF!</f>
        <v>#REF!</v>
      </c>
      <c r="V23" s="318" t="e">
        <f>DATA1!#REF!</f>
        <v>#REF!</v>
      </c>
      <c r="W23" s="318" t="e">
        <f>DATA1!#REF!</f>
        <v>#REF!</v>
      </c>
      <c r="X23" s="318" t="e">
        <f>DATA1!#REF!</f>
        <v>#REF!</v>
      </c>
      <c r="Y23" s="318" t="e">
        <f>DATA1!#REF!</f>
        <v>#REF!</v>
      </c>
      <c r="Z23" s="318" t="e">
        <f>DATA1!#REF!</f>
        <v>#REF!</v>
      </c>
      <c r="AA23" s="318" t="e">
        <f>DATA1!#REF!</f>
        <v>#REF!</v>
      </c>
      <c r="AB23" s="318" t="e">
        <f>DATA1!#REF!</f>
        <v>#REF!</v>
      </c>
      <c r="AC23" s="318" t="e">
        <f>DATA1!#REF!</f>
        <v>#REF!</v>
      </c>
      <c r="AD23" s="318" t="e">
        <f>DATA1!#REF!</f>
        <v>#REF!</v>
      </c>
      <c r="AE23" s="318" t="e">
        <f>DATA1!#REF!</f>
        <v>#REF!</v>
      </c>
      <c r="AF23" s="318"/>
      <c r="AG23" s="319"/>
      <c r="AH23" s="318"/>
      <c r="AI23" s="319"/>
      <c r="AJ23" s="304"/>
    </row>
    <row r="24" spans="1:36" ht="15.75">
      <c r="A24" s="16">
        <f t="shared" si="0"/>
        <v>18</v>
      </c>
      <c r="B24" s="46" t="s">
        <v>41</v>
      </c>
      <c r="C24" s="47"/>
      <c r="D24" s="47" t="s">
        <v>42</v>
      </c>
      <c r="E24" s="47"/>
      <c r="F24" s="320">
        <f>DATA1!$G$3</f>
        <v>1.5</v>
      </c>
      <c r="G24" s="320">
        <f>DATA1!$G$4</f>
        <v>1.5</v>
      </c>
      <c r="H24" s="320">
        <f>DATA1!$G$5</f>
        <v>1.5</v>
      </c>
      <c r="I24" s="320">
        <f>DATA1!$G$6</f>
        <v>1.5</v>
      </c>
      <c r="J24" s="320">
        <f>DATA1!$G$7</f>
        <v>1.5</v>
      </c>
      <c r="K24" s="320">
        <f>DATA1!$G$8</f>
        <v>1.5</v>
      </c>
      <c r="L24" s="320">
        <f>DATA1!$G$9</f>
        <v>1.5</v>
      </c>
      <c r="M24" s="320">
        <f>DATA1!$G$10</f>
        <v>1.5</v>
      </c>
      <c r="N24" s="320">
        <f>DATA1!$G$11</f>
        <v>1</v>
      </c>
      <c r="O24" s="320">
        <f>DATA1!$G$12</f>
        <v>1</v>
      </c>
      <c r="P24" s="321">
        <f>DATA1!$G$13</f>
        <v>1.5</v>
      </c>
      <c r="Q24" s="577">
        <f>DATA1!$G$14</f>
        <v>0</v>
      </c>
      <c r="R24" s="320">
        <f>DATA1!$G$15</f>
        <v>0</v>
      </c>
      <c r="S24" s="320">
        <f>DATA1!$G$16</f>
        <v>0</v>
      </c>
      <c r="T24" s="321">
        <f>DATA1!$G$17</f>
        <v>0</v>
      </c>
      <c r="U24" s="320">
        <f>DATA1!$G$18</f>
        <v>0</v>
      </c>
      <c r="V24" s="320">
        <f>DATA1!$G$19</f>
        <v>0</v>
      </c>
      <c r="W24" s="320">
        <f>DATA1!$G$20</f>
        <v>0</v>
      </c>
      <c r="X24" s="320">
        <f>DATA1!$G$21</f>
        <v>0</v>
      </c>
      <c r="Y24" s="320" t="e">
        <f>DATA1!#REF!</f>
        <v>#REF!</v>
      </c>
      <c r="Z24" s="334" t="e">
        <f>DATA1!#REF!</f>
        <v>#REF!</v>
      </c>
      <c r="AA24" s="334">
        <f>DATA1!$G$24</f>
        <v>0</v>
      </c>
      <c r="AB24" s="334">
        <f>DATA1!$G$22</f>
        <v>0</v>
      </c>
      <c r="AC24" s="334">
        <f>DATA1!$G$23</f>
        <v>0</v>
      </c>
      <c r="AD24" s="334">
        <f>DATA1!$G$27</f>
        <v>0</v>
      </c>
      <c r="AE24" s="334">
        <f>DATA1!$G$28</f>
        <v>0</v>
      </c>
      <c r="AF24" s="334"/>
      <c r="AG24" s="335"/>
      <c r="AH24" s="334"/>
      <c r="AI24" s="335"/>
      <c r="AJ24" s="304"/>
    </row>
    <row r="25" spans="1:36" ht="18.75">
      <c r="A25" s="16">
        <f t="shared" si="0"/>
        <v>19</v>
      </c>
      <c r="B25" s="34" t="s">
        <v>43</v>
      </c>
      <c r="C25" s="42" t="s">
        <v>44</v>
      </c>
      <c r="D25" s="42" t="s">
        <v>25</v>
      </c>
      <c r="E25" s="35"/>
      <c r="F25" s="318"/>
      <c r="G25" s="318"/>
      <c r="H25" s="318"/>
      <c r="I25" s="318"/>
      <c r="J25" s="318"/>
      <c r="K25" s="318"/>
      <c r="L25" s="318"/>
      <c r="M25" s="318"/>
      <c r="N25" s="318"/>
      <c r="O25" s="318"/>
      <c r="P25" s="319"/>
      <c r="Q25" s="576"/>
      <c r="R25" s="318"/>
      <c r="S25" s="318"/>
      <c r="T25" s="319"/>
      <c r="U25" s="318"/>
      <c r="V25" s="318"/>
      <c r="W25" s="318"/>
      <c r="X25" s="318"/>
      <c r="Y25" s="318"/>
      <c r="Z25" s="318"/>
      <c r="AA25" s="318"/>
      <c r="AB25" s="318"/>
      <c r="AC25" s="318">
        <v>0.25580000000000003</v>
      </c>
      <c r="AD25" s="318">
        <v>0.2</v>
      </c>
      <c r="AE25" s="318"/>
      <c r="AF25" s="176"/>
      <c r="AG25" s="176"/>
      <c r="AH25" s="318"/>
      <c r="AI25" s="319"/>
      <c r="AJ25" s="304"/>
    </row>
    <row r="26" spans="1:36" ht="18.75">
      <c r="A26" s="16">
        <f t="shared" si="0"/>
        <v>20</v>
      </c>
      <c r="B26" s="34" t="s">
        <v>43</v>
      </c>
      <c r="C26" s="42" t="s">
        <v>45</v>
      </c>
      <c r="D26" s="42" t="s">
        <v>25</v>
      </c>
      <c r="E26" s="35"/>
      <c r="F26" s="322">
        <f>IF(F12="Vd",IF(ISERR(F99)=1,"",IF(F23=0,F33+F53,IF(F99-1.03323=0,"",F99-1.03323))),IF(ISERR(F81)=1,"",IF(F81-1.03323=0,"",F81-1.03323)))</f>
        <v>1.9293325515783892</v>
      </c>
      <c r="G26" s="322">
        <f t="shared" ref="G26:AI26" si="5">IF(G12="Vd",IF(ISERR(G99)=1,"",IF(G23=0,G33+G53,IF(G99-1.03323=0,"",G99-1.03323))),IF(ISERR(G81)=1,"",IF(G81-1.03323=0,"",G81-1.03323)))</f>
        <v>1.934615309596885</v>
      </c>
      <c r="H26" s="322">
        <f t="shared" si="5"/>
        <v>1.934615309596885</v>
      </c>
      <c r="I26" s="322">
        <f t="shared" si="5"/>
        <v>1.9187001368455179</v>
      </c>
      <c r="J26" s="322">
        <f t="shared" si="5"/>
        <v>1.9259436281158679</v>
      </c>
      <c r="K26" s="322">
        <f t="shared" si="5"/>
        <v>1.9293419995816086</v>
      </c>
      <c r="L26" s="322">
        <f t="shared" si="5"/>
        <v>1.9293419995816086</v>
      </c>
      <c r="M26" s="322">
        <f t="shared" si="5"/>
        <v>1.9293419995816086</v>
      </c>
      <c r="N26" s="322">
        <f t="shared" si="5"/>
        <v>1.923960148098216</v>
      </c>
      <c r="O26" s="322">
        <f t="shared" si="5"/>
        <v>1.923960148098216</v>
      </c>
      <c r="P26" s="323">
        <f t="shared" si="5"/>
        <v>1.9294599502033525</v>
      </c>
      <c r="Q26" s="578" t="str">
        <f t="shared" si="5"/>
        <v/>
      </c>
      <c r="R26" s="322">
        <f t="shared" si="5"/>
        <v>30</v>
      </c>
      <c r="S26" s="322">
        <f t="shared" si="5"/>
        <v>30</v>
      </c>
      <c r="T26" s="323" t="str">
        <f t="shared" si="5"/>
        <v/>
      </c>
      <c r="U26" s="322" t="str">
        <f t="shared" si="5"/>
        <v/>
      </c>
      <c r="V26" s="322" t="str">
        <f t="shared" si="5"/>
        <v/>
      </c>
      <c r="W26" s="322" t="str">
        <f t="shared" si="5"/>
        <v/>
      </c>
      <c r="X26" s="322" t="str">
        <f t="shared" si="5"/>
        <v/>
      </c>
      <c r="Y26" s="322" t="str">
        <f t="shared" si="5"/>
        <v/>
      </c>
      <c r="Z26" s="322" t="str">
        <f t="shared" si="5"/>
        <v/>
      </c>
      <c r="AA26" s="322" t="str">
        <f t="shared" si="5"/>
        <v/>
      </c>
      <c r="AB26" s="322" t="str">
        <f t="shared" si="5"/>
        <v/>
      </c>
      <c r="AC26" s="322">
        <f t="shared" si="5"/>
        <v>0.25580000000000003</v>
      </c>
      <c r="AD26" s="322">
        <f t="shared" si="5"/>
        <v>0.19999999999999996</v>
      </c>
      <c r="AE26" s="322" t="str">
        <f t="shared" si="5"/>
        <v/>
      </c>
      <c r="AF26" s="322" t="str">
        <f t="shared" si="5"/>
        <v/>
      </c>
      <c r="AG26" s="322" t="str">
        <f t="shared" si="5"/>
        <v/>
      </c>
      <c r="AH26" s="322" t="str">
        <f t="shared" si="5"/>
        <v/>
      </c>
      <c r="AI26" s="323">
        <f t="shared" si="5"/>
        <v>0</v>
      </c>
      <c r="AJ26" s="304"/>
    </row>
    <row r="27" spans="1:36" ht="15.75">
      <c r="A27" s="16">
        <f t="shared" si="0"/>
        <v>21</v>
      </c>
      <c r="B27" s="36"/>
      <c r="C27" s="48"/>
      <c r="D27" s="49" t="s">
        <v>46</v>
      </c>
      <c r="E27" s="50"/>
      <c r="F27" s="324">
        <f t="shared" ref="F27:AI27" si="6">F26*14.223</f>
        <v>27.44089688109943</v>
      </c>
      <c r="G27" s="324">
        <f t="shared" si="6"/>
        <v>27.516033548396496</v>
      </c>
      <c r="H27" s="324">
        <f t="shared" si="6"/>
        <v>27.516033548396496</v>
      </c>
      <c r="I27" s="324">
        <f t="shared" si="6"/>
        <v>27.289672046353804</v>
      </c>
      <c r="J27" s="324">
        <f t="shared" si="6"/>
        <v>27.392696222691992</v>
      </c>
      <c r="K27" s="324">
        <f t="shared" si="6"/>
        <v>27.441031260049222</v>
      </c>
      <c r="L27" s="324">
        <f t="shared" si="6"/>
        <v>27.441031260049222</v>
      </c>
      <c r="M27" s="324">
        <f t="shared" si="6"/>
        <v>27.441031260049222</v>
      </c>
      <c r="N27" s="324">
        <f t="shared" si="6"/>
        <v>27.364485186400927</v>
      </c>
      <c r="O27" s="324">
        <f t="shared" si="6"/>
        <v>27.364485186400927</v>
      </c>
      <c r="P27" s="325">
        <f t="shared" si="6"/>
        <v>27.442708871742283</v>
      </c>
      <c r="Q27" s="579">
        <f t="shared" si="6"/>
        <v>0</v>
      </c>
      <c r="R27" s="324">
        <f t="shared" si="6"/>
        <v>426.69</v>
      </c>
      <c r="S27" s="324">
        <f t="shared" si="6"/>
        <v>426.69</v>
      </c>
      <c r="T27" s="325">
        <f t="shared" si="6"/>
        <v>0</v>
      </c>
      <c r="U27" s="324">
        <f t="shared" si="6"/>
        <v>0</v>
      </c>
      <c r="V27" s="324">
        <f t="shared" si="6"/>
        <v>0</v>
      </c>
      <c r="W27" s="324">
        <f t="shared" si="6"/>
        <v>0</v>
      </c>
      <c r="X27" s="324">
        <f t="shared" si="6"/>
        <v>0</v>
      </c>
      <c r="Y27" s="324">
        <f t="shared" si="6"/>
        <v>0</v>
      </c>
      <c r="Z27" s="324">
        <f t="shared" si="6"/>
        <v>0</v>
      </c>
      <c r="AA27" s="324">
        <f t="shared" si="6"/>
        <v>0</v>
      </c>
      <c r="AB27" s="324">
        <f t="shared" si="6"/>
        <v>0</v>
      </c>
      <c r="AC27" s="324">
        <f t="shared" si="6"/>
        <v>3.6382434000000008</v>
      </c>
      <c r="AD27" s="324">
        <f t="shared" si="6"/>
        <v>2.8445999999999994</v>
      </c>
      <c r="AE27" s="324">
        <f t="shared" si="6"/>
        <v>0</v>
      </c>
      <c r="AF27" s="324">
        <f t="shared" si="6"/>
        <v>0</v>
      </c>
      <c r="AG27" s="324">
        <f t="shared" si="6"/>
        <v>0</v>
      </c>
      <c r="AH27" s="324">
        <f t="shared" si="6"/>
        <v>0</v>
      </c>
      <c r="AI27" s="325">
        <f t="shared" si="6"/>
        <v>0</v>
      </c>
      <c r="AJ27" s="304"/>
    </row>
    <row r="28" spans="1:36">
      <c r="A28" s="16">
        <f t="shared" si="0"/>
        <v>22</v>
      </c>
      <c r="B28" s="36" t="s">
        <v>47</v>
      </c>
      <c r="C28" s="39" t="s">
        <v>48</v>
      </c>
      <c r="D28" s="39" t="s">
        <v>49</v>
      </c>
      <c r="E28" s="37"/>
      <c r="F28" s="51">
        <f t="shared" ref="F28:AI29" si="7">IF(F12="Vd",IF(ISERR(F101)=1,"",F101),IF(ISERR(F83)=1,"",F83))</f>
        <v>12.410108635794545</v>
      </c>
      <c r="G28" s="51">
        <f t="shared" si="7"/>
        <v>13.476922457270064</v>
      </c>
      <c r="H28" s="51">
        <f t="shared" si="7"/>
        <v>13.476922457270064</v>
      </c>
      <c r="I28" s="51">
        <f t="shared" si="7"/>
        <v>12.45480800731719</v>
      </c>
      <c r="J28" s="51">
        <f t="shared" si="7"/>
        <v>27.455242305678301</v>
      </c>
      <c r="K28" s="51">
        <f t="shared" si="7"/>
        <v>19.472695451829317</v>
      </c>
      <c r="L28" s="51">
        <f t="shared" si="7"/>
        <v>19.472695451829317</v>
      </c>
      <c r="M28" s="51">
        <f t="shared" si="7"/>
        <v>19.472695451829317</v>
      </c>
      <c r="N28" s="51">
        <f t="shared" si="7"/>
        <v>16.491006212121988</v>
      </c>
      <c r="O28" s="51">
        <f t="shared" si="7"/>
        <v>16.491006212121988</v>
      </c>
      <c r="P28" s="119">
        <f t="shared" si="7"/>
        <v>19.511294050615057</v>
      </c>
      <c r="Q28" s="580" t="str">
        <f t="shared" si="7"/>
        <v/>
      </c>
      <c r="R28" s="51" t="str">
        <f t="shared" si="7"/>
        <v/>
      </c>
      <c r="S28" s="51" t="str">
        <f t="shared" si="7"/>
        <v/>
      </c>
      <c r="T28" s="119" t="str">
        <f t="shared" si="7"/>
        <v/>
      </c>
      <c r="U28" s="51" t="str">
        <f t="shared" si="7"/>
        <v/>
      </c>
      <c r="V28" s="51" t="str">
        <f t="shared" si="7"/>
        <v/>
      </c>
      <c r="W28" s="51" t="str">
        <f t="shared" si="7"/>
        <v/>
      </c>
      <c r="X28" s="51" t="str">
        <f t="shared" si="7"/>
        <v/>
      </c>
      <c r="Y28" s="51" t="str">
        <f t="shared" si="7"/>
        <v/>
      </c>
      <c r="Z28" s="51" t="str">
        <f t="shared" si="7"/>
        <v/>
      </c>
      <c r="AA28" s="51" t="str">
        <f t="shared" si="7"/>
        <v/>
      </c>
      <c r="AB28" s="51" t="str">
        <f t="shared" si="7"/>
        <v/>
      </c>
      <c r="AC28" s="51" t="str">
        <f t="shared" si="7"/>
        <v/>
      </c>
      <c r="AD28" s="51" t="str">
        <f t="shared" si="7"/>
        <v/>
      </c>
      <c r="AE28" s="51" t="str">
        <f t="shared" si="7"/>
        <v/>
      </c>
      <c r="AF28" s="51" t="str">
        <f t="shared" si="7"/>
        <v/>
      </c>
      <c r="AG28" s="51" t="str">
        <f t="shared" si="7"/>
        <v/>
      </c>
      <c r="AH28" s="51" t="str">
        <f t="shared" si="7"/>
        <v/>
      </c>
      <c r="AI28" s="119" t="str">
        <f t="shared" si="7"/>
        <v/>
      </c>
      <c r="AJ28" s="304"/>
    </row>
    <row r="29" spans="1:36">
      <c r="A29" s="16">
        <f t="shared" si="0"/>
        <v>23</v>
      </c>
      <c r="B29" s="36" t="s">
        <v>50</v>
      </c>
      <c r="C29" s="39" t="s">
        <v>48</v>
      </c>
      <c r="D29" s="37" t="s">
        <v>30</v>
      </c>
      <c r="E29" s="37"/>
      <c r="F29" s="51">
        <f>IF(ISERR(F85)=1,"",F85)</f>
        <v>360826.58139585523</v>
      </c>
      <c r="G29" s="51">
        <f>IF(ISERR(G85)=1,"",G85)</f>
        <v>392543.14894668339</v>
      </c>
      <c r="H29" s="51">
        <f>IF(ISERR(H85)=1,"",H85)</f>
        <v>392543.14894668339</v>
      </c>
      <c r="I29" s="51">
        <f t="shared" si="7"/>
        <v>214.34577333963927</v>
      </c>
      <c r="J29" s="51">
        <f t="shared" ref="J29:U29" si="8">IF(ISERR(J85)=1,"",J85)</f>
        <v>797353.93247959134</v>
      </c>
      <c r="K29" s="51">
        <f t="shared" si="8"/>
        <v>566174.61976689089</v>
      </c>
      <c r="L29" s="51">
        <f t="shared" si="8"/>
        <v>566174.61976689089</v>
      </c>
      <c r="M29" s="51">
        <f t="shared" si="8"/>
        <v>566174.61976689089</v>
      </c>
      <c r="N29" s="51">
        <f t="shared" si="8"/>
        <v>312127.24972529284</v>
      </c>
      <c r="O29" s="51">
        <f t="shared" si="8"/>
        <v>312127.24972529284</v>
      </c>
      <c r="P29" s="119">
        <f t="shared" si="8"/>
        <v>567319.47204338002</v>
      </c>
      <c r="Q29" s="580" t="str">
        <f t="shared" si="8"/>
        <v/>
      </c>
      <c r="R29" s="51" t="str">
        <f t="shared" si="8"/>
        <v/>
      </c>
      <c r="S29" s="51" t="str">
        <f t="shared" si="8"/>
        <v/>
      </c>
      <c r="T29" s="119" t="str">
        <f t="shared" si="8"/>
        <v/>
      </c>
      <c r="U29" s="51" t="str">
        <f t="shared" si="8"/>
        <v/>
      </c>
      <c r="V29" s="51" t="str">
        <f>IF(ISERR(V85)=1,"",V85)</f>
        <v/>
      </c>
      <c r="W29" s="51" t="str">
        <f>IF(ISERR(W85)=1,"",W85)</f>
        <v/>
      </c>
      <c r="X29" s="51" t="str">
        <f t="shared" ref="X29:AI29" si="9">IF(ISERR(X85)=1,"",X85)</f>
        <v/>
      </c>
      <c r="Y29" s="51" t="str">
        <f t="shared" si="9"/>
        <v/>
      </c>
      <c r="Z29" s="51" t="str">
        <f t="shared" si="9"/>
        <v/>
      </c>
      <c r="AA29" s="51" t="str">
        <f t="shared" si="9"/>
        <v/>
      </c>
      <c r="AB29" s="51" t="str">
        <f t="shared" si="9"/>
        <v/>
      </c>
      <c r="AC29" s="51" t="str">
        <f t="shared" si="9"/>
        <v/>
      </c>
      <c r="AD29" s="51" t="str">
        <f t="shared" si="9"/>
        <v/>
      </c>
      <c r="AE29" s="51" t="str">
        <f t="shared" si="9"/>
        <v/>
      </c>
      <c r="AF29" s="51" t="str">
        <f t="shared" si="9"/>
        <v/>
      </c>
      <c r="AG29" s="51" t="str">
        <f t="shared" si="9"/>
        <v/>
      </c>
      <c r="AH29" s="51" t="str">
        <f t="shared" si="9"/>
        <v/>
      </c>
      <c r="AI29" s="119" t="str">
        <f t="shared" si="9"/>
        <v/>
      </c>
      <c r="AJ29" s="304"/>
    </row>
    <row r="30" spans="1:36" ht="18">
      <c r="A30" s="16">
        <f t="shared" si="0"/>
        <v>24</v>
      </c>
      <c r="B30" s="36" t="s">
        <v>51</v>
      </c>
      <c r="C30" s="39" t="s">
        <v>48</v>
      </c>
      <c r="D30" s="39" t="s">
        <v>52</v>
      </c>
      <c r="E30" s="37"/>
      <c r="F30" s="51">
        <f t="shared" ref="F30:AI30" si="10">IF(F12="Vd",IF(ISERR(F103)=1,"",F103*10000),IF(ISERR(F92)=1,"",F92*10000))</f>
        <v>53.443167675623911</v>
      </c>
      <c r="G30" s="51">
        <f t="shared" si="10"/>
        <v>63.138784411186087</v>
      </c>
      <c r="H30" s="51">
        <f t="shared" si="10"/>
        <v>63.138784411186087</v>
      </c>
      <c r="I30" s="51">
        <f t="shared" si="10"/>
        <v>53.635662042707011</v>
      </c>
      <c r="J30" s="51">
        <f t="shared" si="10"/>
        <v>261.27298445133084</v>
      </c>
      <c r="K30" s="51">
        <f t="shared" si="10"/>
        <v>131.58141532729053</v>
      </c>
      <c r="L30" s="51">
        <f t="shared" si="10"/>
        <v>131.58141532729053</v>
      </c>
      <c r="M30" s="51">
        <f t="shared" si="10"/>
        <v>131.58141532729053</v>
      </c>
      <c r="N30" s="51">
        <f t="shared" si="10"/>
        <v>94.199165967161647</v>
      </c>
      <c r="O30" s="51">
        <f t="shared" si="10"/>
        <v>94.199165967161647</v>
      </c>
      <c r="P30" s="119">
        <f t="shared" si="10"/>
        <v>132.10883079394009</v>
      </c>
      <c r="Q30" s="580" t="str">
        <f t="shared" si="10"/>
        <v/>
      </c>
      <c r="R30" s="51" t="str">
        <f t="shared" si="10"/>
        <v/>
      </c>
      <c r="S30" s="51" t="str">
        <f t="shared" si="10"/>
        <v/>
      </c>
      <c r="T30" s="119" t="str">
        <f t="shared" si="10"/>
        <v/>
      </c>
      <c r="U30" s="51" t="str">
        <f t="shared" si="10"/>
        <v/>
      </c>
      <c r="V30" s="51" t="str">
        <f t="shared" si="10"/>
        <v/>
      </c>
      <c r="W30" s="51" t="str">
        <f t="shared" si="10"/>
        <v/>
      </c>
      <c r="X30" s="51" t="str">
        <f t="shared" si="10"/>
        <v/>
      </c>
      <c r="Y30" s="51" t="str">
        <f t="shared" si="10"/>
        <v/>
      </c>
      <c r="Z30" s="51" t="str">
        <f t="shared" si="10"/>
        <v/>
      </c>
      <c r="AA30" s="51" t="str">
        <f t="shared" si="10"/>
        <v/>
      </c>
      <c r="AB30" s="51" t="str">
        <f t="shared" si="10"/>
        <v/>
      </c>
      <c r="AC30" s="51" t="str">
        <f t="shared" si="10"/>
        <v/>
      </c>
      <c r="AD30" s="51" t="str">
        <f t="shared" si="10"/>
        <v/>
      </c>
      <c r="AE30" s="51" t="str">
        <f t="shared" si="10"/>
        <v/>
      </c>
      <c r="AF30" s="51" t="str">
        <f t="shared" si="10"/>
        <v/>
      </c>
      <c r="AG30" s="51" t="str">
        <f t="shared" si="10"/>
        <v/>
      </c>
      <c r="AH30" s="51" t="str">
        <f t="shared" si="10"/>
        <v/>
      </c>
      <c r="AI30" s="119" t="str">
        <f t="shared" si="10"/>
        <v/>
      </c>
      <c r="AJ30" s="304"/>
    </row>
    <row r="31" spans="1:36">
      <c r="A31" s="16">
        <f t="shared" si="0"/>
        <v>25</v>
      </c>
      <c r="B31" s="36" t="s">
        <v>53</v>
      </c>
      <c r="C31" s="39" t="s">
        <v>48</v>
      </c>
      <c r="D31" s="37" t="s">
        <v>30</v>
      </c>
      <c r="E31" s="37"/>
      <c r="F31" s="51">
        <f t="shared" ref="F31:AI31" si="11">IF(F23=0,"",IF(F12="Vd",IF(ISERR(F104)=1,"",F104),IF(ISERR(F93)=1,"",F93)))</f>
        <v>5.4414813852034349</v>
      </c>
      <c r="G31" s="51">
        <f t="shared" si="11"/>
        <v>5.4269831211333628</v>
      </c>
      <c r="H31" s="51">
        <f t="shared" si="11"/>
        <v>5.4269831211333628</v>
      </c>
      <c r="I31" s="51">
        <f t="shared" si="11"/>
        <v>3.4627608814930948</v>
      </c>
      <c r="J31" s="51">
        <f t="shared" si="11"/>
        <v>0.97100636033598131</v>
      </c>
      <c r="K31" s="51">
        <f t="shared" si="11"/>
        <v>2.1990012738607829</v>
      </c>
      <c r="L31" s="51">
        <f t="shared" si="11"/>
        <v>2.1990012738607829</v>
      </c>
      <c r="M31" s="51">
        <f t="shared" si="11"/>
        <v>2.1990012738607829</v>
      </c>
      <c r="N31" s="51">
        <f t="shared" si="11"/>
        <v>2.516989232294792</v>
      </c>
      <c r="O31" s="51">
        <f t="shared" si="11"/>
        <v>2.516989232294792</v>
      </c>
      <c r="P31" s="119">
        <f t="shared" si="11"/>
        <v>2.1989032740414545</v>
      </c>
      <c r="Q31" s="580" t="str">
        <f t="shared" si="11"/>
        <v/>
      </c>
      <c r="R31" s="51" t="str">
        <f t="shared" si="11"/>
        <v/>
      </c>
      <c r="S31" s="51" t="str">
        <f t="shared" si="11"/>
        <v/>
      </c>
      <c r="T31" s="119" t="e">
        <f t="shared" si="11"/>
        <v>#REF!</v>
      </c>
      <c r="U31" s="51" t="e">
        <f t="shared" si="11"/>
        <v>#REF!</v>
      </c>
      <c r="V31" s="51" t="e">
        <f t="shared" si="11"/>
        <v>#REF!</v>
      </c>
      <c r="W31" s="51" t="e">
        <f t="shared" si="11"/>
        <v>#REF!</v>
      </c>
      <c r="X31" s="51" t="e">
        <f t="shared" si="11"/>
        <v>#REF!</v>
      </c>
      <c r="Y31" s="51" t="e">
        <f t="shared" si="11"/>
        <v>#REF!</v>
      </c>
      <c r="Z31" s="51" t="e">
        <f t="shared" si="11"/>
        <v>#REF!</v>
      </c>
      <c r="AA31" s="51" t="e">
        <f t="shared" si="11"/>
        <v>#REF!</v>
      </c>
      <c r="AB31" s="51" t="e">
        <f t="shared" si="11"/>
        <v>#REF!</v>
      </c>
      <c r="AC31" s="51" t="e">
        <f t="shared" si="11"/>
        <v>#REF!</v>
      </c>
      <c r="AD31" s="51" t="e">
        <f t="shared" si="11"/>
        <v>#REF!</v>
      </c>
      <c r="AE31" s="51" t="e">
        <f t="shared" si="11"/>
        <v>#REF!</v>
      </c>
      <c r="AF31" s="51" t="str">
        <f t="shared" si="11"/>
        <v/>
      </c>
      <c r="AG31" s="51" t="str">
        <f t="shared" si="11"/>
        <v/>
      </c>
      <c r="AH31" s="51" t="str">
        <f t="shared" si="11"/>
        <v/>
      </c>
      <c r="AI31" s="119" t="str">
        <f t="shared" si="11"/>
        <v/>
      </c>
      <c r="AJ31" s="305"/>
    </row>
    <row r="32" spans="1:36" ht="18">
      <c r="A32" s="16">
        <f t="shared" si="0"/>
        <v>26</v>
      </c>
      <c r="B32" s="36" t="s">
        <v>54</v>
      </c>
      <c r="C32" s="39" t="s">
        <v>48</v>
      </c>
      <c r="D32" s="39" t="s">
        <v>52</v>
      </c>
      <c r="E32" s="37"/>
      <c r="F32" s="51">
        <f t="shared" ref="F32:AI32" si="12">IF(F12="Vd",IF(ISERR(F106)=1,"",F106),IF(ISERR(F95)=1,"",F95))</f>
        <v>0.26437272915746673</v>
      </c>
      <c r="G32" s="51">
        <f t="shared" si="12"/>
        <v>0.31150283389853195</v>
      </c>
      <c r="H32" s="51">
        <f t="shared" si="12"/>
        <v>0.31150283389853195</v>
      </c>
      <c r="I32" s="51">
        <f t="shared" si="12"/>
        <v>0.26532496053495697</v>
      </c>
      <c r="J32" s="51">
        <f t="shared" si="12"/>
        <v>1.2684886484310312</v>
      </c>
      <c r="K32" s="51">
        <f t="shared" si="12"/>
        <v>0.64299488871359256</v>
      </c>
      <c r="L32" s="51">
        <f t="shared" si="12"/>
        <v>0.64299488871359256</v>
      </c>
      <c r="M32" s="51">
        <f t="shared" si="12"/>
        <v>0.64299488871359256</v>
      </c>
      <c r="N32" s="51">
        <f t="shared" si="12"/>
        <v>0.79032762143498636</v>
      </c>
      <c r="O32" s="51">
        <f t="shared" si="12"/>
        <v>0.79032762143498636</v>
      </c>
      <c r="P32" s="119">
        <f t="shared" si="12"/>
        <v>0.64554342347240745</v>
      </c>
      <c r="Q32" s="580" t="str">
        <f t="shared" si="12"/>
        <v/>
      </c>
      <c r="R32" s="51" t="str">
        <f t="shared" si="12"/>
        <v/>
      </c>
      <c r="S32" s="51" t="str">
        <f t="shared" si="12"/>
        <v/>
      </c>
      <c r="T32" s="119" t="str">
        <f t="shared" si="12"/>
        <v/>
      </c>
      <c r="U32" s="51" t="str">
        <f t="shared" si="12"/>
        <v/>
      </c>
      <c r="V32" s="51" t="str">
        <f t="shared" si="12"/>
        <v/>
      </c>
      <c r="W32" s="51" t="str">
        <f t="shared" si="12"/>
        <v/>
      </c>
      <c r="X32" s="51" t="str">
        <f t="shared" si="12"/>
        <v/>
      </c>
      <c r="Y32" s="51" t="str">
        <f t="shared" si="12"/>
        <v/>
      </c>
      <c r="Z32" s="51" t="str">
        <f t="shared" si="12"/>
        <v/>
      </c>
      <c r="AA32" s="51" t="str">
        <f t="shared" si="12"/>
        <v/>
      </c>
      <c r="AB32" s="51" t="str">
        <f t="shared" si="12"/>
        <v/>
      </c>
      <c r="AC32" s="51" t="str">
        <f t="shared" si="12"/>
        <v/>
      </c>
      <c r="AD32" s="51" t="str">
        <f t="shared" si="12"/>
        <v/>
      </c>
      <c r="AE32" s="51" t="str">
        <f t="shared" si="12"/>
        <v/>
      </c>
      <c r="AF32" s="51" t="str">
        <f t="shared" si="12"/>
        <v/>
      </c>
      <c r="AG32" s="51" t="str">
        <f t="shared" si="12"/>
        <v/>
      </c>
      <c r="AH32" s="51" t="str">
        <f t="shared" si="12"/>
        <v/>
      </c>
      <c r="AI32" s="119" t="str">
        <f t="shared" si="12"/>
        <v/>
      </c>
      <c r="AJ32" s="305"/>
    </row>
    <row r="33" spans="1:36" ht="18.75">
      <c r="A33" s="16">
        <f t="shared" si="0"/>
        <v>27</v>
      </c>
      <c r="B33" s="34" t="s">
        <v>55</v>
      </c>
      <c r="C33" s="42" t="s">
        <v>44</v>
      </c>
      <c r="D33" s="42" t="s">
        <v>25</v>
      </c>
      <c r="E33" s="35"/>
      <c r="F33" s="318">
        <v>1.9</v>
      </c>
      <c r="G33" s="318">
        <v>1.9</v>
      </c>
      <c r="H33" s="318">
        <v>1.9</v>
      </c>
      <c r="I33" s="318">
        <v>1.9</v>
      </c>
      <c r="J33" s="318">
        <v>1.9</v>
      </c>
      <c r="K33" s="318">
        <v>1.9</v>
      </c>
      <c r="L33" s="318">
        <v>1.9</v>
      </c>
      <c r="M33" s="318">
        <v>1.9</v>
      </c>
      <c r="N33" s="318">
        <v>1.9</v>
      </c>
      <c r="O33" s="318">
        <v>1.9</v>
      </c>
      <c r="P33" s="319">
        <v>1.9</v>
      </c>
      <c r="Q33" s="581">
        <v>2E-3</v>
      </c>
      <c r="R33" s="318">
        <v>30</v>
      </c>
      <c r="S33" s="318">
        <v>30</v>
      </c>
      <c r="T33" s="318">
        <v>7</v>
      </c>
      <c r="U33" s="318">
        <v>7</v>
      </c>
      <c r="V33" s="318" t="str">
        <f t="shared" ref="V33:AB33" si="13">W26</f>
        <v/>
      </c>
      <c r="W33" s="318" t="str">
        <f t="shared" si="13"/>
        <v/>
      </c>
      <c r="X33" s="318" t="str">
        <f t="shared" si="13"/>
        <v/>
      </c>
      <c r="Y33" s="318" t="str">
        <f t="shared" si="13"/>
        <v/>
      </c>
      <c r="Z33" s="318">
        <v>0.28000000000000003</v>
      </c>
      <c r="AA33" s="318" t="str">
        <f t="shared" si="13"/>
        <v/>
      </c>
      <c r="AB33" s="318">
        <f t="shared" si="13"/>
        <v>0.25580000000000003</v>
      </c>
      <c r="AC33" s="318">
        <f>AD26</f>
        <v>0.19999999999999996</v>
      </c>
      <c r="AD33" s="318" t="str">
        <f>AE26</f>
        <v/>
      </c>
      <c r="AE33" s="318">
        <v>0</v>
      </c>
      <c r="AF33" s="318"/>
      <c r="AG33" s="318"/>
      <c r="AH33" s="318"/>
      <c r="AI33" s="319"/>
      <c r="AJ33" s="114"/>
    </row>
    <row r="34" spans="1:36" ht="18.75">
      <c r="A34" s="16">
        <f t="shared" si="0"/>
        <v>28</v>
      </c>
      <c r="B34" s="34" t="s">
        <v>55</v>
      </c>
      <c r="C34" s="42" t="s">
        <v>45</v>
      </c>
      <c r="D34" s="42" t="s">
        <v>25</v>
      </c>
      <c r="E34" s="35"/>
      <c r="F34" s="322">
        <f t="shared" ref="F34:AI34" si="14">IF(F12="Vd",IF(AND((ISERR(F81)=1),(F20&lt;&gt;0)),"",IF(F81-1.03323=0,"",F81-1.03323)),IF(AND((ISERR(F175)=1),(F20&lt;&gt;0)),"NO SOLUT'N",IF(ISERR(F99)=1,"",IF(F23=0,F25-F53,IF(F99-1.03323=0,"",F99-1.03323)))))</f>
        <v>1.9</v>
      </c>
      <c r="G34" s="322">
        <f t="shared" si="14"/>
        <v>1.9</v>
      </c>
      <c r="H34" s="322">
        <f t="shared" si="14"/>
        <v>1.9</v>
      </c>
      <c r="I34" s="322">
        <f t="shared" si="14"/>
        <v>1.9</v>
      </c>
      <c r="J34" s="322">
        <f t="shared" si="14"/>
        <v>1.9</v>
      </c>
      <c r="K34" s="322">
        <f t="shared" si="14"/>
        <v>1.9</v>
      </c>
      <c r="L34" s="322">
        <f t="shared" si="14"/>
        <v>1.9</v>
      </c>
      <c r="M34" s="322">
        <f t="shared" si="14"/>
        <v>1.9</v>
      </c>
      <c r="N34" s="322">
        <f t="shared" si="14"/>
        <v>1.9</v>
      </c>
      <c r="O34" s="322">
        <f t="shared" si="14"/>
        <v>1.9</v>
      </c>
      <c r="P34" s="323">
        <f t="shared" si="14"/>
        <v>1.9</v>
      </c>
      <c r="Q34" s="578">
        <f t="shared" si="14"/>
        <v>2.0000000000000018E-3</v>
      </c>
      <c r="R34" s="322">
        <f t="shared" si="14"/>
        <v>30</v>
      </c>
      <c r="S34" s="322">
        <f t="shared" si="14"/>
        <v>30</v>
      </c>
      <c r="T34" s="323">
        <f t="shared" si="14"/>
        <v>7</v>
      </c>
      <c r="U34" s="322">
        <f t="shared" si="14"/>
        <v>7</v>
      </c>
      <c r="V34" s="322" t="str">
        <f t="shared" si="14"/>
        <v/>
      </c>
      <c r="W34" s="322" t="str">
        <f t="shared" si="14"/>
        <v/>
      </c>
      <c r="X34" s="322" t="str">
        <f t="shared" si="14"/>
        <v/>
      </c>
      <c r="Y34" s="322" t="e">
        <f t="shared" si="14"/>
        <v>#REF!</v>
      </c>
      <c r="Z34" s="322" t="e">
        <f t="shared" si="14"/>
        <v>#REF!</v>
      </c>
      <c r="AA34" s="322" t="str">
        <f t="shared" si="14"/>
        <v/>
      </c>
      <c r="AB34" s="322">
        <f t="shared" si="14"/>
        <v>0.25580000000000003</v>
      </c>
      <c r="AC34" s="322" t="str">
        <f t="shared" si="14"/>
        <v/>
      </c>
      <c r="AD34" s="322" t="str">
        <f t="shared" si="14"/>
        <v/>
      </c>
      <c r="AE34" s="322" t="str">
        <f t="shared" si="14"/>
        <v/>
      </c>
      <c r="AF34" s="322" t="str">
        <f t="shared" si="14"/>
        <v/>
      </c>
      <c r="AG34" s="322" t="str">
        <f t="shared" si="14"/>
        <v/>
      </c>
      <c r="AH34" s="322" t="str">
        <f t="shared" si="14"/>
        <v/>
      </c>
      <c r="AI34" s="323" t="str">
        <f t="shared" si="14"/>
        <v/>
      </c>
      <c r="AJ34" s="114"/>
    </row>
    <row r="35" spans="1:36" ht="15.75">
      <c r="A35" s="16">
        <f t="shared" si="0"/>
        <v>29</v>
      </c>
      <c r="B35" s="36"/>
      <c r="C35" s="48"/>
      <c r="D35" s="49" t="s">
        <v>46</v>
      </c>
      <c r="E35" s="50"/>
      <c r="F35" s="324">
        <f t="shared" ref="F35:AI35" si="15">F34*14.223</f>
        <v>27.023700000000002</v>
      </c>
      <c r="G35" s="324">
        <f t="shared" si="15"/>
        <v>27.023700000000002</v>
      </c>
      <c r="H35" s="324">
        <f t="shared" si="15"/>
        <v>27.023700000000002</v>
      </c>
      <c r="I35" s="324">
        <f t="shared" si="15"/>
        <v>27.023700000000002</v>
      </c>
      <c r="J35" s="324">
        <f t="shared" si="15"/>
        <v>27.023700000000002</v>
      </c>
      <c r="K35" s="324">
        <f t="shared" si="15"/>
        <v>27.023700000000002</v>
      </c>
      <c r="L35" s="324">
        <f t="shared" si="15"/>
        <v>27.023700000000002</v>
      </c>
      <c r="M35" s="324">
        <f t="shared" si="15"/>
        <v>27.023700000000002</v>
      </c>
      <c r="N35" s="324">
        <f t="shared" si="15"/>
        <v>27.023700000000002</v>
      </c>
      <c r="O35" s="324">
        <f t="shared" si="15"/>
        <v>27.023700000000002</v>
      </c>
      <c r="P35" s="325">
        <f t="shared" si="15"/>
        <v>27.023700000000002</v>
      </c>
      <c r="Q35" s="579">
        <f t="shared" si="15"/>
        <v>2.8446000000000027E-2</v>
      </c>
      <c r="R35" s="324">
        <f t="shared" si="15"/>
        <v>426.69</v>
      </c>
      <c r="S35" s="324">
        <f t="shared" si="15"/>
        <v>426.69</v>
      </c>
      <c r="T35" s="325">
        <f t="shared" si="15"/>
        <v>99.561000000000007</v>
      </c>
      <c r="U35" s="324">
        <f t="shared" si="15"/>
        <v>99.561000000000007</v>
      </c>
      <c r="V35" s="324">
        <f t="shared" si="15"/>
        <v>0</v>
      </c>
      <c r="W35" s="324">
        <f t="shared" si="15"/>
        <v>0</v>
      </c>
      <c r="X35" s="324">
        <f t="shared" si="15"/>
        <v>0</v>
      </c>
      <c r="Y35" s="324" t="e">
        <f t="shared" si="15"/>
        <v>#REF!</v>
      </c>
      <c r="Z35" s="324" t="e">
        <f t="shared" si="15"/>
        <v>#REF!</v>
      </c>
      <c r="AA35" s="324">
        <f t="shared" si="15"/>
        <v>0</v>
      </c>
      <c r="AB35" s="324">
        <f t="shared" si="15"/>
        <v>3.6382434000000008</v>
      </c>
      <c r="AC35" s="324">
        <f t="shared" si="15"/>
        <v>0</v>
      </c>
      <c r="AD35" s="324">
        <f t="shared" si="15"/>
        <v>0</v>
      </c>
      <c r="AE35" s="324">
        <f t="shared" si="15"/>
        <v>0</v>
      </c>
      <c r="AF35" s="324">
        <f t="shared" si="15"/>
        <v>0</v>
      </c>
      <c r="AG35" s="324">
        <f t="shared" si="15"/>
        <v>0</v>
      </c>
      <c r="AH35" s="324">
        <f t="shared" si="15"/>
        <v>0</v>
      </c>
      <c r="AI35" s="325">
        <f t="shared" si="15"/>
        <v>0</v>
      </c>
      <c r="AJ35" s="114"/>
    </row>
    <row r="36" spans="1:36">
      <c r="A36" s="16">
        <f t="shared" si="0"/>
        <v>30</v>
      </c>
      <c r="B36" s="36" t="s">
        <v>47</v>
      </c>
      <c r="C36" s="39" t="s">
        <v>56</v>
      </c>
      <c r="D36" s="37" t="s">
        <v>49</v>
      </c>
      <c r="E36" s="37"/>
      <c r="F36" s="51">
        <f t="shared" ref="F36:AI36" si="16">IF(F12="Vd",IF(ISERR(F83)=1,"",F83),IF(ISERR(F101)=1,"",F101))</f>
        <v>12.534210786547417</v>
      </c>
      <c r="G36" s="51">
        <f t="shared" si="16"/>
        <v>13.6359648246506</v>
      </c>
      <c r="H36" s="51">
        <f t="shared" si="16"/>
        <v>13.6359648246506</v>
      </c>
      <c r="I36" s="51">
        <f t="shared" si="16"/>
        <v>12.534210786547417</v>
      </c>
      <c r="J36" s="51">
        <f t="shared" si="16"/>
        <v>27.698076517864038</v>
      </c>
      <c r="K36" s="51">
        <f t="shared" si="16"/>
        <v>19.66748679850188</v>
      </c>
      <c r="L36" s="51">
        <f t="shared" si="16"/>
        <v>19.66748679850188</v>
      </c>
      <c r="M36" s="51">
        <f t="shared" si="16"/>
        <v>19.66748679850188</v>
      </c>
      <c r="N36" s="51">
        <f t="shared" si="16"/>
        <v>16.625713327190031</v>
      </c>
      <c r="O36" s="51">
        <f t="shared" si="16"/>
        <v>16.625713327190031</v>
      </c>
      <c r="P36" s="119">
        <f t="shared" si="16"/>
        <v>19.707256096255559</v>
      </c>
      <c r="Q36" s="580" t="str">
        <f t="shared" si="16"/>
        <v/>
      </c>
      <c r="R36" s="51" t="str">
        <f t="shared" si="16"/>
        <v/>
      </c>
      <c r="S36" s="51" t="str">
        <f t="shared" si="16"/>
        <v/>
      </c>
      <c r="T36" s="119" t="str">
        <f t="shared" si="16"/>
        <v/>
      </c>
      <c r="U36" s="51" t="str">
        <f t="shared" si="16"/>
        <v/>
      </c>
      <c r="V36" s="51" t="str">
        <f t="shared" si="16"/>
        <v/>
      </c>
      <c r="W36" s="51" t="str">
        <f t="shared" si="16"/>
        <v/>
      </c>
      <c r="X36" s="51" t="str">
        <f t="shared" si="16"/>
        <v/>
      </c>
      <c r="Y36" s="51" t="str">
        <f t="shared" si="16"/>
        <v/>
      </c>
      <c r="Z36" s="51" t="str">
        <f t="shared" si="16"/>
        <v/>
      </c>
      <c r="AA36" s="51" t="str">
        <f t="shared" si="16"/>
        <v/>
      </c>
      <c r="AB36" s="51" t="str">
        <f t="shared" si="16"/>
        <v/>
      </c>
      <c r="AC36" s="51" t="str">
        <f t="shared" si="16"/>
        <v/>
      </c>
      <c r="AD36" s="51" t="str">
        <f t="shared" si="16"/>
        <v/>
      </c>
      <c r="AE36" s="51" t="str">
        <f t="shared" si="16"/>
        <v/>
      </c>
      <c r="AF36" s="51" t="str">
        <f t="shared" si="16"/>
        <v/>
      </c>
      <c r="AG36" s="51" t="str">
        <f t="shared" si="16"/>
        <v/>
      </c>
      <c r="AH36" s="51" t="str">
        <f t="shared" si="16"/>
        <v/>
      </c>
      <c r="AI36" s="119" t="str">
        <f t="shared" si="16"/>
        <v/>
      </c>
      <c r="AJ36" s="114"/>
    </row>
    <row r="37" spans="1:36">
      <c r="A37" s="16">
        <f t="shared" si="0"/>
        <v>31</v>
      </c>
      <c r="B37" s="36" t="s">
        <v>57</v>
      </c>
      <c r="C37" s="39" t="s">
        <v>56</v>
      </c>
      <c r="D37" s="37" t="s">
        <v>49</v>
      </c>
      <c r="E37" s="37"/>
      <c r="F37" s="51">
        <f t="shared" ref="F37:AI37" si="17">IF(F12="L","           ",IF(F12="Vd",IF(ISERR(F84)=1,"",F84),IF(ISERR(F102)=1,"",F102)))</f>
        <v>214.34577333963927</v>
      </c>
      <c r="G37" s="51">
        <f t="shared" si="17"/>
        <v>214.34577333963927</v>
      </c>
      <c r="H37" s="51">
        <f t="shared" si="17"/>
        <v>214.34577333963927</v>
      </c>
      <c r="I37" s="51">
        <f t="shared" si="17"/>
        <v>214.34577333963927</v>
      </c>
      <c r="J37" s="51">
        <f t="shared" si="17"/>
        <v>214.34577333963927</v>
      </c>
      <c r="K37" s="51">
        <f t="shared" si="17"/>
        <v>214.34577333963927</v>
      </c>
      <c r="L37" s="51">
        <f t="shared" si="17"/>
        <v>214.34577333963927</v>
      </c>
      <c r="M37" s="51">
        <f t="shared" si="17"/>
        <v>214.34577333963927</v>
      </c>
      <c r="N37" s="51">
        <f t="shared" si="17"/>
        <v>214.34577333963927</v>
      </c>
      <c r="O37" s="51">
        <f t="shared" si="17"/>
        <v>214.34577333963927</v>
      </c>
      <c r="P37" s="119">
        <f t="shared" si="17"/>
        <v>214.34577333963927</v>
      </c>
      <c r="Q37" s="580">
        <f t="shared" si="17"/>
        <v>0</v>
      </c>
      <c r="R37" s="51">
        <f t="shared" si="17"/>
        <v>0</v>
      </c>
      <c r="S37" s="51">
        <f t="shared" si="17"/>
        <v>0</v>
      </c>
      <c r="T37" s="119">
        <f t="shared" si="17"/>
        <v>0</v>
      </c>
      <c r="U37" s="51">
        <f t="shared" si="17"/>
        <v>0</v>
      </c>
      <c r="V37" s="51">
        <f t="shared" si="17"/>
        <v>0</v>
      </c>
      <c r="W37" s="51">
        <f t="shared" si="17"/>
        <v>0</v>
      </c>
      <c r="X37" s="51">
        <f t="shared" si="17"/>
        <v>0</v>
      </c>
      <c r="Y37" s="51">
        <f t="shared" si="17"/>
        <v>0</v>
      </c>
      <c r="Z37" s="51">
        <f t="shared" si="17"/>
        <v>0</v>
      </c>
      <c r="AA37" s="51">
        <f t="shared" si="17"/>
        <v>0</v>
      </c>
      <c r="AB37" s="51">
        <f t="shared" si="17"/>
        <v>0</v>
      </c>
      <c r="AC37" s="51" t="str">
        <f t="shared" si="17"/>
        <v xml:space="preserve">           </v>
      </c>
      <c r="AD37" s="51" t="str">
        <f t="shared" si="17"/>
        <v xml:space="preserve">           </v>
      </c>
      <c r="AE37" s="51">
        <f t="shared" si="17"/>
        <v>0</v>
      </c>
      <c r="AF37" s="51" t="str">
        <f t="shared" si="17"/>
        <v xml:space="preserve">           </v>
      </c>
      <c r="AG37" s="51" t="str">
        <f t="shared" si="17"/>
        <v xml:space="preserve">           </v>
      </c>
      <c r="AH37" s="51" t="str">
        <f t="shared" si="17"/>
        <v xml:space="preserve">           </v>
      </c>
      <c r="AI37" s="119">
        <f t="shared" si="17"/>
        <v>0</v>
      </c>
      <c r="AJ37" s="114"/>
    </row>
    <row r="38" spans="1:36">
      <c r="A38" s="16">
        <f t="shared" si="0"/>
        <v>32</v>
      </c>
      <c r="B38" s="36" t="s">
        <v>58</v>
      </c>
      <c r="C38" s="39" t="s">
        <v>56</v>
      </c>
      <c r="D38" s="37" t="s">
        <v>30</v>
      </c>
      <c r="E38" s="37"/>
      <c r="F38" s="51">
        <f t="shared" ref="F38:AI38" si="18">IF(F12="L","           ",IF(F12="Vd",IF(ISERR(F83/F84)=1,"",F83/F84),IF(ISERR(F101/F102)=1,"",F101/F102)))</f>
        <v>5.8476594108932904E-2</v>
      </c>
      <c r="G38" s="51">
        <f t="shared" si="18"/>
        <v>6.3616672314988368E-2</v>
      </c>
      <c r="H38" s="51">
        <f t="shared" si="18"/>
        <v>6.3616672314988368E-2</v>
      </c>
      <c r="I38" s="51">
        <f t="shared" si="18"/>
        <v>5.8476594108932904E-2</v>
      </c>
      <c r="J38" s="51">
        <f t="shared" si="18"/>
        <v>0.12922147279281945</v>
      </c>
      <c r="K38" s="51">
        <f t="shared" si="18"/>
        <v>9.1755888124455703E-2</v>
      </c>
      <c r="L38" s="51">
        <f t="shared" si="18"/>
        <v>9.1755888124455703E-2</v>
      </c>
      <c r="M38" s="51">
        <f t="shared" si="18"/>
        <v>9.1755888124455703E-2</v>
      </c>
      <c r="N38" s="51">
        <f t="shared" si="18"/>
        <v>7.7564922639486514E-2</v>
      </c>
      <c r="O38" s="51">
        <f t="shared" si="18"/>
        <v>7.7564922639486514E-2</v>
      </c>
      <c r="P38" s="119">
        <f t="shared" si="18"/>
        <v>9.19414261788528E-2</v>
      </c>
      <c r="Q38" s="580" t="str">
        <f t="shared" si="18"/>
        <v/>
      </c>
      <c r="R38" s="51" t="str">
        <f t="shared" si="18"/>
        <v/>
      </c>
      <c r="S38" s="51" t="str">
        <f t="shared" si="18"/>
        <v/>
      </c>
      <c r="T38" s="119" t="str">
        <f t="shared" si="18"/>
        <v/>
      </c>
      <c r="U38" s="51" t="str">
        <f t="shared" si="18"/>
        <v/>
      </c>
      <c r="V38" s="51" t="str">
        <f t="shared" si="18"/>
        <v/>
      </c>
      <c r="W38" s="51" t="str">
        <f t="shared" si="18"/>
        <v/>
      </c>
      <c r="X38" s="51" t="str">
        <f t="shared" si="18"/>
        <v/>
      </c>
      <c r="Y38" s="51" t="str">
        <f t="shared" si="18"/>
        <v/>
      </c>
      <c r="Z38" s="51" t="str">
        <f t="shared" si="18"/>
        <v/>
      </c>
      <c r="AA38" s="51" t="str">
        <f t="shared" si="18"/>
        <v/>
      </c>
      <c r="AB38" s="51" t="str">
        <f t="shared" si="18"/>
        <v/>
      </c>
      <c r="AC38" s="51" t="str">
        <f t="shared" si="18"/>
        <v xml:space="preserve">           </v>
      </c>
      <c r="AD38" s="51" t="str">
        <f t="shared" si="18"/>
        <v xml:space="preserve">           </v>
      </c>
      <c r="AE38" s="51" t="str">
        <f t="shared" si="18"/>
        <v/>
      </c>
      <c r="AF38" s="51" t="str">
        <f t="shared" si="18"/>
        <v xml:space="preserve">           </v>
      </c>
      <c r="AG38" s="51" t="str">
        <f t="shared" si="18"/>
        <v xml:space="preserve">           </v>
      </c>
      <c r="AH38" s="51" t="str">
        <f t="shared" si="18"/>
        <v xml:space="preserve">           </v>
      </c>
      <c r="AI38" s="119" t="str">
        <f t="shared" si="18"/>
        <v/>
      </c>
    </row>
    <row r="39" spans="1:36">
      <c r="A39" s="16">
        <f t="shared" si="0"/>
        <v>33</v>
      </c>
      <c r="B39" s="36" t="s">
        <v>50</v>
      </c>
      <c r="C39" s="39" t="s">
        <v>56</v>
      </c>
      <c r="D39" s="37" t="s">
        <v>30</v>
      </c>
      <c r="E39" s="37"/>
      <c r="F39" s="51">
        <f t="shared" ref="F39:AI39" si="19">IF(ISERR(F85)=1,"",F85)</f>
        <v>360826.58139585523</v>
      </c>
      <c r="G39" s="51">
        <f t="shared" si="19"/>
        <v>392543.14894668339</v>
      </c>
      <c r="H39" s="51">
        <f t="shared" si="19"/>
        <v>392543.14894668339</v>
      </c>
      <c r="I39" s="51">
        <f t="shared" si="19"/>
        <v>360826.58139585523</v>
      </c>
      <c r="J39" s="51">
        <f t="shared" si="19"/>
        <v>797353.93247959134</v>
      </c>
      <c r="K39" s="51">
        <f t="shared" si="19"/>
        <v>566174.61976689089</v>
      </c>
      <c r="L39" s="51">
        <f t="shared" si="19"/>
        <v>566174.61976689089</v>
      </c>
      <c r="M39" s="51">
        <f t="shared" si="19"/>
        <v>566174.61976689089</v>
      </c>
      <c r="N39" s="51">
        <f t="shared" si="19"/>
        <v>312127.24972529284</v>
      </c>
      <c r="O39" s="51">
        <f t="shared" si="19"/>
        <v>312127.24972529284</v>
      </c>
      <c r="P39" s="119">
        <f t="shared" si="19"/>
        <v>567319.47204338002</v>
      </c>
      <c r="Q39" s="580" t="str">
        <f t="shared" si="19"/>
        <v/>
      </c>
      <c r="R39" s="51" t="str">
        <f t="shared" si="19"/>
        <v/>
      </c>
      <c r="S39" s="51" t="str">
        <f t="shared" si="19"/>
        <v/>
      </c>
      <c r="T39" s="119" t="str">
        <f t="shared" si="19"/>
        <v/>
      </c>
      <c r="U39" s="51" t="str">
        <f t="shared" si="19"/>
        <v/>
      </c>
      <c r="V39" s="51" t="str">
        <f t="shared" si="19"/>
        <v/>
      </c>
      <c r="W39" s="51" t="str">
        <f t="shared" si="19"/>
        <v/>
      </c>
      <c r="X39" s="51" t="str">
        <f t="shared" si="19"/>
        <v/>
      </c>
      <c r="Y39" s="51" t="str">
        <f t="shared" si="19"/>
        <v/>
      </c>
      <c r="Z39" s="51" t="str">
        <f t="shared" si="19"/>
        <v/>
      </c>
      <c r="AA39" s="51" t="str">
        <f t="shared" si="19"/>
        <v/>
      </c>
      <c r="AB39" s="51" t="str">
        <f t="shared" si="19"/>
        <v/>
      </c>
      <c r="AC39" s="51" t="str">
        <f t="shared" si="19"/>
        <v/>
      </c>
      <c r="AD39" s="51" t="str">
        <f t="shared" si="19"/>
        <v/>
      </c>
      <c r="AE39" s="51" t="str">
        <f t="shared" si="19"/>
        <v/>
      </c>
      <c r="AF39" s="51" t="str">
        <f t="shared" si="19"/>
        <v/>
      </c>
      <c r="AG39" s="51" t="str">
        <f t="shared" si="19"/>
        <v/>
      </c>
      <c r="AH39" s="51" t="str">
        <f t="shared" si="19"/>
        <v/>
      </c>
      <c r="AI39" s="119" t="str">
        <f t="shared" si="19"/>
        <v/>
      </c>
    </row>
    <row r="40" spans="1:36" ht="18">
      <c r="A40" s="16">
        <f t="shared" si="0"/>
        <v>34</v>
      </c>
      <c r="B40" s="36" t="s">
        <v>51</v>
      </c>
      <c r="C40" s="39" t="s">
        <v>56</v>
      </c>
      <c r="D40" s="39" t="s">
        <v>52</v>
      </c>
      <c r="E40" s="37"/>
      <c r="F40" s="51">
        <f t="shared" ref="F40:AI40" si="20">IF(F12="Vd",IF(ISERR(F92)=1,"",F92*10000),IF(ISERR(F103)=1,"",F103*10000))</f>
        <v>53.977603936114107</v>
      </c>
      <c r="G40" s="51">
        <f t="shared" si="20"/>
        <v>63.88389085355989</v>
      </c>
      <c r="H40" s="51">
        <f t="shared" si="20"/>
        <v>63.88389085355989</v>
      </c>
      <c r="I40" s="51">
        <f t="shared" si="20"/>
        <v>53.977603936114107</v>
      </c>
      <c r="J40" s="51">
        <f t="shared" si="20"/>
        <v>263.58387352083042</v>
      </c>
      <c r="K40" s="51">
        <f t="shared" si="20"/>
        <v>132.89766459293992</v>
      </c>
      <c r="L40" s="51">
        <f t="shared" si="20"/>
        <v>132.89766459293992</v>
      </c>
      <c r="M40" s="51">
        <f t="shared" si="20"/>
        <v>132.89766459293992</v>
      </c>
      <c r="N40" s="51">
        <f t="shared" si="20"/>
        <v>94.96863374408386</v>
      </c>
      <c r="O40" s="51">
        <f t="shared" si="20"/>
        <v>94.96863374408386</v>
      </c>
      <c r="P40" s="119">
        <f t="shared" si="20"/>
        <v>133.43566829956112</v>
      </c>
      <c r="Q40" s="580" t="str">
        <f t="shared" si="20"/>
        <v/>
      </c>
      <c r="R40" s="51" t="str">
        <f t="shared" si="20"/>
        <v/>
      </c>
      <c r="S40" s="51" t="str">
        <f t="shared" si="20"/>
        <v/>
      </c>
      <c r="T40" s="119" t="str">
        <f t="shared" si="20"/>
        <v/>
      </c>
      <c r="U40" s="51" t="str">
        <f t="shared" si="20"/>
        <v/>
      </c>
      <c r="V40" s="51" t="str">
        <f t="shared" si="20"/>
        <v/>
      </c>
      <c r="W40" s="51" t="str">
        <f t="shared" si="20"/>
        <v/>
      </c>
      <c r="X40" s="51" t="str">
        <f t="shared" si="20"/>
        <v/>
      </c>
      <c r="Y40" s="51" t="str">
        <f t="shared" si="20"/>
        <v/>
      </c>
      <c r="Z40" s="51" t="str">
        <f t="shared" si="20"/>
        <v/>
      </c>
      <c r="AA40" s="51" t="str">
        <f t="shared" si="20"/>
        <v/>
      </c>
      <c r="AB40" s="51" t="str">
        <f t="shared" si="20"/>
        <v/>
      </c>
      <c r="AC40" s="51" t="str">
        <f t="shared" si="20"/>
        <v/>
      </c>
      <c r="AD40" s="51" t="str">
        <f t="shared" si="20"/>
        <v/>
      </c>
      <c r="AE40" s="51" t="str">
        <f t="shared" si="20"/>
        <v/>
      </c>
      <c r="AF40" s="51" t="str">
        <f t="shared" si="20"/>
        <v/>
      </c>
      <c r="AG40" s="51" t="str">
        <f t="shared" si="20"/>
        <v/>
      </c>
      <c r="AH40" s="51" t="str">
        <f t="shared" si="20"/>
        <v/>
      </c>
      <c r="AI40" s="119" t="str">
        <f t="shared" si="20"/>
        <v/>
      </c>
    </row>
    <row r="41" spans="1:36">
      <c r="A41" s="16">
        <f t="shared" si="0"/>
        <v>35</v>
      </c>
      <c r="B41" s="36" t="s">
        <v>53</v>
      </c>
      <c r="C41" s="39" t="s">
        <v>56</v>
      </c>
      <c r="D41" s="37" t="s">
        <v>30</v>
      </c>
      <c r="E41" s="37"/>
      <c r="F41" s="51">
        <f t="shared" ref="F41:AI41" si="21">IF(F23=0,"",IF(F12="Vd",IF(ISERR(F93)=1,"",F93),IF(ISERR(F104)=1,"",F104)))</f>
        <v>5.4414813852034349</v>
      </c>
      <c r="G41" s="51">
        <f t="shared" si="21"/>
        <v>5.4269831211333628</v>
      </c>
      <c r="H41" s="51">
        <f t="shared" si="21"/>
        <v>5.4269831211333628</v>
      </c>
      <c r="I41" s="51">
        <f t="shared" si="21"/>
        <v>3.4627608814930948</v>
      </c>
      <c r="J41" s="51">
        <f t="shared" si="21"/>
        <v>0.97100636033598131</v>
      </c>
      <c r="K41" s="51">
        <f t="shared" si="21"/>
        <v>2.1990012738607829</v>
      </c>
      <c r="L41" s="51">
        <f t="shared" si="21"/>
        <v>2.1990012738607829</v>
      </c>
      <c r="M41" s="51">
        <f t="shared" si="21"/>
        <v>2.1990012738607829</v>
      </c>
      <c r="N41" s="51">
        <f t="shared" si="21"/>
        <v>2.516989232294792</v>
      </c>
      <c r="O41" s="51">
        <f t="shared" si="21"/>
        <v>2.516989232294792</v>
      </c>
      <c r="P41" s="119">
        <f t="shared" si="21"/>
        <v>2.1989032740414545</v>
      </c>
      <c r="Q41" s="580" t="str">
        <f t="shared" si="21"/>
        <v/>
      </c>
      <c r="R41" s="51" t="str">
        <f t="shared" si="21"/>
        <v/>
      </c>
      <c r="S41" s="51" t="str">
        <f t="shared" si="21"/>
        <v/>
      </c>
      <c r="T41" s="119" t="e">
        <f t="shared" si="21"/>
        <v>#REF!</v>
      </c>
      <c r="U41" s="51" t="e">
        <f t="shared" si="21"/>
        <v>#REF!</v>
      </c>
      <c r="V41" s="51" t="e">
        <f t="shared" si="21"/>
        <v>#REF!</v>
      </c>
      <c r="W41" s="51" t="e">
        <f t="shared" si="21"/>
        <v>#REF!</v>
      </c>
      <c r="X41" s="51" t="e">
        <f t="shared" si="21"/>
        <v>#REF!</v>
      </c>
      <c r="Y41" s="51" t="e">
        <f t="shared" si="21"/>
        <v>#REF!</v>
      </c>
      <c r="Z41" s="51" t="e">
        <f t="shared" si="21"/>
        <v>#REF!</v>
      </c>
      <c r="AA41" s="51" t="e">
        <f t="shared" si="21"/>
        <v>#REF!</v>
      </c>
      <c r="AB41" s="51" t="e">
        <f t="shared" si="21"/>
        <v>#REF!</v>
      </c>
      <c r="AC41" s="51" t="e">
        <f t="shared" si="21"/>
        <v>#REF!</v>
      </c>
      <c r="AD41" s="51" t="e">
        <f t="shared" si="21"/>
        <v>#REF!</v>
      </c>
      <c r="AE41" s="51" t="e">
        <f t="shared" si="21"/>
        <v>#REF!</v>
      </c>
      <c r="AF41" s="51" t="str">
        <f t="shared" si="21"/>
        <v/>
      </c>
      <c r="AG41" s="51" t="str">
        <f t="shared" si="21"/>
        <v/>
      </c>
      <c r="AH41" s="51" t="str">
        <f t="shared" si="21"/>
        <v/>
      </c>
      <c r="AI41" s="119" t="str">
        <f t="shared" si="21"/>
        <v/>
      </c>
    </row>
    <row r="42" spans="1:36" ht="18">
      <c r="A42" s="16">
        <f t="shared" si="0"/>
        <v>36</v>
      </c>
      <c r="B42" s="36" t="s">
        <v>54</v>
      </c>
      <c r="C42" s="39" t="s">
        <v>56</v>
      </c>
      <c r="D42" s="39" t="s">
        <v>52</v>
      </c>
      <c r="E42" s="37"/>
      <c r="F42" s="326">
        <f t="shared" ref="F42:AI42" si="22">IF(F12="Vd",IF(ISERR(F95)=1,"",F95),IF(ISERR(F106)=1,"",F106))</f>
        <v>0.26701647912386234</v>
      </c>
      <c r="G42" s="326">
        <f t="shared" si="22"/>
        <v>0.31517890670417775</v>
      </c>
      <c r="H42" s="326">
        <f t="shared" si="22"/>
        <v>0.31517890670417775</v>
      </c>
      <c r="I42" s="326">
        <f t="shared" si="22"/>
        <v>0.26701647912386234</v>
      </c>
      <c r="J42" s="326">
        <f t="shared" si="22"/>
        <v>1.2797080883536061</v>
      </c>
      <c r="K42" s="326">
        <f t="shared" si="22"/>
        <v>0.64942696385110654</v>
      </c>
      <c r="L42" s="326">
        <f t="shared" si="22"/>
        <v>0.64942696385110654</v>
      </c>
      <c r="M42" s="326">
        <f t="shared" si="22"/>
        <v>0.64942696385110654</v>
      </c>
      <c r="N42" s="326">
        <f t="shared" si="22"/>
        <v>0.79678342846535632</v>
      </c>
      <c r="O42" s="326">
        <f t="shared" si="22"/>
        <v>0.79678342846535632</v>
      </c>
      <c r="P42" s="327">
        <f t="shared" si="22"/>
        <v>0.65202695088403217</v>
      </c>
      <c r="Q42" s="582" t="str">
        <f t="shared" si="22"/>
        <v/>
      </c>
      <c r="R42" s="326" t="str">
        <f t="shared" si="22"/>
        <v/>
      </c>
      <c r="S42" s="326" t="str">
        <f t="shared" si="22"/>
        <v/>
      </c>
      <c r="T42" s="327" t="str">
        <f t="shared" si="22"/>
        <v/>
      </c>
      <c r="U42" s="326" t="str">
        <f t="shared" si="22"/>
        <v/>
      </c>
      <c r="V42" s="326" t="str">
        <f t="shared" si="22"/>
        <v/>
      </c>
      <c r="W42" s="326" t="str">
        <f t="shared" si="22"/>
        <v/>
      </c>
      <c r="X42" s="326" t="str">
        <f t="shared" si="22"/>
        <v/>
      </c>
      <c r="Y42" s="326" t="str">
        <f t="shared" si="22"/>
        <v/>
      </c>
      <c r="Z42" s="326" t="str">
        <f t="shared" si="22"/>
        <v/>
      </c>
      <c r="AA42" s="326" t="str">
        <f t="shared" si="22"/>
        <v/>
      </c>
      <c r="AB42" s="326" t="str">
        <f t="shared" si="22"/>
        <v/>
      </c>
      <c r="AC42" s="326" t="str">
        <f t="shared" si="22"/>
        <v/>
      </c>
      <c r="AD42" s="326" t="str">
        <f t="shared" si="22"/>
        <v/>
      </c>
      <c r="AE42" s="326" t="str">
        <f t="shared" si="22"/>
        <v/>
      </c>
      <c r="AF42" s="326" t="str">
        <f t="shared" si="22"/>
        <v/>
      </c>
      <c r="AG42" s="326" t="str">
        <f t="shared" si="22"/>
        <v/>
      </c>
      <c r="AH42" s="326" t="str">
        <f t="shared" si="22"/>
        <v/>
      </c>
      <c r="AI42" s="327" t="str">
        <f t="shared" si="22"/>
        <v/>
      </c>
    </row>
    <row r="43" spans="1:36" ht="18.75">
      <c r="A43" s="16">
        <f t="shared" si="0"/>
        <v>37</v>
      </c>
      <c r="B43" s="54" t="s">
        <v>59</v>
      </c>
      <c r="C43" s="35"/>
      <c r="D43" s="42" t="s">
        <v>52</v>
      </c>
      <c r="E43" s="35"/>
      <c r="F43" s="337">
        <f t="shared" ref="F43:AI43" si="23">IF(ISERR(F$93+F$94)=1,"",IF(F$93+F$94=0,"",IF(F$12="L",F$96,IF(F$12="Vd",(F$99-F$81-F$53)*F$93/(F$93+F$94),(F$81-F$99-F$53)*F$93/(F$93+F$94)))))</f>
        <v>2.9332551578389321E-2</v>
      </c>
      <c r="G43" s="337">
        <f t="shared" si="23"/>
        <v>3.461530959688508E-2</v>
      </c>
      <c r="H43" s="337">
        <f t="shared" si="23"/>
        <v>3.461530959688508E-2</v>
      </c>
      <c r="I43" s="337">
        <f t="shared" si="23"/>
        <v>1.8700136845517967E-2</v>
      </c>
      <c r="J43" s="337">
        <f t="shared" si="23"/>
        <v>2.5943628115868034E-2</v>
      </c>
      <c r="K43" s="337">
        <f t="shared" si="23"/>
        <v>2.9341999581608654E-2</v>
      </c>
      <c r="L43" s="337">
        <f t="shared" si="23"/>
        <v>2.9341999581608654E-2</v>
      </c>
      <c r="M43" s="337">
        <f t="shared" si="23"/>
        <v>2.9341999581608654E-2</v>
      </c>
      <c r="N43" s="337">
        <f t="shared" si="23"/>
        <v>2.3960148098216116E-2</v>
      </c>
      <c r="O43" s="337">
        <f t="shared" si="23"/>
        <v>2.3960148098216116E-2</v>
      </c>
      <c r="P43" s="598">
        <f t="shared" si="23"/>
        <v>2.945995020335257E-2</v>
      </c>
      <c r="Q43" s="583" t="str">
        <f t="shared" si="23"/>
        <v/>
      </c>
      <c r="R43" s="337" t="str">
        <f t="shared" si="23"/>
        <v/>
      </c>
      <c r="S43" s="337" t="str">
        <f t="shared" si="23"/>
        <v/>
      </c>
      <c r="T43" s="338" t="str">
        <f t="shared" si="23"/>
        <v/>
      </c>
      <c r="U43" s="328" t="str">
        <f t="shared" si="23"/>
        <v/>
      </c>
      <c r="V43" s="328" t="str">
        <f t="shared" si="23"/>
        <v/>
      </c>
      <c r="W43" s="328" t="str">
        <f t="shared" si="23"/>
        <v/>
      </c>
      <c r="X43" s="328" t="str">
        <f t="shared" si="23"/>
        <v/>
      </c>
      <c r="Y43" s="328" t="str">
        <f t="shared" si="23"/>
        <v/>
      </c>
      <c r="Z43" s="328" t="str">
        <f t="shared" si="23"/>
        <v/>
      </c>
      <c r="AA43" s="328" t="str">
        <f t="shared" si="23"/>
        <v/>
      </c>
      <c r="AB43" s="328" t="str">
        <f t="shared" si="23"/>
        <v/>
      </c>
      <c r="AC43" s="328" t="str">
        <f t="shared" si="23"/>
        <v/>
      </c>
      <c r="AD43" s="328" t="str">
        <f t="shared" si="23"/>
        <v/>
      </c>
      <c r="AE43" s="328" t="str">
        <f t="shared" si="23"/>
        <v/>
      </c>
      <c r="AF43" s="328" t="str">
        <f t="shared" si="23"/>
        <v/>
      </c>
      <c r="AG43" s="328" t="str">
        <f t="shared" si="23"/>
        <v/>
      </c>
      <c r="AH43" s="328" t="str">
        <f t="shared" si="23"/>
        <v/>
      </c>
      <c r="AI43" s="329" t="str">
        <f t="shared" si="23"/>
        <v/>
      </c>
    </row>
    <row r="44" spans="1:36" ht="16.5" thickBot="1">
      <c r="A44" s="16">
        <f t="shared" si="0"/>
        <v>38</v>
      </c>
      <c r="B44" s="56"/>
      <c r="C44" s="50"/>
      <c r="D44" s="49" t="s">
        <v>60</v>
      </c>
      <c r="E44" s="50"/>
      <c r="F44" s="339">
        <f t="shared" ref="F44:AI44" si="24">F43*14.223</f>
        <v>0.41719688109943132</v>
      </c>
      <c r="G44" s="339">
        <f t="shared" si="24"/>
        <v>0.49233354839649651</v>
      </c>
      <c r="H44" s="339">
        <f t="shared" si="24"/>
        <v>0.49233354839649651</v>
      </c>
      <c r="I44" s="339">
        <f t="shared" si="24"/>
        <v>0.26597204635380206</v>
      </c>
      <c r="J44" s="339">
        <f t="shared" si="24"/>
        <v>0.36899622269199106</v>
      </c>
      <c r="K44" s="339">
        <f t="shared" si="24"/>
        <v>0.41733126004921989</v>
      </c>
      <c r="L44" s="339">
        <f t="shared" si="24"/>
        <v>0.41733126004921989</v>
      </c>
      <c r="M44" s="339">
        <f t="shared" si="24"/>
        <v>0.41733126004921989</v>
      </c>
      <c r="N44" s="339">
        <f t="shared" si="24"/>
        <v>0.34078518640092786</v>
      </c>
      <c r="O44" s="339">
        <f t="shared" si="24"/>
        <v>0.34078518640092786</v>
      </c>
      <c r="P44" s="599">
        <f t="shared" si="24"/>
        <v>0.41900887174228363</v>
      </c>
      <c r="Q44" s="584">
        <f t="shared" si="24"/>
        <v>0</v>
      </c>
      <c r="R44" s="339">
        <f t="shared" si="24"/>
        <v>0</v>
      </c>
      <c r="S44" s="339">
        <f t="shared" si="24"/>
        <v>0</v>
      </c>
      <c r="T44" s="340">
        <f t="shared" si="24"/>
        <v>0</v>
      </c>
      <c r="U44" s="330">
        <f t="shared" si="24"/>
        <v>0</v>
      </c>
      <c r="V44" s="330">
        <f t="shared" si="24"/>
        <v>0</v>
      </c>
      <c r="W44" s="330">
        <f t="shared" si="24"/>
        <v>0</v>
      </c>
      <c r="X44" s="330">
        <f t="shared" si="24"/>
        <v>0</v>
      </c>
      <c r="Y44" s="330">
        <f t="shared" si="24"/>
        <v>0</v>
      </c>
      <c r="Z44" s="330">
        <f t="shared" si="24"/>
        <v>0</v>
      </c>
      <c r="AA44" s="330">
        <f t="shared" si="24"/>
        <v>0</v>
      </c>
      <c r="AB44" s="330">
        <f t="shared" si="24"/>
        <v>0</v>
      </c>
      <c r="AC44" s="330">
        <f t="shared" si="24"/>
        <v>0</v>
      </c>
      <c r="AD44" s="330">
        <f t="shared" si="24"/>
        <v>0</v>
      </c>
      <c r="AE44" s="330">
        <f t="shared" si="24"/>
        <v>0</v>
      </c>
      <c r="AF44" s="330">
        <f t="shared" si="24"/>
        <v>0</v>
      </c>
      <c r="AG44" s="330">
        <f t="shared" si="24"/>
        <v>0</v>
      </c>
      <c r="AH44" s="330">
        <f t="shared" si="24"/>
        <v>0</v>
      </c>
      <c r="AI44" s="336">
        <f t="shared" si="24"/>
        <v>0</v>
      </c>
    </row>
    <row r="45" spans="1:36" ht="18.75" thickTop="1">
      <c r="A45" s="16">
        <f t="shared" si="0"/>
        <v>39</v>
      </c>
      <c r="B45" s="32" t="s">
        <v>61</v>
      </c>
      <c r="C45" s="33"/>
      <c r="D45" s="57" t="s">
        <v>52</v>
      </c>
      <c r="E45" s="33"/>
      <c r="F45" s="331"/>
      <c r="G45" s="331"/>
      <c r="H45" s="331"/>
      <c r="I45" s="331"/>
      <c r="J45" s="331"/>
      <c r="K45" s="331"/>
      <c r="L45" s="331"/>
      <c r="M45" s="331"/>
      <c r="N45" s="331"/>
      <c r="O45" s="331"/>
      <c r="P45" s="332"/>
      <c r="Q45" s="585"/>
      <c r="R45" s="331"/>
      <c r="S45" s="331"/>
      <c r="T45" s="332"/>
      <c r="U45" s="331"/>
      <c r="V45" s="331"/>
      <c r="W45" s="331"/>
      <c r="X45" s="331"/>
      <c r="Y45" s="331"/>
      <c r="Z45" s="331"/>
      <c r="AA45" s="331"/>
      <c r="AB45" s="331"/>
      <c r="AC45" s="331"/>
      <c r="AD45" s="331"/>
      <c r="AE45" s="331"/>
      <c r="AF45" s="331"/>
      <c r="AG45" s="331"/>
      <c r="AH45" s="331"/>
      <c r="AI45" s="332"/>
    </row>
    <row r="46" spans="1:36" ht="18">
      <c r="A46" s="16">
        <f t="shared" si="0"/>
        <v>40</v>
      </c>
      <c r="B46" s="58" t="s">
        <v>62</v>
      </c>
      <c r="C46" s="47"/>
      <c r="D46" s="59" t="s">
        <v>52</v>
      </c>
      <c r="E46" s="47"/>
      <c r="F46" s="40"/>
      <c r="G46" s="40"/>
      <c r="H46" s="40"/>
      <c r="I46" s="40"/>
      <c r="J46" s="40"/>
      <c r="K46" s="40"/>
      <c r="L46" s="40"/>
      <c r="M46" s="40"/>
      <c r="N46" s="40"/>
      <c r="O46" s="40"/>
      <c r="P46" s="118"/>
      <c r="Q46" s="586"/>
      <c r="R46" s="40"/>
      <c r="S46" s="40"/>
      <c r="T46" s="118"/>
      <c r="U46" s="40"/>
      <c r="V46" s="40"/>
      <c r="W46" s="40"/>
      <c r="X46" s="40"/>
      <c r="Y46" s="40"/>
      <c r="Z46" s="40"/>
      <c r="AA46" s="40"/>
      <c r="AB46" s="40"/>
      <c r="AC46" s="40">
        <v>0.05</v>
      </c>
      <c r="AD46" s="40"/>
      <c r="AE46" s="40"/>
      <c r="AF46" s="40"/>
      <c r="AG46" s="40"/>
      <c r="AH46" s="40"/>
      <c r="AI46" s="118"/>
    </row>
    <row r="47" spans="1:36" ht="18">
      <c r="A47" s="16">
        <f t="shared" si="0"/>
        <v>41</v>
      </c>
      <c r="B47" s="58" t="s">
        <v>63</v>
      </c>
      <c r="C47" s="47"/>
      <c r="D47" s="59" t="s">
        <v>52</v>
      </c>
      <c r="E47" s="47"/>
      <c r="F47" s="40"/>
      <c r="G47" s="40"/>
      <c r="H47" s="40"/>
      <c r="I47" s="40"/>
      <c r="J47" s="40"/>
      <c r="K47" s="40"/>
      <c r="L47" s="40"/>
      <c r="M47" s="40"/>
      <c r="N47" s="40"/>
      <c r="O47" s="40"/>
      <c r="P47" s="118"/>
      <c r="Q47" s="586"/>
      <c r="R47" s="40"/>
      <c r="S47" s="40"/>
      <c r="T47" s="118"/>
      <c r="U47" s="40"/>
      <c r="V47" s="40"/>
      <c r="W47" s="40"/>
      <c r="X47" s="40"/>
      <c r="Y47" s="40"/>
      <c r="Z47" s="40"/>
      <c r="AA47" s="40"/>
      <c r="AB47" s="40"/>
      <c r="AC47" s="40"/>
      <c r="AD47" s="40"/>
      <c r="AE47" s="40">
        <v>0.2</v>
      </c>
      <c r="AF47" s="40"/>
      <c r="AG47" s="40"/>
      <c r="AH47" s="40"/>
      <c r="AI47" s="118"/>
    </row>
    <row r="48" spans="1:36" ht="18">
      <c r="A48" s="16">
        <f t="shared" si="0"/>
        <v>42</v>
      </c>
      <c r="B48" s="58" t="s">
        <v>64</v>
      </c>
      <c r="C48" s="47"/>
      <c r="D48" s="59" t="s">
        <v>52</v>
      </c>
      <c r="E48" s="47"/>
      <c r="F48" s="40"/>
      <c r="G48" s="40"/>
      <c r="H48" s="40"/>
      <c r="I48" s="40"/>
      <c r="J48" s="40"/>
      <c r="K48" s="40"/>
      <c r="L48" s="40"/>
      <c r="M48" s="40"/>
      <c r="N48" s="40"/>
      <c r="O48" s="40"/>
      <c r="P48" s="118"/>
      <c r="Q48" s="586"/>
      <c r="R48" s="40"/>
      <c r="S48" s="40"/>
      <c r="T48" s="118"/>
      <c r="U48" s="40"/>
      <c r="V48" s="40"/>
      <c r="W48" s="40"/>
      <c r="X48" s="40"/>
      <c r="Y48" s="40"/>
      <c r="Z48" s="40"/>
      <c r="AA48" s="40"/>
      <c r="AB48" s="40"/>
      <c r="AC48" s="40"/>
      <c r="AD48" s="40"/>
      <c r="AE48" s="40"/>
      <c r="AF48" s="40"/>
      <c r="AG48" s="40"/>
      <c r="AH48" s="40"/>
      <c r="AI48" s="118"/>
    </row>
    <row r="49" spans="1:35" ht="18">
      <c r="A49" s="16">
        <f t="shared" si="0"/>
        <v>43</v>
      </c>
      <c r="B49" s="58" t="s">
        <v>65</v>
      </c>
      <c r="C49" s="47"/>
      <c r="D49" s="59" t="s">
        <v>52</v>
      </c>
      <c r="E49" s="47"/>
      <c r="F49" s="40"/>
      <c r="G49" s="40"/>
      <c r="H49" s="40"/>
      <c r="I49" s="40"/>
      <c r="J49" s="40"/>
      <c r="K49" s="40"/>
      <c r="L49" s="40"/>
      <c r="M49" s="40"/>
      <c r="N49" s="40"/>
      <c r="O49" s="40"/>
      <c r="P49" s="118"/>
      <c r="Q49" s="586"/>
      <c r="R49" s="40"/>
      <c r="S49" s="40"/>
      <c r="T49" s="118"/>
      <c r="U49" s="40"/>
      <c r="V49" s="40"/>
      <c r="W49" s="40"/>
      <c r="X49" s="40"/>
      <c r="Y49" s="40"/>
      <c r="Z49" s="40"/>
      <c r="AA49" s="40"/>
      <c r="AB49" s="40"/>
      <c r="AC49" s="40"/>
      <c r="AD49" s="40"/>
      <c r="AE49" s="40"/>
      <c r="AF49" s="40"/>
      <c r="AG49" s="40"/>
      <c r="AH49" s="40"/>
      <c r="AI49" s="118"/>
    </row>
    <row r="50" spans="1:35" ht="18">
      <c r="A50" s="16">
        <f t="shared" si="0"/>
        <v>44</v>
      </c>
      <c r="B50" s="58" t="s">
        <v>66</v>
      </c>
      <c r="C50" s="47"/>
      <c r="D50" s="59" t="s">
        <v>52</v>
      </c>
      <c r="E50" s="47"/>
      <c r="F50" s="40"/>
      <c r="G50" s="40"/>
      <c r="H50" s="40"/>
      <c r="I50" s="40"/>
      <c r="J50" s="40"/>
      <c r="K50" s="40"/>
      <c r="L50" s="40"/>
      <c r="M50" s="40"/>
      <c r="N50" s="40"/>
      <c r="O50" s="40"/>
      <c r="P50" s="118"/>
      <c r="Q50" s="586"/>
      <c r="R50" s="40"/>
      <c r="S50" s="40"/>
      <c r="T50" s="118"/>
      <c r="U50" s="40"/>
      <c r="V50" s="40"/>
      <c r="W50" s="40"/>
      <c r="X50" s="40"/>
      <c r="Y50" s="40"/>
      <c r="Z50" s="40"/>
      <c r="AA50" s="40"/>
      <c r="AB50" s="40"/>
      <c r="AC50" s="40"/>
      <c r="AD50" s="40"/>
      <c r="AE50" s="40"/>
      <c r="AF50" s="40"/>
      <c r="AG50" s="40"/>
      <c r="AH50" s="40"/>
      <c r="AI50" s="118"/>
    </row>
    <row r="51" spans="1:35">
      <c r="A51" s="16">
        <f t="shared" si="0"/>
        <v>45</v>
      </c>
      <c r="B51" s="58" t="s">
        <v>67</v>
      </c>
      <c r="C51" s="47"/>
      <c r="D51" s="59" t="s">
        <v>40</v>
      </c>
      <c r="E51" s="47"/>
      <c r="F51" s="313"/>
      <c r="G51" s="313"/>
      <c r="H51" s="313"/>
      <c r="I51" s="313"/>
      <c r="J51" s="313"/>
      <c r="K51" s="313"/>
      <c r="L51" s="313"/>
      <c r="M51" s="313"/>
      <c r="N51" s="313"/>
      <c r="O51" s="313"/>
      <c r="P51" s="314"/>
      <c r="Q51" s="586"/>
      <c r="R51" s="40"/>
      <c r="S51" s="40"/>
      <c r="T51" s="118"/>
      <c r="U51" s="40"/>
      <c r="V51" s="40"/>
      <c r="W51" s="40"/>
      <c r="X51" s="40"/>
      <c r="Y51" s="40"/>
      <c r="Z51" s="40"/>
      <c r="AA51" s="40"/>
      <c r="AB51" s="40"/>
      <c r="AC51" s="40"/>
      <c r="AD51" s="40"/>
      <c r="AE51" s="40"/>
      <c r="AF51" s="40"/>
      <c r="AG51" s="40"/>
      <c r="AH51" s="40"/>
      <c r="AI51" s="118"/>
    </row>
    <row r="52" spans="1:35" ht="18">
      <c r="A52" s="16">
        <f t="shared" si="0"/>
        <v>46</v>
      </c>
      <c r="B52" s="58"/>
      <c r="C52" s="47"/>
      <c r="D52" s="59" t="s">
        <v>52</v>
      </c>
      <c r="E52" s="47"/>
      <c r="F52" s="52" t="str">
        <f t="shared" ref="F52:AI52" si="25">IF(F51=0,"",F51/10*F15/1000)</f>
        <v/>
      </c>
      <c r="G52" s="52" t="str">
        <f t="shared" si="25"/>
        <v/>
      </c>
      <c r="H52" s="52" t="str">
        <f t="shared" si="25"/>
        <v/>
      </c>
      <c r="I52" s="52" t="str">
        <f t="shared" si="25"/>
        <v/>
      </c>
      <c r="J52" s="52" t="str">
        <f t="shared" si="25"/>
        <v/>
      </c>
      <c r="K52" s="52" t="str">
        <f t="shared" si="25"/>
        <v/>
      </c>
      <c r="L52" s="52" t="str">
        <f t="shared" si="25"/>
        <v/>
      </c>
      <c r="M52" s="52" t="str">
        <f t="shared" si="25"/>
        <v/>
      </c>
      <c r="N52" s="52" t="str">
        <f t="shared" si="25"/>
        <v/>
      </c>
      <c r="O52" s="52" t="str">
        <f t="shared" si="25"/>
        <v/>
      </c>
      <c r="P52" s="120" t="str">
        <f t="shared" si="25"/>
        <v/>
      </c>
      <c r="Q52" s="587" t="str">
        <f t="shared" si="25"/>
        <v/>
      </c>
      <c r="R52" s="52" t="str">
        <f t="shared" si="25"/>
        <v/>
      </c>
      <c r="S52" s="52" t="str">
        <f t="shared" si="25"/>
        <v/>
      </c>
      <c r="T52" s="120" t="str">
        <f t="shared" si="25"/>
        <v/>
      </c>
      <c r="U52" s="52" t="str">
        <f t="shared" si="25"/>
        <v/>
      </c>
      <c r="V52" s="52" t="str">
        <f t="shared" si="25"/>
        <v/>
      </c>
      <c r="W52" s="52" t="str">
        <f t="shared" si="25"/>
        <v/>
      </c>
      <c r="X52" s="52" t="str">
        <f t="shared" si="25"/>
        <v/>
      </c>
      <c r="Y52" s="52" t="str">
        <f t="shared" si="25"/>
        <v/>
      </c>
      <c r="Z52" s="52" t="str">
        <f t="shared" si="25"/>
        <v/>
      </c>
      <c r="AA52" s="52" t="str">
        <f t="shared" si="25"/>
        <v/>
      </c>
      <c r="AB52" s="52" t="str">
        <f t="shared" si="25"/>
        <v/>
      </c>
      <c r="AC52" s="52" t="str">
        <f t="shared" si="25"/>
        <v/>
      </c>
      <c r="AD52" s="52" t="str">
        <f t="shared" si="25"/>
        <v/>
      </c>
      <c r="AE52" s="52" t="str">
        <f t="shared" si="25"/>
        <v/>
      </c>
      <c r="AF52" s="52" t="str">
        <f t="shared" si="25"/>
        <v/>
      </c>
      <c r="AG52" s="52" t="str">
        <f t="shared" si="25"/>
        <v/>
      </c>
      <c r="AH52" s="52" t="str">
        <f t="shared" si="25"/>
        <v/>
      </c>
      <c r="AI52" s="120" t="str">
        <f t="shared" si="25"/>
        <v/>
      </c>
    </row>
    <row r="53" spans="1:35" ht="19.5" thickBot="1">
      <c r="A53" s="16">
        <f t="shared" si="0"/>
        <v>47</v>
      </c>
      <c r="B53" s="44" t="s">
        <v>68</v>
      </c>
      <c r="C53" s="45"/>
      <c r="D53" s="60" t="s">
        <v>52</v>
      </c>
      <c r="E53" s="45"/>
      <c r="F53" s="55" t="str">
        <f t="shared" ref="F53" si="26">IF(SUM(F45:F50)+F52=0,"",SUM(F45:F50)+F52)</f>
        <v/>
      </c>
      <c r="G53" s="55" t="str">
        <f t="shared" ref="G53:AI53" si="27">IF(SUM(G45:G50)+G52=0,"",SUM(G45:G50)+G52)</f>
        <v/>
      </c>
      <c r="H53" s="55" t="str">
        <f t="shared" si="27"/>
        <v/>
      </c>
      <c r="I53" s="55" t="str">
        <f t="shared" si="27"/>
        <v/>
      </c>
      <c r="J53" s="55" t="str">
        <f t="shared" si="27"/>
        <v/>
      </c>
      <c r="K53" s="55" t="str">
        <f t="shared" si="27"/>
        <v/>
      </c>
      <c r="L53" s="55" t="str">
        <f t="shared" si="27"/>
        <v/>
      </c>
      <c r="M53" s="55" t="str">
        <f t="shared" si="27"/>
        <v/>
      </c>
      <c r="N53" s="55" t="str">
        <f t="shared" si="27"/>
        <v/>
      </c>
      <c r="O53" s="55" t="str">
        <f t="shared" si="27"/>
        <v/>
      </c>
      <c r="P53" s="121" t="str">
        <f t="shared" si="27"/>
        <v/>
      </c>
      <c r="Q53" s="588" t="str">
        <f t="shared" si="27"/>
        <v/>
      </c>
      <c r="R53" s="55" t="str">
        <f t="shared" si="27"/>
        <v/>
      </c>
      <c r="S53" s="55" t="str">
        <f t="shared" si="27"/>
        <v/>
      </c>
      <c r="T53" s="121" t="str">
        <f t="shared" si="27"/>
        <v/>
      </c>
      <c r="U53" s="55" t="str">
        <f t="shared" si="27"/>
        <v/>
      </c>
      <c r="V53" s="55" t="str">
        <f t="shared" si="27"/>
        <v/>
      </c>
      <c r="W53" s="55" t="str">
        <f t="shared" si="27"/>
        <v/>
      </c>
      <c r="X53" s="55" t="str">
        <f t="shared" si="27"/>
        <v/>
      </c>
      <c r="Y53" s="55" t="str">
        <f t="shared" si="27"/>
        <v/>
      </c>
      <c r="Z53" s="55" t="str">
        <f t="shared" si="27"/>
        <v/>
      </c>
      <c r="AA53" s="55" t="str">
        <f t="shared" si="27"/>
        <v/>
      </c>
      <c r="AB53" s="55" t="str">
        <f t="shared" si="27"/>
        <v/>
      </c>
      <c r="AC53" s="55">
        <f t="shared" si="27"/>
        <v>0.05</v>
      </c>
      <c r="AD53" s="55" t="str">
        <f t="shared" si="27"/>
        <v/>
      </c>
      <c r="AE53" s="55">
        <f t="shared" si="27"/>
        <v>0.2</v>
      </c>
      <c r="AF53" s="55" t="str">
        <f t="shared" si="27"/>
        <v/>
      </c>
      <c r="AG53" s="55" t="str">
        <f t="shared" si="27"/>
        <v/>
      </c>
      <c r="AH53" s="55" t="str">
        <f t="shared" si="27"/>
        <v/>
      </c>
      <c r="AI53" s="55" t="str">
        <f t="shared" si="27"/>
        <v/>
      </c>
    </row>
    <row r="54" spans="1:35" ht="15.75" thickTop="1">
      <c r="A54" s="16">
        <f t="shared" si="0"/>
        <v>48</v>
      </c>
      <c r="B54" s="61" t="s">
        <v>69</v>
      </c>
      <c r="C54" s="19"/>
      <c r="D54" s="19"/>
      <c r="E54" s="19"/>
      <c r="F54" s="62"/>
      <c r="G54" s="62"/>
      <c r="H54" s="62"/>
      <c r="I54" s="62"/>
      <c r="J54" s="62"/>
      <c r="K54" s="62"/>
      <c r="L54" s="62"/>
      <c r="M54" s="62"/>
      <c r="N54" s="62"/>
      <c r="O54" s="62"/>
      <c r="P54" s="122"/>
      <c r="Q54" s="589"/>
      <c r="R54" s="62"/>
      <c r="S54" s="62"/>
      <c r="T54" s="122"/>
      <c r="U54" s="62"/>
      <c r="V54" s="62"/>
      <c r="W54" s="62"/>
      <c r="X54" s="62"/>
      <c r="Y54" s="62"/>
      <c r="Z54" s="62"/>
      <c r="AA54" s="62"/>
      <c r="AB54" s="62"/>
      <c r="AC54" s="62"/>
      <c r="AD54" s="62"/>
      <c r="AE54" s="62"/>
      <c r="AF54" s="62"/>
      <c r="AG54" s="62"/>
      <c r="AH54" s="62"/>
      <c r="AI54" s="122"/>
    </row>
    <row r="55" spans="1:35">
      <c r="A55" s="16">
        <f t="shared" si="0"/>
        <v>49</v>
      </c>
      <c r="B55" s="43" t="s">
        <v>70</v>
      </c>
      <c r="C55" s="37"/>
      <c r="D55" s="37"/>
      <c r="E55" s="37"/>
      <c r="F55" s="63"/>
      <c r="G55" s="63"/>
      <c r="H55" s="63"/>
      <c r="I55" s="63"/>
      <c r="J55" s="63"/>
      <c r="K55" s="63"/>
      <c r="L55" s="63"/>
      <c r="M55" s="63"/>
      <c r="N55" s="63"/>
      <c r="O55" s="63"/>
      <c r="P55" s="123"/>
      <c r="Q55" s="590"/>
      <c r="R55" s="63"/>
      <c r="S55" s="63"/>
      <c r="T55" s="123"/>
      <c r="U55" s="63"/>
      <c r="V55" s="63"/>
      <c r="W55" s="63"/>
      <c r="X55" s="63"/>
      <c r="Y55" s="63"/>
      <c r="Z55" s="63"/>
      <c r="AA55" s="63"/>
      <c r="AB55" s="63"/>
      <c r="AC55" s="63"/>
      <c r="AD55" s="63"/>
      <c r="AE55" s="63"/>
      <c r="AF55" s="63"/>
      <c r="AG55" s="63"/>
      <c r="AH55" s="63"/>
      <c r="AI55" s="123"/>
    </row>
    <row r="56" spans="1:35">
      <c r="A56" s="16">
        <f t="shared" si="0"/>
        <v>50</v>
      </c>
      <c r="B56" s="43" t="s">
        <v>71</v>
      </c>
      <c r="C56" s="37"/>
      <c r="D56" s="37"/>
      <c r="E56" s="37"/>
      <c r="F56" s="63"/>
      <c r="G56" s="63"/>
      <c r="H56" s="63"/>
      <c r="I56" s="63"/>
      <c r="J56" s="63"/>
      <c r="K56" s="63"/>
      <c r="L56" s="63"/>
      <c r="M56" s="63"/>
      <c r="N56" s="63"/>
      <c r="O56" s="63"/>
      <c r="P56" s="123"/>
      <c r="Q56" s="590"/>
      <c r="R56" s="63"/>
      <c r="S56" s="63"/>
      <c r="T56" s="123"/>
      <c r="U56" s="63"/>
      <c r="V56" s="63"/>
      <c r="W56" s="63"/>
      <c r="X56" s="63"/>
      <c r="Y56" s="63"/>
      <c r="Z56" s="63"/>
      <c r="AA56" s="63"/>
      <c r="AB56" s="63"/>
      <c r="AC56" s="63"/>
      <c r="AD56" s="63"/>
      <c r="AE56" s="63"/>
      <c r="AF56" s="63"/>
      <c r="AG56" s="63"/>
      <c r="AH56" s="63"/>
      <c r="AI56" s="123"/>
    </row>
    <row r="57" spans="1:35">
      <c r="A57" s="16">
        <f t="shared" si="0"/>
        <v>51</v>
      </c>
      <c r="B57" s="43" t="s">
        <v>72</v>
      </c>
      <c r="C57" s="37"/>
      <c r="D57" s="37"/>
      <c r="E57" s="37"/>
      <c r="F57" s="64"/>
      <c r="G57" s="64"/>
      <c r="H57" s="64"/>
      <c r="I57" s="64"/>
      <c r="J57" s="64"/>
      <c r="K57" s="64"/>
      <c r="L57" s="64"/>
      <c r="M57" s="64"/>
      <c r="N57" s="64"/>
      <c r="O57" s="64"/>
      <c r="P57" s="124"/>
      <c r="Q57" s="591"/>
      <c r="R57" s="64"/>
      <c r="S57" s="64"/>
      <c r="T57" s="124"/>
      <c r="U57" s="64"/>
      <c r="V57" s="64"/>
      <c r="W57" s="64"/>
      <c r="X57" s="64"/>
      <c r="Y57" s="64"/>
      <c r="Z57" s="64"/>
      <c r="AA57" s="64"/>
      <c r="AB57" s="64"/>
      <c r="AC57" s="64"/>
      <c r="AD57" s="64"/>
      <c r="AE57" s="64"/>
      <c r="AF57" s="64"/>
      <c r="AG57" s="64"/>
      <c r="AH57" s="64"/>
      <c r="AI57" s="124"/>
    </row>
    <row r="58" spans="1:35">
      <c r="A58" s="16">
        <f t="shared" si="0"/>
        <v>52</v>
      </c>
      <c r="B58" s="43" t="s">
        <v>73</v>
      </c>
      <c r="C58" s="37"/>
      <c r="D58" s="37"/>
      <c r="E58" s="37"/>
      <c r="F58" s="63"/>
      <c r="G58" s="63"/>
      <c r="H58" s="63"/>
      <c r="I58" s="63"/>
      <c r="J58" s="63"/>
      <c r="K58" s="63"/>
      <c r="L58" s="63"/>
      <c r="M58" s="63"/>
      <c r="N58" s="63"/>
      <c r="O58" s="63"/>
      <c r="P58" s="123"/>
      <c r="Q58" s="590"/>
      <c r="R58" s="63"/>
      <c r="S58" s="63"/>
      <c r="T58" s="123"/>
      <c r="U58" s="63"/>
      <c r="V58" s="63"/>
      <c r="W58" s="63"/>
      <c r="X58" s="63"/>
      <c r="Y58" s="63"/>
      <c r="Z58" s="63"/>
      <c r="AA58" s="63"/>
      <c r="AB58" s="63"/>
      <c r="AC58" s="63"/>
      <c r="AD58" s="63"/>
      <c r="AE58" s="63"/>
      <c r="AF58" s="63"/>
      <c r="AG58" s="63"/>
      <c r="AH58" s="63"/>
      <c r="AI58" s="123"/>
    </row>
    <row r="59" spans="1:35">
      <c r="A59" s="16">
        <f t="shared" si="0"/>
        <v>53</v>
      </c>
      <c r="B59" s="43" t="s">
        <v>74</v>
      </c>
      <c r="C59" s="37"/>
      <c r="D59" s="37"/>
      <c r="E59" s="37"/>
      <c r="F59" s="63"/>
      <c r="G59" s="63"/>
      <c r="H59" s="63"/>
      <c r="I59" s="63"/>
      <c r="J59" s="63"/>
      <c r="K59" s="63"/>
      <c r="L59" s="63"/>
      <c r="M59" s="63"/>
      <c r="N59" s="63"/>
      <c r="O59" s="63"/>
      <c r="P59" s="123"/>
      <c r="Q59" s="590"/>
      <c r="R59" s="63"/>
      <c r="S59" s="63"/>
      <c r="T59" s="123"/>
      <c r="U59" s="63"/>
      <c r="V59" s="63"/>
      <c r="W59" s="63"/>
      <c r="X59" s="63"/>
      <c r="Y59" s="63"/>
      <c r="Z59" s="63"/>
      <c r="AA59" s="63"/>
      <c r="AB59" s="63"/>
      <c r="AC59" s="63"/>
      <c r="AD59" s="63"/>
      <c r="AE59" s="63"/>
      <c r="AF59" s="63"/>
      <c r="AG59" s="63"/>
      <c r="AH59" s="63"/>
      <c r="AI59" s="123"/>
    </row>
    <row r="60" spans="1:35">
      <c r="A60" s="16">
        <f t="shared" si="0"/>
        <v>54</v>
      </c>
      <c r="B60" s="43" t="s">
        <v>75</v>
      </c>
      <c r="C60" s="37"/>
      <c r="D60" s="37"/>
      <c r="E60" s="37"/>
      <c r="F60" s="63"/>
      <c r="G60" s="63"/>
      <c r="H60" s="63"/>
      <c r="I60" s="63"/>
      <c r="J60" s="63"/>
      <c r="K60" s="63"/>
      <c r="L60" s="63"/>
      <c r="M60" s="63"/>
      <c r="N60" s="63"/>
      <c r="O60" s="63"/>
      <c r="P60" s="123"/>
      <c r="Q60" s="590"/>
      <c r="R60" s="63"/>
      <c r="S60" s="63"/>
      <c r="T60" s="123"/>
      <c r="U60" s="63"/>
      <c r="V60" s="63"/>
      <c r="W60" s="63"/>
      <c r="X60" s="63"/>
      <c r="Y60" s="63"/>
      <c r="Z60" s="63"/>
      <c r="AA60" s="63"/>
      <c r="AB60" s="63"/>
      <c r="AC60" s="63"/>
      <c r="AD60" s="63"/>
      <c r="AE60" s="63"/>
      <c r="AF60" s="63"/>
      <c r="AG60" s="63"/>
      <c r="AH60" s="63"/>
      <c r="AI60" s="123"/>
    </row>
    <row r="61" spans="1:35">
      <c r="A61" s="16">
        <f t="shared" si="0"/>
        <v>55</v>
      </c>
      <c r="B61" s="43" t="s">
        <v>76</v>
      </c>
      <c r="C61" s="37"/>
      <c r="D61" s="37"/>
      <c r="E61" s="37"/>
      <c r="F61" s="63"/>
      <c r="G61" s="63"/>
      <c r="H61" s="63"/>
      <c r="I61" s="63"/>
      <c r="J61" s="63"/>
      <c r="K61" s="63"/>
      <c r="L61" s="63"/>
      <c r="M61" s="63"/>
      <c r="N61" s="63"/>
      <c r="O61" s="63"/>
      <c r="P61" s="123"/>
      <c r="Q61" s="590"/>
      <c r="R61" s="63"/>
      <c r="S61" s="63"/>
      <c r="T61" s="123"/>
      <c r="U61" s="63"/>
      <c r="V61" s="63"/>
      <c r="W61" s="63"/>
      <c r="X61" s="63"/>
      <c r="Y61" s="63"/>
      <c r="Z61" s="63"/>
      <c r="AA61" s="63"/>
      <c r="AB61" s="63"/>
      <c r="AC61" s="63"/>
      <c r="AD61" s="63"/>
      <c r="AE61" s="63"/>
      <c r="AF61" s="63"/>
      <c r="AG61" s="63"/>
      <c r="AH61" s="63"/>
      <c r="AI61" s="123"/>
    </row>
    <row r="62" spans="1:35">
      <c r="A62" s="16">
        <f t="shared" si="0"/>
        <v>56</v>
      </c>
      <c r="B62" s="43" t="s">
        <v>77</v>
      </c>
      <c r="C62" s="37"/>
      <c r="D62" s="37"/>
      <c r="E62" s="37"/>
      <c r="F62" s="63"/>
      <c r="G62" s="63"/>
      <c r="H62" s="63"/>
      <c r="I62" s="63"/>
      <c r="J62" s="63"/>
      <c r="K62" s="63"/>
      <c r="L62" s="63"/>
      <c r="M62" s="63"/>
      <c r="N62" s="63"/>
      <c r="O62" s="63"/>
      <c r="P62" s="123"/>
      <c r="Q62" s="590"/>
      <c r="R62" s="63"/>
      <c r="S62" s="63"/>
      <c r="T62" s="123"/>
      <c r="U62" s="63"/>
      <c r="V62" s="63"/>
      <c r="W62" s="63"/>
      <c r="X62" s="63"/>
      <c r="Y62" s="63"/>
      <c r="Z62" s="63"/>
      <c r="AA62" s="63"/>
      <c r="AB62" s="63"/>
      <c r="AC62" s="63"/>
      <c r="AD62" s="63"/>
      <c r="AE62" s="63"/>
      <c r="AF62" s="63"/>
      <c r="AG62" s="63"/>
      <c r="AH62" s="63"/>
      <c r="AI62" s="123"/>
    </row>
    <row r="63" spans="1:35">
      <c r="A63" s="16">
        <f t="shared" si="0"/>
        <v>57</v>
      </c>
      <c r="B63" s="43" t="s">
        <v>78</v>
      </c>
      <c r="C63" s="37"/>
      <c r="D63" s="37"/>
      <c r="E63" s="37"/>
      <c r="F63" s="63"/>
      <c r="G63" s="63"/>
      <c r="H63" s="63"/>
      <c r="I63" s="63"/>
      <c r="J63" s="63"/>
      <c r="K63" s="63"/>
      <c r="L63" s="63"/>
      <c r="M63" s="63"/>
      <c r="N63" s="63"/>
      <c r="O63" s="63"/>
      <c r="P63" s="123"/>
      <c r="Q63" s="590"/>
      <c r="R63" s="63"/>
      <c r="S63" s="63"/>
      <c r="T63" s="123"/>
      <c r="U63" s="63"/>
      <c r="V63" s="63"/>
      <c r="W63" s="63"/>
      <c r="X63" s="63"/>
      <c r="Y63" s="63"/>
      <c r="Z63" s="63"/>
      <c r="AA63" s="63"/>
      <c r="AB63" s="63"/>
      <c r="AC63" s="63"/>
      <c r="AD63" s="63"/>
      <c r="AE63" s="63"/>
      <c r="AF63" s="63"/>
      <c r="AG63" s="63"/>
      <c r="AH63" s="63"/>
      <c r="AI63" s="123"/>
    </row>
    <row r="64" spans="1:35">
      <c r="A64" s="16">
        <f t="shared" si="0"/>
        <v>58</v>
      </c>
      <c r="B64" s="43" t="s">
        <v>79</v>
      </c>
      <c r="C64" s="37"/>
      <c r="D64" s="65"/>
      <c r="E64" s="37"/>
      <c r="F64" s="63"/>
      <c r="G64" s="63"/>
      <c r="H64" s="63"/>
      <c r="I64" s="63"/>
      <c r="J64" s="63"/>
      <c r="K64" s="63"/>
      <c r="L64" s="63"/>
      <c r="M64" s="63"/>
      <c r="N64" s="63"/>
      <c r="O64" s="63"/>
      <c r="P64" s="123"/>
      <c r="Q64" s="590"/>
      <c r="R64" s="63"/>
      <c r="S64" s="63"/>
      <c r="T64" s="123"/>
      <c r="U64" s="63"/>
      <c r="V64" s="63"/>
      <c r="W64" s="63"/>
      <c r="X64" s="63"/>
      <c r="Y64" s="63"/>
      <c r="Z64" s="63"/>
      <c r="AA64" s="63"/>
      <c r="AB64" s="63"/>
      <c r="AC64" s="63"/>
      <c r="AD64" s="63"/>
      <c r="AE64" s="63"/>
      <c r="AF64" s="63"/>
      <c r="AG64" s="63"/>
      <c r="AH64" s="63"/>
      <c r="AI64" s="123"/>
    </row>
    <row r="65" spans="1:39">
      <c r="A65" s="16">
        <f t="shared" si="0"/>
        <v>59</v>
      </c>
      <c r="B65" s="43" t="s">
        <v>80</v>
      </c>
      <c r="C65" s="37"/>
      <c r="D65" s="65"/>
      <c r="E65" s="37"/>
      <c r="F65" s="40"/>
      <c r="G65" s="40"/>
      <c r="H65" s="40"/>
      <c r="I65" s="40"/>
      <c r="J65" s="40"/>
      <c r="K65" s="40"/>
      <c r="L65" s="40"/>
      <c r="M65" s="40"/>
      <c r="N65" s="40"/>
      <c r="O65" s="40"/>
      <c r="P65" s="118"/>
      <c r="Q65" s="586"/>
      <c r="R65" s="40"/>
      <c r="S65" s="40"/>
      <c r="T65" s="118"/>
      <c r="U65" s="40"/>
      <c r="V65" s="40"/>
      <c r="W65" s="40"/>
      <c r="X65" s="40"/>
      <c r="Y65" s="40"/>
      <c r="Z65" s="40"/>
      <c r="AA65" s="40"/>
      <c r="AB65" s="40"/>
      <c r="AC65" s="40"/>
      <c r="AD65" s="40"/>
      <c r="AE65" s="40"/>
      <c r="AF65" s="40"/>
      <c r="AG65" s="40"/>
      <c r="AH65" s="40"/>
      <c r="AI65" s="118"/>
    </row>
    <row r="66" spans="1:39" ht="15.75">
      <c r="A66" s="16">
        <f t="shared" si="0"/>
        <v>60</v>
      </c>
      <c r="B66" s="54" t="s">
        <v>81</v>
      </c>
      <c r="C66" s="35"/>
      <c r="D66" s="66"/>
      <c r="E66" s="35"/>
      <c r="F66" s="67" t="str">
        <f t="shared" ref="F66" si="28">IF(SUM(F54:F65)=0,"",IF(F24=0,0,IF(ISERR(F94)=1,"",F94)))</f>
        <v/>
      </c>
      <c r="G66" s="67" t="str">
        <f t="shared" ref="G66:AI66" si="29">IF(SUM(G54:G65)=0,"",IF(G24=0,0,IF(ISERR(G94)=1,"",G94)))</f>
        <v/>
      </c>
      <c r="H66" s="67" t="str">
        <f t="shared" si="29"/>
        <v/>
      </c>
      <c r="I66" s="67" t="str">
        <f t="shared" si="29"/>
        <v/>
      </c>
      <c r="J66" s="67" t="str">
        <f t="shared" si="29"/>
        <v/>
      </c>
      <c r="K66" s="67" t="str">
        <f t="shared" si="29"/>
        <v/>
      </c>
      <c r="L66" s="67" t="str">
        <f t="shared" si="29"/>
        <v/>
      </c>
      <c r="M66" s="67" t="str">
        <f t="shared" si="29"/>
        <v/>
      </c>
      <c r="N66" s="67" t="str">
        <f t="shared" si="29"/>
        <v/>
      </c>
      <c r="O66" s="67" t="str">
        <f t="shared" si="29"/>
        <v/>
      </c>
      <c r="P66" s="125" t="str">
        <f t="shared" si="29"/>
        <v/>
      </c>
      <c r="Q66" s="592" t="str">
        <f t="shared" si="29"/>
        <v/>
      </c>
      <c r="R66" s="67" t="str">
        <f t="shared" si="29"/>
        <v/>
      </c>
      <c r="S66" s="67" t="str">
        <f t="shared" si="29"/>
        <v/>
      </c>
      <c r="T66" s="125" t="str">
        <f t="shared" si="29"/>
        <v/>
      </c>
      <c r="U66" s="67" t="str">
        <f t="shared" si="29"/>
        <v/>
      </c>
      <c r="V66" s="67" t="str">
        <f t="shared" si="29"/>
        <v/>
      </c>
      <c r="W66" s="67" t="str">
        <f t="shared" si="29"/>
        <v/>
      </c>
      <c r="X66" s="67" t="str">
        <f t="shared" si="29"/>
        <v/>
      </c>
      <c r="Y66" s="67" t="str">
        <f t="shared" si="29"/>
        <v/>
      </c>
      <c r="Z66" s="67" t="str">
        <f t="shared" si="29"/>
        <v/>
      </c>
      <c r="AA66" s="67" t="str">
        <f t="shared" si="29"/>
        <v/>
      </c>
      <c r="AB66" s="67" t="str">
        <f t="shared" si="29"/>
        <v/>
      </c>
      <c r="AC66" s="67" t="str">
        <f t="shared" si="29"/>
        <v/>
      </c>
      <c r="AD66" s="67" t="str">
        <f t="shared" si="29"/>
        <v/>
      </c>
      <c r="AE66" s="67" t="str">
        <f t="shared" si="29"/>
        <v/>
      </c>
      <c r="AF66" s="67" t="str">
        <f t="shared" si="29"/>
        <v/>
      </c>
      <c r="AG66" s="67" t="str">
        <f t="shared" si="29"/>
        <v/>
      </c>
      <c r="AH66" s="67" t="str">
        <f t="shared" si="29"/>
        <v/>
      </c>
      <c r="AI66" s="125" t="str">
        <f t="shared" si="29"/>
        <v/>
      </c>
    </row>
    <row r="67" spans="1:39" ht="19.5" thickBot="1">
      <c r="A67" s="16">
        <f t="shared" si="0"/>
        <v>61</v>
      </c>
      <c r="B67" s="54" t="s">
        <v>82</v>
      </c>
      <c r="C67" s="35"/>
      <c r="D67" s="42" t="s">
        <v>52</v>
      </c>
      <c r="E67" s="35"/>
      <c r="F67" s="68" t="str">
        <f t="shared" ref="F67:AI67" si="30">IF(ISERR(F$93+F$94)=1,"",IF(OR((F$93+F$94=0),(F66=0)),"",IF(F$12="L",F$98,IF(F$12="Vd",(F$99-F$81-F$53)*F$94/(F$93+F$94),(F$81-F$99-F$53)*F$94/(F$93+F$94)))))</f>
        <v/>
      </c>
      <c r="G67" s="68" t="str">
        <f t="shared" si="30"/>
        <v/>
      </c>
      <c r="H67" s="68" t="str">
        <f t="shared" si="30"/>
        <v/>
      </c>
      <c r="I67" s="68" t="str">
        <f t="shared" si="30"/>
        <v/>
      </c>
      <c r="J67" s="68" t="str">
        <f t="shared" si="30"/>
        <v/>
      </c>
      <c r="K67" s="68" t="str">
        <f t="shared" si="30"/>
        <v/>
      </c>
      <c r="L67" s="68" t="str">
        <f t="shared" si="30"/>
        <v/>
      </c>
      <c r="M67" s="68" t="str">
        <f t="shared" si="30"/>
        <v/>
      </c>
      <c r="N67" s="68" t="str">
        <f t="shared" si="30"/>
        <v/>
      </c>
      <c r="O67" s="68" t="str">
        <f t="shared" si="30"/>
        <v/>
      </c>
      <c r="P67" s="126" t="str">
        <f t="shared" si="30"/>
        <v/>
      </c>
      <c r="Q67" s="593" t="str">
        <f t="shared" si="30"/>
        <v/>
      </c>
      <c r="R67" s="68" t="str">
        <f t="shared" si="30"/>
        <v/>
      </c>
      <c r="S67" s="68" t="str">
        <f t="shared" si="30"/>
        <v/>
      </c>
      <c r="T67" s="126" t="str">
        <f t="shared" si="30"/>
        <v/>
      </c>
      <c r="U67" s="68" t="str">
        <f t="shared" si="30"/>
        <v/>
      </c>
      <c r="V67" s="68" t="str">
        <f t="shared" si="30"/>
        <v/>
      </c>
      <c r="W67" s="68" t="str">
        <f t="shared" si="30"/>
        <v/>
      </c>
      <c r="X67" s="68" t="str">
        <f t="shared" si="30"/>
        <v/>
      </c>
      <c r="Y67" s="68" t="str">
        <f t="shared" si="30"/>
        <v/>
      </c>
      <c r="Z67" s="68" t="str">
        <f t="shared" si="30"/>
        <v/>
      </c>
      <c r="AA67" s="68" t="str">
        <f t="shared" si="30"/>
        <v/>
      </c>
      <c r="AB67" s="68" t="str">
        <f t="shared" si="30"/>
        <v/>
      </c>
      <c r="AC67" s="68" t="str">
        <f t="shared" si="30"/>
        <v/>
      </c>
      <c r="AD67" s="68" t="str">
        <f t="shared" si="30"/>
        <v/>
      </c>
      <c r="AE67" s="68" t="str">
        <f t="shared" si="30"/>
        <v/>
      </c>
      <c r="AF67" s="68" t="str">
        <f t="shared" si="30"/>
        <v/>
      </c>
      <c r="AG67" s="68" t="str">
        <f t="shared" si="30"/>
        <v/>
      </c>
      <c r="AH67" s="68" t="str">
        <f t="shared" si="30"/>
        <v/>
      </c>
      <c r="AI67" s="126" t="str">
        <f t="shared" si="30"/>
        <v/>
      </c>
    </row>
    <row r="68" spans="1:39" ht="16.5" thickTop="1">
      <c r="A68" s="16">
        <f t="shared" si="0"/>
        <v>62</v>
      </c>
      <c r="B68" s="69"/>
      <c r="C68" s="70"/>
      <c r="D68" s="70"/>
      <c r="E68" s="70"/>
      <c r="F68" s="71"/>
      <c r="G68" s="71"/>
      <c r="H68" s="71"/>
      <c r="I68" s="71"/>
      <c r="J68" s="71"/>
      <c r="K68" s="71"/>
      <c r="L68" s="71"/>
      <c r="M68" s="71"/>
      <c r="N68" s="71"/>
      <c r="O68" s="71"/>
      <c r="P68" s="127"/>
      <c r="Q68" s="594"/>
      <c r="R68" s="71"/>
      <c r="S68" s="71"/>
      <c r="T68" s="127"/>
      <c r="U68" s="71"/>
      <c r="V68" s="71"/>
      <c r="W68" s="71"/>
      <c r="X68" s="71"/>
      <c r="Y68" s="71"/>
      <c r="Z68" s="71"/>
      <c r="AA68" s="71"/>
      <c r="AB68" s="71"/>
      <c r="AC68" s="71"/>
      <c r="AD68" s="71"/>
      <c r="AE68" s="71"/>
      <c r="AF68" s="71"/>
      <c r="AG68" s="71"/>
      <c r="AH68" s="71"/>
      <c r="AI68" s="127"/>
    </row>
    <row r="69" spans="1:39" ht="19.5" thickBot="1">
      <c r="A69" s="16">
        <f t="shared" si="0"/>
        <v>63</v>
      </c>
      <c r="B69" s="72" t="s">
        <v>83</v>
      </c>
      <c r="C69" s="73"/>
      <c r="D69" s="74" t="s">
        <v>52</v>
      </c>
      <c r="E69" s="75"/>
      <c r="F69" s="342">
        <f t="shared" ref="F69:AI69" si="31">IF(ISERR(F43+F53+F67)=1,"",IF(F43+F53+F67=0,"",F43+F53+F67))</f>
        <v>2.9332551578389321E-2</v>
      </c>
      <c r="G69" s="342">
        <f t="shared" si="31"/>
        <v>3.461530959688508E-2</v>
      </c>
      <c r="H69" s="342">
        <f t="shared" si="31"/>
        <v>3.461530959688508E-2</v>
      </c>
      <c r="I69" s="342">
        <f t="shared" si="31"/>
        <v>1.8700136845517967E-2</v>
      </c>
      <c r="J69" s="342">
        <f t="shared" si="31"/>
        <v>2.5943628115868034E-2</v>
      </c>
      <c r="K69" s="342">
        <f t="shared" si="31"/>
        <v>2.9341999581608654E-2</v>
      </c>
      <c r="L69" s="342">
        <f t="shared" si="31"/>
        <v>2.9341999581608654E-2</v>
      </c>
      <c r="M69" s="342">
        <f t="shared" si="31"/>
        <v>2.9341999581608654E-2</v>
      </c>
      <c r="N69" s="342">
        <f t="shared" si="31"/>
        <v>2.3960148098216116E-2</v>
      </c>
      <c r="O69" s="342">
        <f t="shared" si="31"/>
        <v>2.3960148098216116E-2</v>
      </c>
      <c r="P69" s="343">
        <f t="shared" si="31"/>
        <v>2.945995020335257E-2</v>
      </c>
      <c r="Q69" s="595" t="str">
        <f t="shared" si="31"/>
        <v/>
      </c>
      <c r="R69" s="342" t="str">
        <f t="shared" si="31"/>
        <v/>
      </c>
      <c r="S69" s="342" t="str">
        <f t="shared" si="31"/>
        <v/>
      </c>
      <c r="T69" s="342" t="str">
        <f t="shared" si="31"/>
        <v/>
      </c>
      <c r="U69" s="342" t="str">
        <f t="shared" si="31"/>
        <v/>
      </c>
      <c r="V69" s="342" t="str">
        <f t="shared" si="31"/>
        <v/>
      </c>
      <c r="W69" s="342" t="str">
        <f t="shared" si="31"/>
        <v/>
      </c>
      <c r="X69" s="342" t="str">
        <f t="shared" si="31"/>
        <v/>
      </c>
      <c r="Y69" s="342" t="str">
        <f t="shared" si="31"/>
        <v/>
      </c>
      <c r="Z69" s="342" t="str">
        <f t="shared" si="31"/>
        <v/>
      </c>
      <c r="AA69" s="342" t="str">
        <f t="shared" si="31"/>
        <v/>
      </c>
      <c r="AB69" s="342" t="str">
        <f t="shared" si="31"/>
        <v/>
      </c>
      <c r="AC69" s="342">
        <f t="shared" si="31"/>
        <v>0.05</v>
      </c>
      <c r="AD69" s="342" t="str">
        <f t="shared" si="31"/>
        <v/>
      </c>
      <c r="AE69" s="342">
        <f t="shared" si="31"/>
        <v>0.2</v>
      </c>
      <c r="AF69" s="342" t="str">
        <f t="shared" si="31"/>
        <v/>
      </c>
      <c r="AG69" s="342" t="str">
        <f t="shared" si="31"/>
        <v/>
      </c>
      <c r="AH69" s="342" t="str">
        <f t="shared" si="31"/>
        <v/>
      </c>
      <c r="AI69" s="343" t="str">
        <f t="shared" si="31"/>
        <v/>
      </c>
    </row>
    <row r="70" spans="1:39" ht="16.5" thickTop="1">
      <c r="A70" s="16">
        <f t="shared" si="0"/>
        <v>64</v>
      </c>
      <c r="B70" s="76" t="s">
        <v>84</v>
      </c>
      <c r="C70" s="77"/>
      <c r="D70" s="78"/>
      <c r="E70" s="77"/>
      <c r="F70" s="79"/>
      <c r="G70" s="80"/>
      <c r="H70" s="81"/>
      <c r="I70" s="78"/>
      <c r="J70" s="78"/>
      <c r="K70" s="78"/>
      <c r="L70" s="78"/>
      <c r="M70" s="78"/>
      <c r="N70" s="78"/>
      <c r="O70" s="78"/>
      <c r="P70" s="128"/>
      <c r="Q70" s="78"/>
      <c r="R70" s="78"/>
      <c r="S70" s="78"/>
      <c r="T70" s="128"/>
      <c r="U70" s="79"/>
      <c r="V70" s="80"/>
      <c r="W70" s="81"/>
      <c r="X70" s="78"/>
      <c r="Y70" s="78"/>
      <c r="Z70" s="78"/>
      <c r="AA70" s="78"/>
      <c r="AB70" s="78"/>
      <c r="AC70" s="78"/>
      <c r="AD70" s="78"/>
      <c r="AE70" s="78"/>
      <c r="AF70" s="78"/>
      <c r="AG70" s="78"/>
      <c r="AH70" s="78"/>
      <c r="AI70" s="128"/>
      <c r="AJ70" s="10"/>
      <c r="AK70" s="10"/>
      <c r="AL70" s="10"/>
      <c r="AM70" s="10"/>
    </row>
    <row r="71" spans="1:39">
      <c r="A71" s="16">
        <f t="shared" si="0"/>
        <v>65</v>
      </c>
      <c r="B71" s="82"/>
      <c r="C71" s="1" t="s">
        <v>85</v>
      </c>
      <c r="D71" s="1"/>
      <c r="E71" s="10"/>
      <c r="F71" s="29">
        <f t="shared" ref="F71:AI71" si="32">F28*3.281</f>
        <v>40.717566434041906</v>
      </c>
      <c r="G71" s="29">
        <f t="shared" si="32"/>
        <v>44.21778258230308</v>
      </c>
      <c r="H71" s="29">
        <f t="shared" si="32"/>
        <v>44.21778258230308</v>
      </c>
      <c r="I71" s="29">
        <f t="shared" si="32"/>
        <v>40.864225072007706</v>
      </c>
      <c r="J71" s="29">
        <f t="shared" si="32"/>
        <v>90.080650004930504</v>
      </c>
      <c r="K71" s="29">
        <f t="shared" si="32"/>
        <v>63.889913777451994</v>
      </c>
      <c r="L71" s="29">
        <f t="shared" si="32"/>
        <v>63.889913777451994</v>
      </c>
      <c r="M71" s="29">
        <f t="shared" si="32"/>
        <v>63.889913777451994</v>
      </c>
      <c r="N71" s="29">
        <f t="shared" si="32"/>
        <v>54.106991381972243</v>
      </c>
      <c r="O71" s="29">
        <f t="shared" si="32"/>
        <v>54.106991381972243</v>
      </c>
      <c r="P71" s="129">
        <f t="shared" si="32"/>
        <v>64.016555780068003</v>
      </c>
      <c r="Q71" s="29">
        <f t="shared" si="32"/>
        <v>0</v>
      </c>
      <c r="R71" s="29">
        <f t="shared" si="32"/>
        <v>0</v>
      </c>
      <c r="S71" s="29">
        <f t="shared" si="32"/>
        <v>0</v>
      </c>
      <c r="T71" s="129">
        <f t="shared" si="32"/>
        <v>0</v>
      </c>
      <c r="U71" s="29">
        <f t="shared" si="32"/>
        <v>0</v>
      </c>
      <c r="V71" s="29">
        <f t="shared" si="32"/>
        <v>0</v>
      </c>
      <c r="W71" s="29">
        <f t="shared" si="32"/>
        <v>0</v>
      </c>
      <c r="X71" s="29">
        <f t="shared" si="32"/>
        <v>0</v>
      </c>
      <c r="Y71" s="29">
        <f t="shared" si="32"/>
        <v>0</v>
      </c>
      <c r="Z71" s="29">
        <f t="shared" si="32"/>
        <v>0</v>
      </c>
      <c r="AA71" s="29">
        <f t="shared" si="32"/>
        <v>0</v>
      </c>
      <c r="AB71" s="29">
        <f t="shared" si="32"/>
        <v>0</v>
      </c>
      <c r="AC71" s="29">
        <f t="shared" si="32"/>
        <v>0</v>
      </c>
      <c r="AD71" s="29">
        <f t="shared" si="32"/>
        <v>0</v>
      </c>
      <c r="AE71" s="29">
        <f t="shared" si="32"/>
        <v>0</v>
      </c>
      <c r="AF71" s="29">
        <f t="shared" si="32"/>
        <v>0</v>
      </c>
      <c r="AG71" s="29">
        <f t="shared" si="32"/>
        <v>0</v>
      </c>
      <c r="AH71" s="29">
        <f t="shared" si="32"/>
        <v>0</v>
      </c>
      <c r="AI71" s="129">
        <f t="shared" si="32"/>
        <v>0</v>
      </c>
      <c r="AJ71" s="10"/>
      <c r="AK71" s="10"/>
      <c r="AL71" s="10"/>
      <c r="AM71" s="10"/>
    </row>
    <row r="72" spans="1:39">
      <c r="A72" s="16">
        <f t="shared" ref="A72" si="33">A71+1</f>
        <v>66</v>
      </c>
      <c r="B72" s="82"/>
      <c r="C72" s="1" t="s">
        <v>86</v>
      </c>
      <c r="D72" s="1"/>
      <c r="E72" s="10"/>
      <c r="F72" s="29">
        <f t="shared" ref="F72:AI72" si="34">F42*14.223/3.281</f>
        <v>1.1575054503440092</v>
      </c>
      <c r="G72" s="29">
        <f t="shared" si="34"/>
        <v>1.3662875922138129</v>
      </c>
      <c r="H72" s="29">
        <f t="shared" si="34"/>
        <v>1.3662875922138129</v>
      </c>
      <c r="I72" s="29">
        <f t="shared" si="34"/>
        <v>1.1575054503440092</v>
      </c>
      <c r="J72" s="29">
        <f t="shared" si="34"/>
        <v>5.5474819081540199</v>
      </c>
      <c r="K72" s="29">
        <f t="shared" si="34"/>
        <v>2.8152391669778383</v>
      </c>
      <c r="L72" s="29">
        <f t="shared" si="34"/>
        <v>2.8152391669778383</v>
      </c>
      <c r="M72" s="29">
        <f t="shared" si="34"/>
        <v>2.8152391669778383</v>
      </c>
      <c r="N72" s="29">
        <f t="shared" si="34"/>
        <v>3.4540233779526859</v>
      </c>
      <c r="O72" s="29">
        <f t="shared" si="34"/>
        <v>3.4540233779526859</v>
      </c>
      <c r="P72" s="129">
        <f t="shared" si="34"/>
        <v>2.8265100037865252</v>
      </c>
      <c r="Q72" s="29">
        <f t="shared" si="34"/>
        <v>0</v>
      </c>
      <c r="R72" s="29">
        <f t="shared" si="34"/>
        <v>0</v>
      </c>
      <c r="S72" s="29">
        <f t="shared" si="34"/>
        <v>0</v>
      </c>
      <c r="T72" s="129">
        <f t="shared" si="34"/>
        <v>0</v>
      </c>
      <c r="U72" s="29">
        <f t="shared" si="34"/>
        <v>0</v>
      </c>
      <c r="V72" s="29">
        <f t="shared" si="34"/>
        <v>0</v>
      </c>
      <c r="W72" s="29">
        <f t="shared" si="34"/>
        <v>0</v>
      </c>
      <c r="X72" s="29">
        <f t="shared" si="34"/>
        <v>0</v>
      </c>
      <c r="Y72" s="29">
        <f t="shared" si="34"/>
        <v>0</v>
      </c>
      <c r="Z72" s="29">
        <f t="shared" si="34"/>
        <v>0</v>
      </c>
      <c r="AA72" s="29">
        <f t="shared" si="34"/>
        <v>0</v>
      </c>
      <c r="AB72" s="29">
        <f t="shared" si="34"/>
        <v>0</v>
      </c>
      <c r="AC72" s="29">
        <f t="shared" si="34"/>
        <v>0</v>
      </c>
      <c r="AD72" s="29">
        <f t="shared" si="34"/>
        <v>0</v>
      </c>
      <c r="AE72" s="29">
        <f t="shared" si="34"/>
        <v>0</v>
      </c>
      <c r="AF72" s="29">
        <f t="shared" si="34"/>
        <v>0</v>
      </c>
      <c r="AG72" s="29">
        <f t="shared" si="34"/>
        <v>0</v>
      </c>
      <c r="AH72" s="29">
        <f t="shared" si="34"/>
        <v>0</v>
      </c>
      <c r="AI72" s="129">
        <f t="shared" si="34"/>
        <v>0</v>
      </c>
      <c r="AJ72" s="10"/>
      <c r="AK72" s="10"/>
      <c r="AL72" s="10"/>
      <c r="AM72" s="10"/>
    </row>
    <row r="73" spans="1:39">
      <c r="A73" s="16">
        <v>67</v>
      </c>
      <c r="B73" s="82" t="s">
        <v>87</v>
      </c>
      <c r="C73" s="1" t="s">
        <v>85</v>
      </c>
      <c r="D73" s="1"/>
      <c r="E73" s="10"/>
      <c r="F73" s="29">
        <v>100</v>
      </c>
      <c r="G73" s="29">
        <v>100</v>
      </c>
      <c r="H73" s="29">
        <v>100</v>
      </c>
      <c r="I73" s="29">
        <v>100</v>
      </c>
      <c r="J73" s="29">
        <v>100</v>
      </c>
      <c r="K73" s="29">
        <v>100</v>
      </c>
      <c r="L73" s="29">
        <v>100</v>
      </c>
      <c r="M73" s="29">
        <v>100</v>
      </c>
      <c r="N73" s="29">
        <v>100</v>
      </c>
      <c r="O73" s="29">
        <v>100</v>
      </c>
      <c r="P73" s="129">
        <v>100</v>
      </c>
      <c r="Q73" s="29">
        <v>100</v>
      </c>
      <c r="R73" s="29">
        <v>100</v>
      </c>
      <c r="S73" s="29">
        <v>100</v>
      </c>
      <c r="T73" s="129">
        <v>100</v>
      </c>
      <c r="U73" s="29">
        <v>100</v>
      </c>
      <c r="V73" s="29">
        <v>100</v>
      </c>
      <c r="W73" s="29">
        <v>100</v>
      </c>
      <c r="X73" s="29">
        <v>100</v>
      </c>
      <c r="Y73" s="29">
        <v>100</v>
      </c>
      <c r="Z73" s="29">
        <v>100</v>
      </c>
      <c r="AA73" s="29">
        <v>100</v>
      </c>
      <c r="AB73" s="29">
        <v>100</v>
      </c>
      <c r="AC73" s="29">
        <v>100</v>
      </c>
      <c r="AD73" s="29">
        <v>100</v>
      </c>
      <c r="AE73" s="29">
        <v>100</v>
      </c>
      <c r="AF73" s="29">
        <v>100</v>
      </c>
      <c r="AG73" s="29">
        <v>100</v>
      </c>
      <c r="AH73" s="29">
        <v>100</v>
      </c>
      <c r="AI73" s="129">
        <v>100</v>
      </c>
      <c r="AJ73" s="10"/>
      <c r="AK73" s="10"/>
      <c r="AL73" s="10"/>
      <c r="AM73" s="10"/>
    </row>
    <row r="74" spans="1:39">
      <c r="A74" s="16">
        <v>68</v>
      </c>
      <c r="B74" s="82"/>
      <c r="C74" s="1" t="s">
        <v>86</v>
      </c>
      <c r="D74" s="1"/>
      <c r="E74" s="10"/>
      <c r="F74" s="29">
        <v>1.1000000000000001</v>
      </c>
      <c r="G74" s="29">
        <v>1.1000000000000001</v>
      </c>
      <c r="H74" s="29">
        <v>1.1000000000000001</v>
      </c>
      <c r="I74" s="29">
        <v>1.1000000000000001</v>
      </c>
      <c r="J74" s="29">
        <v>1.1000000000000001</v>
      </c>
      <c r="K74" s="29">
        <v>1.1000000000000001</v>
      </c>
      <c r="L74" s="29">
        <v>1.1000000000000001</v>
      </c>
      <c r="M74" s="29">
        <v>1.1000000000000001</v>
      </c>
      <c r="N74" s="29">
        <v>1.1000000000000001</v>
      </c>
      <c r="O74" s="29">
        <v>1.1000000000000001</v>
      </c>
      <c r="P74" s="129">
        <v>1.1000000000000001</v>
      </c>
      <c r="Q74" s="29">
        <v>1.1000000000000001</v>
      </c>
      <c r="R74" s="29">
        <v>1.1000000000000001</v>
      </c>
      <c r="S74" s="29">
        <v>1.1000000000000001</v>
      </c>
      <c r="T74" s="129">
        <v>1.1000000000000001</v>
      </c>
      <c r="U74" s="29">
        <v>1.1000000000000001</v>
      </c>
      <c r="V74" s="29">
        <v>1.1000000000000001</v>
      </c>
      <c r="W74" s="29">
        <v>1.1000000000000001</v>
      </c>
      <c r="X74" s="29">
        <v>1.1000000000000001</v>
      </c>
      <c r="Y74" s="29">
        <v>1.1000000000000001</v>
      </c>
      <c r="Z74" s="29">
        <v>1.1000000000000001</v>
      </c>
      <c r="AA74" s="29">
        <v>1.1000000000000001</v>
      </c>
      <c r="AB74" s="29">
        <v>1.1000000000000001</v>
      </c>
      <c r="AC74" s="29">
        <v>1.1000000000000001</v>
      </c>
      <c r="AD74" s="29">
        <v>1.1000000000000001</v>
      </c>
      <c r="AE74" s="29">
        <v>1.1000000000000001</v>
      </c>
      <c r="AF74" s="29">
        <v>1.1000000000000001</v>
      </c>
      <c r="AG74" s="29">
        <v>1.1000000000000001</v>
      </c>
      <c r="AH74" s="29">
        <v>1.1000000000000001</v>
      </c>
      <c r="AI74" s="129">
        <v>1.1000000000000001</v>
      </c>
      <c r="AJ74" s="10"/>
      <c r="AK74" s="10"/>
      <c r="AL74" s="10"/>
      <c r="AM74" s="10"/>
    </row>
    <row r="75" spans="1:39">
      <c r="A75" s="16">
        <v>69</v>
      </c>
      <c r="B75" s="82"/>
      <c r="C75" s="10"/>
      <c r="D75" s="1"/>
      <c r="E75" s="10"/>
      <c r="F75" s="29" t="str">
        <f t="shared" ref="F75:AI75" si="35">IF(F73-F71&gt;0,"Acceptable","Not Acceptable")</f>
        <v>Acceptable</v>
      </c>
      <c r="G75" s="29" t="str">
        <f t="shared" si="35"/>
        <v>Acceptable</v>
      </c>
      <c r="H75" s="29" t="str">
        <f t="shared" si="35"/>
        <v>Acceptable</v>
      </c>
      <c r="I75" s="29" t="str">
        <f t="shared" si="35"/>
        <v>Acceptable</v>
      </c>
      <c r="J75" s="29" t="str">
        <f t="shared" si="35"/>
        <v>Acceptable</v>
      </c>
      <c r="K75" s="29" t="str">
        <f t="shared" si="35"/>
        <v>Acceptable</v>
      </c>
      <c r="L75" s="29" t="str">
        <f t="shared" si="35"/>
        <v>Acceptable</v>
      </c>
      <c r="M75" s="29" t="str">
        <f t="shared" si="35"/>
        <v>Acceptable</v>
      </c>
      <c r="N75" s="29" t="str">
        <f t="shared" si="35"/>
        <v>Acceptable</v>
      </c>
      <c r="O75" s="29" t="str">
        <f t="shared" si="35"/>
        <v>Acceptable</v>
      </c>
      <c r="P75" s="129" t="str">
        <f t="shared" si="35"/>
        <v>Acceptable</v>
      </c>
      <c r="Q75" s="29" t="str">
        <f t="shared" si="35"/>
        <v>Acceptable</v>
      </c>
      <c r="R75" s="29" t="str">
        <f t="shared" si="35"/>
        <v>Acceptable</v>
      </c>
      <c r="S75" s="29" t="str">
        <f t="shared" si="35"/>
        <v>Acceptable</v>
      </c>
      <c r="T75" s="129" t="str">
        <f t="shared" si="35"/>
        <v>Acceptable</v>
      </c>
      <c r="U75" s="29" t="str">
        <f t="shared" si="35"/>
        <v>Acceptable</v>
      </c>
      <c r="V75" s="29" t="str">
        <f t="shared" si="35"/>
        <v>Acceptable</v>
      </c>
      <c r="W75" s="29" t="str">
        <f t="shared" si="35"/>
        <v>Acceptable</v>
      </c>
      <c r="X75" s="29" t="str">
        <f t="shared" si="35"/>
        <v>Acceptable</v>
      </c>
      <c r="Y75" s="29" t="str">
        <f t="shared" si="35"/>
        <v>Acceptable</v>
      </c>
      <c r="Z75" s="29" t="str">
        <f t="shared" si="35"/>
        <v>Acceptable</v>
      </c>
      <c r="AA75" s="29" t="str">
        <f t="shared" si="35"/>
        <v>Acceptable</v>
      </c>
      <c r="AB75" s="29" t="str">
        <f t="shared" si="35"/>
        <v>Acceptable</v>
      </c>
      <c r="AC75" s="29" t="str">
        <f t="shared" si="35"/>
        <v>Acceptable</v>
      </c>
      <c r="AD75" s="29" t="str">
        <f t="shared" si="35"/>
        <v>Acceptable</v>
      </c>
      <c r="AE75" s="29" t="str">
        <f t="shared" si="35"/>
        <v>Acceptable</v>
      </c>
      <c r="AF75" s="29" t="str">
        <f t="shared" si="35"/>
        <v>Acceptable</v>
      </c>
      <c r="AG75" s="29" t="str">
        <f t="shared" si="35"/>
        <v>Acceptable</v>
      </c>
      <c r="AH75" s="29" t="str">
        <f t="shared" si="35"/>
        <v>Acceptable</v>
      </c>
      <c r="AI75" s="129" t="str">
        <f t="shared" si="35"/>
        <v>Acceptable</v>
      </c>
      <c r="AJ75" s="10"/>
      <c r="AK75" s="10"/>
      <c r="AL75" s="10"/>
      <c r="AM75" s="10"/>
    </row>
    <row r="76" spans="1:39" ht="15.75" thickBot="1">
      <c r="A76" s="16">
        <v>70</v>
      </c>
      <c r="B76" s="82"/>
      <c r="C76" s="10"/>
      <c r="D76" s="10"/>
      <c r="E76" s="10"/>
      <c r="P76" s="307"/>
      <c r="T76" s="130"/>
      <c r="AI76" s="307"/>
      <c r="AJ76" s="10"/>
      <c r="AK76" s="10"/>
      <c r="AL76" s="10"/>
      <c r="AM76" s="10"/>
    </row>
    <row r="77" spans="1:39" ht="15.75" thickTop="1">
      <c r="A77" s="83">
        <v>66</v>
      </c>
      <c r="B77" s="77"/>
      <c r="C77" s="77"/>
      <c r="D77" s="77"/>
      <c r="E77" s="77"/>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c r="AE77" s="78"/>
      <c r="AF77" s="78"/>
      <c r="AG77" s="78"/>
      <c r="AH77" s="78"/>
      <c r="AI77" s="128"/>
      <c r="AJ77" s="10"/>
      <c r="AK77" s="10"/>
      <c r="AL77" s="10"/>
      <c r="AM77" s="10"/>
    </row>
    <row r="78" spans="1:39" ht="18">
      <c r="A78" s="16">
        <f t="shared" ref="A78:A141" si="36">A77+1</f>
        <v>67</v>
      </c>
      <c r="B78" s="84" t="s">
        <v>88</v>
      </c>
      <c r="C78" s="84" t="s">
        <v>27</v>
      </c>
      <c r="D78" s="84" t="s">
        <v>89</v>
      </c>
      <c r="F78" s="6">
        <f>IF(OR(F12="Vd",F12="Vu"),F16/22.4*(F14+1.03323)/1.03323*273.16/(F13+273.16)/F17,F15)</f>
        <v>2.3736745592032702</v>
      </c>
      <c r="G78" s="6">
        <f t="shared" ref="G78:P78" si="37">IF(OR(G12="Vd",G12="Vu"),G16/22.4*(G14+1.03323)/1.03323*273.16/(G13+273.16)/G17,G15)</f>
        <v>2.3736745592032702</v>
      </c>
      <c r="H78" s="6">
        <f t="shared" si="37"/>
        <v>2.3736745592032702</v>
      </c>
      <c r="I78" s="6">
        <f t="shared" si="37"/>
        <v>2.3736745592032702</v>
      </c>
      <c r="J78" s="6">
        <f t="shared" si="37"/>
        <v>2.3736745592032702</v>
      </c>
      <c r="K78" s="6">
        <f t="shared" si="37"/>
        <v>2.3736745592032702</v>
      </c>
      <c r="L78" s="6">
        <f t="shared" si="37"/>
        <v>2.3736745592032702</v>
      </c>
      <c r="M78" s="6">
        <f t="shared" si="37"/>
        <v>2.3736745592032702</v>
      </c>
      <c r="N78" s="6">
        <f t="shared" si="37"/>
        <v>2.3736745592032702</v>
      </c>
      <c r="O78" s="6">
        <f t="shared" si="37"/>
        <v>2.3736745592032702</v>
      </c>
      <c r="P78" s="6">
        <f t="shared" si="37"/>
        <v>2.3736745592032702</v>
      </c>
      <c r="Q78" s="6">
        <f t="shared" ref="Q78:AI78" si="38">IF(Q15="           ",Q16/22.4*(Q14+1.03323)/1.03323*273.16/(Q13+273.16)/Q17,Q15)</f>
        <v>2.734</v>
      </c>
      <c r="R78" s="6">
        <f t="shared" si="38"/>
        <v>2.734</v>
      </c>
      <c r="S78" s="6">
        <f t="shared" si="38"/>
        <v>2.734</v>
      </c>
      <c r="T78" s="130">
        <f t="shared" si="38"/>
        <v>2.734</v>
      </c>
      <c r="U78" s="6">
        <f t="shared" si="38"/>
        <v>2.734</v>
      </c>
      <c r="V78" s="6">
        <f t="shared" si="38"/>
        <v>2.734</v>
      </c>
      <c r="W78" s="6">
        <f t="shared" si="38"/>
        <v>2.734</v>
      </c>
      <c r="X78" s="6">
        <f t="shared" si="38"/>
        <v>2.734</v>
      </c>
      <c r="Y78" s="6">
        <f t="shared" si="38"/>
        <v>2.734</v>
      </c>
      <c r="Z78" s="6">
        <f t="shared" si="38"/>
        <v>2.734</v>
      </c>
      <c r="AA78" s="6">
        <f t="shared" si="38"/>
        <v>2.734</v>
      </c>
      <c r="AB78" s="6">
        <f t="shared" si="38"/>
        <v>2.734</v>
      </c>
      <c r="AC78" s="6">
        <f t="shared" si="38"/>
        <v>889</v>
      </c>
      <c r="AD78" s="6">
        <f t="shared" si="38"/>
        <v>889</v>
      </c>
      <c r="AE78" s="6">
        <f t="shared" si="38"/>
        <v>2.734</v>
      </c>
      <c r="AF78" s="6">
        <f t="shared" si="38"/>
        <v>4.5</v>
      </c>
      <c r="AG78" s="6">
        <f t="shared" si="38"/>
        <v>4.5</v>
      </c>
      <c r="AH78" s="6">
        <f t="shared" si="38"/>
        <v>4.5</v>
      </c>
      <c r="AI78" s="130">
        <f t="shared" si="38"/>
        <v>4.5</v>
      </c>
    </row>
    <row r="79" spans="1:39" ht="15.75">
      <c r="A79" s="16">
        <f t="shared" si="36"/>
        <v>68</v>
      </c>
      <c r="B79" s="85" t="s">
        <v>90</v>
      </c>
      <c r="C79" s="6" t="s">
        <v>91</v>
      </c>
      <c r="D79" s="6" t="s">
        <v>9</v>
      </c>
      <c r="F79" s="6">
        <f t="shared" ref="F79" si="39">IF($G$7="CS",VLOOKUP(F24,$F$129:$I$159,3),VLOOKUP(F24,$F$129:$I$159,4))</f>
        <v>42.72</v>
      </c>
      <c r="G79" s="6">
        <f t="shared" ref="G79:AI79" si="40">IF($G$7="CS",VLOOKUP(G24,$F$129:$I$159,3),VLOOKUP(G24,$F$129:$I$159,4))</f>
        <v>42.72</v>
      </c>
      <c r="H79" s="6">
        <f t="shared" si="40"/>
        <v>42.72</v>
      </c>
      <c r="I79" s="6">
        <f t="shared" si="40"/>
        <v>42.72</v>
      </c>
      <c r="J79" s="6">
        <f t="shared" si="40"/>
        <v>42.72</v>
      </c>
      <c r="K79" s="6">
        <f t="shared" si="40"/>
        <v>42.72</v>
      </c>
      <c r="L79" s="6">
        <f t="shared" si="40"/>
        <v>42.72</v>
      </c>
      <c r="M79" s="6">
        <f t="shared" si="40"/>
        <v>42.72</v>
      </c>
      <c r="N79" s="6">
        <f t="shared" si="40"/>
        <v>27.86</v>
      </c>
      <c r="O79" s="6">
        <f t="shared" si="40"/>
        <v>27.86</v>
      </c>
      <c r="P79" s="6">
        <f t="shared" si="40"/>
        <v>42.72</v>
      </c>
      <c r="Q79" s="6" t="e">
        <f t="shared" si="40"/>
        <v>#VALUE!</v>
      </c>
      <c r="R79" s="6" t="e">
        <f t="shared" si="40"/>
        <v>#VALUE!</v>
      </c>
      <c r="S79" s="6" t="e">
        <f t="shared" si="40"/>
        <v>#VALUE!</v>
      </c>
      <c r="T79" s="130" t="e">
        <f t="shared" si="40"/>
        <v>#VALUE!</v>
      </c>
      <c r="U79" s="6" t="e">
        <f t="shared" si="40"/>
        <v>#VALUE!</v>
      </c>
      <c r="V79" s="6" t="e">
        <f t="shared" si="40"/>
        <v>#VALUE!</v>
      </c>
      <c r="W79" s="6" t="e">
        <f t="shared" si="40"/>
        <v>#VALUE!</v>
      </c>
      <c r="X79" s="6" t="e">
        <f t="shared" si="40"/>
        <v>#VALUE!</v>
      </c>
      <c r="Y79" s="6" t="e">
        <f t="shared" si="40"/>
        <v>#REF!</v>
      </c>
      <c r="Z79" s="6" t="e">
        <f t="shared" si="40"/>
        <v>#REF!</v>
      </c>
      <c r="AA79" s="6" t="e">
        <f t="shared" si="40"/>
        <v>#VALUE!</v>
      </c>
      <c r="AB79" s="6" t="e">
        <f t="shared" si="40"/>
        <v>#VALUE!</v>
      </c>
      <c r="AC79" s="6" t="e">
        <f t="shared" si="40"/>
        <v>#VALUE!</v>
      </c>
      <c r="AD79" s="6" t="e">
        <f t="shared" si="40"/>
        <v>#VALUE!</v>
      </c>
      <c r="AE79" s="6" t="e">
        <f t="shared" si="40"/>
        <v>#VALUE!</v>
      </c>
      <c r="AF79" s="6" t="e">
        <f t="shared" si="40"/>
        <v>#VALUE!</v>
      </c>
      <c r="AG79" s="6" t="e">
        <f t="shared" si="40"/>
        <v>#VALUE!</v>
      </c>
      <c r="AH79" s="6" t="e">
        <f t="shared" si="40"/>
        <v>#VALUE!</v>
      </c>
      <c r="AI79" s="130" t="e">
        <f t="shared" si="40"/>
        <v>#VALUE!</v>
      </c>
    </row>
    <row r="80" spans="1:39" ht="15.75">
      <c r="A80" s="16">
        <f t="shared" si="36"/>
        <v>69</v>
      </c>
      <c r="B80" s="14" t="s">
        <v>92</v>
      </c>
      <c r="C80" s="14"/>
      <c r="D80" s="6" t="s">
        <v>9</v>
      </c>
      <c r="E80" s="14"/>
      <c r="F80" s="6">
        <f t="shared" ref="F80" si="41">$J$7</f>
        <v>0.05</v>
      </c>
      <c r="G80" s="6">
        <f t="shared" ref="G80:AI80" si="42">$J$7</f>
        <v>0.05</v>
      </c>
      <c r="H80" s="6">
        <f t="shared" si="42"/>
        <v>0.05</v>
      </c>
      <c r="I80" s="6">
        <f t="shared" si="42"/>
        <v>0.05</v>
      </c>
      <c r="J80" s="6">
        <f t="shared" si="42"/>
        <v>0.05</v>
      </c>
      <c r="K80" s="6">
        <f t="shared" si="42"/>
        <v>0.05</v>
      </c>
      <c r="L80" s="6">
        <f t="shared" si="42"/>
        <v>0.05</v>
      </c>
      <c r="M80" s="6">
        <f t="shared" si="42"/>
        <v>0.05</v>
      </c>
      <c r="N80" s="6">
        <f t="shared" si="42"/>
        <v>0.05</v>
      </c>
      <c r="O80" s="6">
        <f t="shared" si="42"/>
        <v>0.05</v>
      </c>
      <c r="P80" s="6">
        <f t="shared" si="42"/>
        <v>0.05</v>
      </c>
      <c r="Q80" s="6">
        <f t="shared" si="42"/>
        <v>0.05</v>
      </c>
      <c r="R80" s="6">
        <f t="shared" si="42"/>
        <v>0.05</v>
      </c>
      <c r="S80" s="6">
        <f t="shared" si="42"/>
        <v>0.05</v>
      </c>
      <c r="T80" s="130">
        <f t="shared" si="42"/>
        <v>0.05</v>
      </c>
      <c r="U80" s="6">
        <f t="shared" si="42"/>
        <v>0.05</v>
      </c>
      <c r="V80" s="6">
        <f t="shared" si="42"/>
        <v>0.05</v>
      </c>
      <c r="W80" s="6">
        <f t="shared" si="42"/>
        <v>0.05</v>
      </c>
      <c r="X80" s="6">
        <f t="shared" si="42"/>
        <v>0.05</v>
      </c>
      <c r="Y80" s="6">
        <f t="shared" si="42"/>
        <v>0.05</v>
      </c>
      <c r="Z80" s="6">
        <f t="shared" si="42"/>
        <v>0.05</v>
      </c>
      <c r="AA80" s="6">
        <f t="shared" si="42"/>
        <v>0.05</v>
      </c>
      <c r="AB80" s="6">
        <f t="shared" si="42"/>
        <v>0.05</v>
      </c>
      <c r="AC80" s="6">
        <f t="shared" si="42"/>
        <v>0.05</v>
      </c>
      <c r="AD80" s="6">
        <f t="shared" si="42"/>
        <v>0.05</v>
      </c>
      <c r="AE80" s="6">
        <f t="shared" si="42"/>
        <v>0.05</v>
      </c>
      <c r="AF80" s="6">
        <f t="shared" si="42"/>
        <v>0.05</v>
      </c>
      <c r="AG80" s="6">
        <f t="shared" si="42"/>
        <v>0.05</v>
      </c>
      <c r="AH80" s="6">
        <f t="shared" si="42"/>
        <v>0.05</v>
      </c>
      <c r="AI80" s="130">
        <f t="shared" si="42"/>
        <v>0.05</v>
      </c>
    </row>
    <row r="81" spans="1:35" ht="18">
      <c r="A81" s="86">
        <f t="shared" si="36"/>
        <v>70</v>
      </c>
      <c r="B81" s="87" t="s">
        <v>93</v>
      </c>
      <c r="C81" s="87"/>
      <c r="D81" s="88" t="s">
        <v>94</v>
      </c>
      <c r="E81" s="87"/>
      <c r="F81" s="87">
        <f t="shared" ref="F81:AI81" si="43">IF(F12="Vd",F33+1.03323,F25+1.03323)</f>
        <v>2.93323</v>
      </c>
      <c r="G81" s="87">
        <f t="shared" si="43"/>
        <v>2.93323</v>
      </c>
      <c r="H81" s="87">
        <f t="shared" si="43"/>
        <v>2.93323</v>
      </c>
      <c r="I81" s="87">
        <f t="shared" si="43"/>
        <v>2.93323</v>
      </c>
      <c r="J81" s="87">
        <f t="shared" si="43"/>
        <v>2.93323</v>
      </c>
      <c r="K81" s="87">
        <f t="shared" si="43"/>
        <v>2.93323</v>
      </c>
      <c r="L81" s="87">
        <f t="shared" si="43"/>
        <v>2.93323</v>
      </c>
      <c r="M81" s="87">
        <f t="shared" si="43"/>
        <v>2.93323</v>
      </c>
      <c r="N81" s="87">
        <f t="shared" si="43"/>
        <v>2.93323</v>
      </c>
      <c r="O81" s="87">
        <f t="shared" si="43"/>
        <v>2.93323</v>
      </c>
      <c r="P81" s="87">
        <f t="shared" si="43"/>
        <v>2.93323</v>
      </c>
      <c r="Q81" s="87">
        <f t="shared" si="43"/>
        <v>1.0352300000000001</v>
      </c>
      <c r="R81" s="87">
        <f t="shared" si="43"/>
        <v>31.03323</v>
      </c>
      <c r="S81" s="87">
        <f t="shared" si="43"/>
        <v>31.03323</v>
      </c>
      <c r="T81" s="131">
        <f t="shared" si="43"/>
        <v>8.0332299999999996</v>
      </c>
      <c r="U81" s="87">
        <f t="shared" si="43"/>
        <v>8.0332299999999996</v>
      </c>
      <c r="V81" s="87">
        <f t="shared" si="43"/>
        <v>1.0332300000000001</v>
      </c>
      <c r="W81" s="87">
        <f t="shared" si="43"/>
        <v>1.0332300000000001</v>
      </c>
      <c r="X81" s="87">
        <f t="shared" si="43"/>
        <v>1.0332300000000001</v>
      </c>
      <c r="Y81" s="87">
        <f t="shared" si="43"/>
        <v>1.0332300000000001</v>
      </c>
      <c r="Z81" s="87">
        <f t="shared" si="43"/>
        <v>1.3132300000000001</v>
      </c>
      <c r="AA81" s="87">
        <f t="shared" si="43"/>
        <v>1.0332300000000001</v>
      </c>
      <c r="AB81" s="87">
        <f t="shared" si="43"/>
        <v>1.2890300000000001</v>
      </c>
      <c r="AC81" s="87">
        <f t="shared" si="43"/>
        <v>1.2890300000000001</v>
      </c>
      <c r="AD81" s="87">
        <f t="shared" si="43"/>
        <v>1.23323</v>
      </c>
      <c r="AE81" s="87">
        <f t="shared" si="43"/>
        <v>1.0332300000000001</v>
      </c>
      <c r="AF81" s="87">
        <f t="shared" si="43"/>
        <v>1.0332300000000001</v>
      </c>
      <c r="AG81" s="87">
        <f t="shared" si="43"/>
        <v>1.0332300000000001</v>
      </c>
      <c r="AH81" s="87">
        <f t="shared" si="43"/>
        <v>1.0332300000000001</v>
      </c>
      <c r="AI81" s="131">
        <f t="shared" si="43"/>
        <v>1.0332300000000001</v>
      </c>
    </row>
    <row r="82" spans="1:35" ht="18">
      <c r="A82" s="16">
        <f t="shared" si="36"/>
        <v>71</v>
      </c>
      <c r="B82" s="84" t="s">
        <v>95</v>
      </c>
      <c r="C82" s="89"/>
      <c r="D82" s="84" t="s">
        <v>89</v>
      </c>
      <c r="F82" s="6">
        <f t="shared" ref="F82:AI82" si="44">IF(F$12="L",F$15,F$78*F81/(F$14+1.03323))</f>
        <v>6.7386094357420978</v>
      </c>
      <c r="G82" s="6">
        <f t="shared" si="44"/>
        <v>6.7386094357420978</v>
      </c>
      <c r="H82" s="6">
        <f t="shared" si="44"/>
        <v>6.7386094357420978</v>
      </c>
      <c r="I82" s="6">
        <f t="shared" si="44"/>
        <v>6.7386094357420978</v>
      </c>
      <c r="J82" s="6">
        <f t="shared" si="44"/>
        <v>6.7386094357420978</v>
      </c>
      <c r="K82" s="6">
        <f t="shared" si="44"/>
        <v>6.7386094357420978</v>
      </c>
      <c r="L82" s="6">
        <f t="shared" si="44"/>
        <v>6.7386094357420978</v>
      </c>
      <c r="M82" s="6">
        <f t="shared" si="44"/>
        <v>6.7386094357420978</v>
      </c>
      <c r="N82" s="6">
        <f t="shared" si="44"/>
        <v>6.7386094357420978</v>
      </c>
      <c r="O82" s="6">
        <f t="shared" si="44"/>
        <v>6.7386094357420978</v>
      </c>
      <c r="P82" s="6">
        <f t="shared" si="44"/>
        <v>6.7386094357420978</v>
      </c>
      <c r="Q82" s="6">
        <f t="shared" si="44"/>
        <v>2.7392921421174377</v>
      </c>
      <c r="R82" s="6">
        <f t="shared" si="44"/>
        <v>82.116131761563253</v>
      </c>
      <c r="S82" s="6">
        <f t="shared" si="44"/>
        <v>82.116131761563253</v>
      </c>
      <c r="T82" s="130">
        <f t="shared" si="44"/>
        <v>21.256497411031425</v>
      </c>
      <c r="U82" s="6">
        <f t="shared" si="44"/>
        <v>21.256497411031425</v>
      </c>
      <c r="V82" s="6">
        <f t="shared" si="44"/>
        <v>2.734</v>
      </c>
      <c r="W82" s="6">
        <f t="shared" si="44"/>
        <v>2.734</v>
      </c>
      <c r="X82" s="6">
        <f t="shared" si="44"/>
        <v>2.734</v>
      </c>
      <c r="Y82" s="6">
        <f t="shared" si="44"/>
        <v>2.734</v>
      </c>
      <c r="Z82" s="6">
        <f t="shared" si="44"/>
        <v>3.474899896441257</v>
      </c>
      <c r="AA82" s="6">
        <f t="shared" si="44"/>
        <v>2.734</v>
      </c>
      <c r="AB82" s="6">
        <f t="shared" si="44"/>
        <v>3.4108649768202626</v>
      </c>
      <c r="AC82" s="6">
        <f t="shared" si="44"/>
        <v>889</v>
      </c>
      <c r="AD82" s="6">
        <f t="shared" si="44"/>
        <v>889</v>
      </c>
      <c r="AE82" s="6">
        <f t="shared" si="44"/>
        <v>2.734</v>
      </c>
      <c r="AF82" s="6">
        <f t="shared" si="44"/>
        <v>4.5</v>
      </c>
      <c r="AG82" s="6">
        <f t="shared" si="44"/>
        <v>4.5</v>
      </c>
      <c r="AH82" s="6">
        <f t="shared" si="44"/>
        <v>4.5</v>
      </c>
      <c r="AI82" s="130">
        <f t="shared" si="44"/>
        <v>4.5</v>
      </c>
    </row>
    <row r="83" spans="1:35" ht="15.75">
      <c r="A83" s="16">
        <f t="shared" si="36"/>
        <v>72</v>
      </c>
      <c r="B83" s="85" t="s">
        <v>96</v>
      </c>
      <c r="D83" s="6" t="s">
        <v>97</v>
      </c>
      <c r="F83" s="53">
        <f t="shared" ref="F83:AI83" si="45">F$22/F82/3600/(3.1416*(F$79/1000)^2/4)</f>
        <v>12.534210786547417</v>
      </c>
      <c r="G83" s="53">
        <f t="shared" si="45"/>
        <v>13.6359648246506</v>
      </c>
      <c r="H83" s="53">
        <f t="shared" si="45"/>
        <v>13.6359648246506</v>
      </c>
      <c r="I83" s="53">
        <f t="shared" si="45"/>
        <v>12.534210786547417</v>
      </c>
      <c r="J83" s="53">
        <f t="shared" si="45"/>
        <v>27.698076517864038</v>
      </c>
      <c r="K83" s="53">
        <f t="shared" si="45"/>
        <v>19.66748679850188</v>
      </c>
      <c r="L83" s="53">
        <f t="shared" si="45"/>
        <v>19.66748679850188</v>
      </c>
      <c r="M83" s="53">
        <f t="shared" si="45"/>
        <v>19.66748679850188</v>
      </c>
      <c r="N83" s="53">
        <f t="shared" si="45"/>
        <v>16.625713327190031</v>
      </c>
      <c r="O83" s="53">
        <f t="shared" si="45"/>
        <v>16.625713327190031</v>
      </c>
      <c r="P83" s="53">
        <f t="shared" si="45"/>
        <v>19.707256096255559</v>
      </c>
      <c r="Q83" s="53" t="e">
        <f t="shared" si="45"/>
        <v>#VALUE!</v>
      </c>
      <c r="R83" s="53" t="e">
        <f t="shared" si="45"/>
        <v>#VALUE!</v>
      </c>
      <c r="S83" s="53" t="e">
        <f t="shared" si="45"/>
        <v>#VALUE!</v>
      </c>
      <c r="T83" s="132" t="e">
        <f t="shared" si="45"/>
        <v>#VALUE!</v>
      </c>
      <c r="U83" s="53" t="e">
        <f t="shared" si="45"/>
        <v>#VALUE!</v>
      </c>
      <c r="V83" s="53" t="e">
        <f t="shared" si="45"/>
        <v>#VALUE!</v>
      </c>
      <c r="W83" s="53" t="e">
        <f t="shared" si="45"/>
        <v>#VALUE!</v>
      </c>
      <c r="X83" s="53" t="e">
        <f t="shared" si="45"/>
        <v>#VALUE!</v>
      </c>
      <c r="Y83" s="53" t="e">
        <f t="shared" si="45"/>
        <v>#REF!</v>
      </c>
      <c r="Z83" s="53" t="e">
        <f t="shared" si="45"/>
        <v>#REF!</v>
      </c>
      <c r="AA83" s="53" t="e">
        <f t="shared" si="45"/>
        <v>#VALUE!</v>
      </c>
      <c r="AB83" s="53" t="e">
        <f t="shared" si="45"/>
        <v>#VALUE!</v>
      </c>
      <c r="AC83" s="53" t="e">
        <f t="shared" si="45"/>
        <v>#VALUE!</v>
      </c>
      <c r="AD83" s="53" t="e">
        <f t="shared" si="45"/>
        <v>#VALUE!</v>
      </c>
      <c r="AE83" s="53" t="e">
        <f t="shared" si="45"/>
        <v>#VALUE!</v>
      </c>
      <c r="AF83" s="53" t="e">
        <f t="shared" si="45"/>
        <v>#VALUE!</v>
      </c>
      <c r="AG83" s="53" t="e">
        <f t="shared" si="45"/>
        <v>#VALUE!</v>
      </c>
      <c r="AH83" s="53" t="e">
        <f t="shared" si="45"/>
        <v>#VALUE!</v>
      </c>
      <c r="AI83" s="132" t="e">
        <f t="shared" si="45"/>
        <v>#VALUE!</v>
      </c>
    </row>
    <row r="84" spans="1:35" ht="15.75">
      <c r="A84" s="16">
        <f t="shared" si="36"/>
        <v>73</v>
      </c>
      <c r="B84" s="14" t="s">
        <v>98</v>
      </c>
      <c r="D84" s="6" t="s">
        <v>97</v>
      </c>
      <c r="F84" s="53">
        <f t="shared" ref="F84:AI84" si="46">(F81*10000*F19*9.80665/F82)^0.5</f>
        <v>214.34577333963927</v>
      </c>
      <c r="G84" s="53">
        <f t="shared" si="46"/>
        <v>214.34577333963927</v>
      </c>
      <c r="H84" s="53">
        <f t="shared" si="46"/>
        <v>214.34577333963927</v>
      </c>
      <c r="I84" s="53">
        <f t="shared" si="46"/>
        <v>214.34577333963927</v>
      </c>
      <c r="J84" s="53">
        <f t="shared" si="46"/>
        <v>214.34577333963927</v>
      </c>
      <c r="K84" s="53">
        <f t="shared" si="46"/>
        <v>214.34577333963927</v>
      </c>
      <c r="L84" s="53">
        <f t="shared" si="46"/>
        <v>214.34577333963927</v>
      </c>
      <c r="M84" s="53">
        <f t="shared" si="46"/>
        <v>214.34577333963927</v>
      </c>
      <c r="N84" s="53">
        <f t="shared" si="46"/>
        <v>214.34577333963927</v>
      </c>
      <c r="O84" s="53">
        <f t="shared" si="46"/>
        <v>214.34577333963927</v>
      </c>
      <c r="P84" s="53">
        <f t="shared" si="46"/>
        <v>214.34577333963927</v>
      </c>
      <c r="Q84" s="53">
        <f t="shared" si="46"/>
        <v>0</v>
      </c>
      <c r="R84" s="53">
        <f t="shared" si="46"/>
        <v>0</v>
      </c>
      <c r="S84" s="53">
        <f t="shared" si="46"/>
        <v>0</v>
      </c>
      <c r="T84" s="132">
        <f t="shared" si="46"/>
        <v>0</v>
      </c>
      <c r="U84" s="53">
        <f t="shared" si="46"/>
        <v>0</v>
      </c>
      <c r="V84" s="53">
        <f t="shared" si="46"/>
        <v>0</v>
      </c>
      <c r="W84" s="53">
        <f t="shared" si="46"/>
        <v>0</v>
      </c>
      <c r="X84" s="53">
        <f t="shared" si="46"/>
        <v>0</v>
      </c>
      <c r="Y84" s="53">
        <f t="shared" si="46"/>
        <v>0</v>
      </c>
      <c r="Z84" s="53">
        <f t="shared" si="46"/>
        <v>0</v>
      </c>
      <c r="AA84" s="53">
        <f t="shared" si="46"/>
        <v>0</v>
      </c>
      <c r="AB84" s="53">
        <f t="shared" si="46"/>
        <v>0</v>
      </c>
      <c r="AC84" s="53">
        <f t="shared" si="46"/>
        <v>0</v>
      </c>
      <c r="AD84" s="53">
        <f t="shared" si="46"/>
        <v>0</v>
      </c>
      <c r="AE84" s="53">
        <f t="shared" si="46"/>
        <v>0</v>
      </c>
      <c r="AF84" s="53">
        <f t="shared" si="46"/>
        <v>0</v>
      </c>
      <c r="AG84" s="53">
        <f t="shared" si="46"/>
        <v>0</v>
      </c>
      <c r="AH84" s="53">
        <f t="shared" si="46"/>
        <v>0</v>
      </c>
      <c r="AI84" s="132">
        <f t="shared" si="46"/>
        <v>0</v>
      </c>
    </row>
    <row r="85" spans="1:35" ht="15.75">
      <c r="A85" s="16">
        <f t="shared" si="36"/>
        <v>74</v>
      </c>
      <c r="B85" s="85" t="s">
        <v>99</v>
      </c>
      <c r="C85" s="6" t="s">
        <v>100</v>
      </c>
      <c r="D85" s="6" t="s">
        <v>30</v>
      </c>
      <c r="F85" s="90">
        <f t="shared" ref="F85:AI85" si="47">F82*(F$79/1000)*F83/(F$18*0.001)</f>
        <v>360826.58139585523</v>
      </c>
      <c r="G85" s="90">
        <f t="shared" si="47"/>
        <v>392543.14894668339</v>
      </c>
      <c r="H85" s="90">
        <f t="shared" si="47"/>
        <v>392543.14894668339</v>
      </c>
      <c r="I85" s="90">
        <f t="shared" si="47"/>
        <v>360826.58139585523</v>
      </c>
      <c r="J85" s="90">
        <f t="shared" si="47"/>
        <v>797353.93247959134</v>
      </c>
      <c r="K85" s="90">
        <f t="shared" si="47"/>
        <v>566174.61976689089</v>
      </c>
      <c r="L85" s="90">
        <f t="shared" si="47"/>
        <v>566174.61976689089</v>
      </c>
      <c r="M85" s="90">
        <f t="shared" si="47"/>
        <v>566174.61976689089</v>
      </c>
      <c r="N85" s="90">
        <f t="shared" si="47"/>
        <v>312127.24972529284</v>
      </c>
      <c r="O85" s="90">
        <f t="shared" si="47"/>
        <v>312127.24972529284</v>
      </c>
      <c r="P85" s="90">
        <f t="shared" si="47"/>
        <v>567319.47204338002</v>
      </c>
      <c r="Q85" s="90" t="e">
        <f t="shared" si="47"/>
        <v>#VALUE!</v>
      </c>
      <c r="R85" s="90" t="e">
        <f t="shared" si="47"/>
        <v>#VALUE!</v>
      </c>
      <c r="S85" s="90" t="e">
        <f t="shared" si="47"/>
        <v>#VALUE!</v>
      </c>
      <c r="T85" s="133" t="e">
        <f t="shared" si="47"/>
        <v>#VALUE!</v>
      </c>
      <c r="U85" s="90" t="e">
        <f t="shared" si="47"/>
        <v>#VALUE!</v>
      </c>
      <c r="V85" s="90" t="e">
        <f t="shared" si="47"/>
        <v>#VALUE!</v>
      </c>
      <c r="W85" s="90" t="e">
        <f t="shared" si="47"/>
        <v>#VALUE!</v>
      </c>
      <c r="X85" s="90" t="e">
        <f t="shared" si="47"/>
        <v>#VALUE!</v>
      </c>
      <c r="Y85" s="90" t="e">
        <f t="shared" si="47"/>
        <v>#REF!</v>
      </c>
      <c r="Z85" s="90" t="e">
        <f t="shared" si="47"/>
        <v>#REF!</v>
      </c>
      <c r="AA85" s="90" t="e">
        <f t="shared" si="47"/>
        <v>#VALUE!</v>
      </c>
      <c r="AB85" s="90" t="e">
        <f t="shared" si="47"/>
        <v>#VALUE!</v>
      </c>
      <c r="AC85" s="90" t="e">
        <f t="shared" si="47"/>
        <v>#VALUE!</v>
      </c>
      <c r="AD85" s="90" t="e">
        <f t="shared" si="47"/>
        <v>#VALUE!</v>
      </c>
      <c r="AE85" s="90" t="e">
        <f t="shared" si="47"/>
        <v>#VALUE!</v>
      </c>
      <c r="AF85" s="90" t="e">
        <f t="shared" si="47"/>
        <v>#VALUE!</v>
      </c>
      <c r="AG85" s="90" t="e">
        <f t="shared" si="47"/>
        <v>#VALUE!</v>
      </c>
      <c r="AH85" s="90" t="e">
        <f t="shared" si="47"/>
        <v>#VALUE!</v>
      </c>
      <c r="AI85" s="133" t="e">
        <f t="shared" si="47"/>
        <v>#VALUE!</v>
      </c>
    </row>
    <row r="86" spans="1:35" ht="15.75">
      <c r="A86" s="16">
        <f t="shared" si="36"/>
        <v>75</v>
      </c>
      <c r="B86" s="91" t="s">
        <v>101</v>
      </c>
      <c r="D86" s="6" t="s">
        <v>30</v>
      </c>
      <c r="F86" s="92">
        <f t="shared" ref="F86:AI86" si="48">1/(-4*LOG10(F$80/F$79/3.71+1.26/F85/SQRT(0.0637*(F85)^-0.21)))^2</f>
        <v>5.3014108445636815E-3</v>
      </c>
      <c r="G86" s="92">
        <f t="shared" si="48"/>
        <v>5.2873481381308634E-3</v>
      </c>
      <c r="H86" s="92">
        <f t="shared" si="48"/>
        <v>5.2873481381308634E-3</v>
      </c>
      <c r="I86" s="92">
        <f t="shared" si="48"/>
        <v>5.3014108445636815E-3</v>
      </c>
      <c r="J86" s="92">
        <f t="shared" si="48"/>
        <v>5.2010139797668735E-3</v>
      </c>
      <c r="K86" s="92">
        <f t="shared" si="48"/>
        <v>5.2363966875419287E-3</v>
      </c>
      <c r="L86" s="92">
        <f t="shared" si="48"/>
        <v>5.2363966875419287E-3</v>
      </c>
      <c r="M86" s="92">
        <f t="shared" si="48"/>
        <v>5.2363966875419287E-3</v>
      </c>
      <c r="N86" s="92">
        <f t="shared" si="48"/>
        <v>5.8654132327073663E-3</v>
      </c>
      <c r="O86" s="92">
        <f t="shared" si="48"/>
        <v>5.8654132327073663E-3</v>
      </c>
      <c r="P86" s="92">
        <f t="shared" si="48"/>
        <v>5.2361565525605586E-3</v>
      </c>
      <c r="Q86" s="92" t="e">
        <f t="shared" si="48"/>
        <v>#VALUE!</v>
      </c>
      <c r="R86" s="92" t="e">
        <f t="shared" si="48"/>
        <v>#VALUE!</v>
      </c>
      <c r="S86" s="92" t="e">
        <f t="shared" si="48"/>
        <v>#VALUE!</v>
      </c>
      <c r="T86" s="134" t="e">
        <f t="shared" si="48"/>
        <v>#VALUE!</v>
      </c>
      <c r="U86" s="92" t="e">
        <f t="shared" si="48"/>
        <v>#VALUE!</v>
      </c>
      <c r="V86" s="92" t="e">
        <f t="shared" si="48"/>
        <v>#VALUE!</v>
      </c>
      <c r="W86" s="92" t="e">
        <f t="shared" si="48"/>
        <v>#VALUE!</v>
      </c>
      <c r="X86" s="92" t="e">
        <f t="shared" si="48"/>
        <v>#VALUE!</v>
      </c>
      <c r="Y86" s="92" t="e">
        <f t="shared" si="48"/>
        <v>#REF!</v>
      </c>
      <c r="Z86" s="92" t="e">
        <f t="shared" si="48"/>
        <v>#REF!</v>
      </c>
      <c r="AA86" s="92" t="e">
        <f t="shared" si="48"/>
        <v>#VALUE!</v>
      </c>
      <c r="AB86" s="92" t="e">
        <f t="shared" si="48"/>
        <v>#VALUE!</v>
      </c>
      <c r="AC86" s="92" t="e">
        <f t="shared" si="48"/>
        <v>#VALUE!</v>
      </c>
      <c r="AD86" s="92" t="e">
        <f t="shared" si="48"/>
        <v>#VALUE!</v>
      </c>
      <c r="AE86" s="92" t="e">
        <f t="shared" si="48"/>
        <v>#VALUE!</v>
      </c>
      <c r="AF86" s="92" t="e">
        <f t="shared" si="48"/>
        <v>#VALUE!</v>
      </c>
      <c r="AG86" s="92" t="e">
        <f t="shared" si="48"/>
        <v>#VALUE!</v>
      </c>
      <c r="AH86" s="92" t="e">
        <f t="shared" si="48"/>
        <v>#VALUE!</v>
      </c>
      <c r="AI86" s="134" t="e">
        <f t="shared" si="48"/>
        <v>#VALUE!</v>
      </c>
    </row>
    <row r="87" spans="1:35" ht="15.75">
      <c r="A87" s="16">
        <f t="shared" si="36"/>
        <v>76</v>
      </c>
      <c r="B87" s="91" t="s">
        <v>102</v>
      </c>
      <c r="D87" s="6" t="s">
        <v>30</v>
      </c>
      <c r="F87" s="93">
        <f t="shared" ref="F87:AI87" si="49">1/(-4*LOG10(F80/F79/3.71+1.26/F85/SQRT(F86)))^2</f>
        <v>5.2828803420953818E-3</v>
      </c>
      <c r="G87" s="93">
        <f t="shared" si="49"/>
        <v>5.2688251868068985E-3</v>
      </c>
      <c r="H87" s="93">
        <f t="shared" si="49"/>
        <v>5.2688251868068985E-3</v>
      </c>
      <c r="I87" s="93">
        <f t="shared" si="49"/>
        <v>5.2828803420953818E-3</v>
      </c>
      <c r="J87" s="93">
        <f t="shared" si="49"/>
        <v>5.1850453856568729E-3</v>
      </c>
      <c r="K87" s="93">
        <f t="shared" si="49"/>
        <v>5.2187688634181802E-3</v>
      </c>
      <c r="L87" s="93">
        <f t="shared" si="49"/>
        <v>5.2187688634181802E-3</v>
      </c>
      <c r="M87" s="93">
        <f t="shared" si="49"/>
        <v>5.2187688634181802E-3</v>
      </c>
      <c r="N87" s="93">
        <f t="shared" si="49"/>
        <v>5.8433258137335518E-3</v>
      </c>
      <c r="O87" s="93">
        <f t="shared" si="49"/>
        <v>5.8433258137335518E-3</v>
      </c>
      <c r="P87" s="93">
        <f t="shared" si="49"/>
        <v>5.2185367183360332E-3</v>
      </c>
      <c r="Q87" s="93" t="e">
        <f t="shared" si="49"/>
        <v>#VALUE!</v>
      </c>
      <c r="R87" s="93" t="e">
        <f t="shared" si="49"/>
        <v>#VALUE!</v>
      </c>
      <c r="S87" s="93" t="e">
        <f t="shared" si="49"/>
        <v>#VALUE!</v>
      </c>
      <c r="T87" s="135" t="e">
        <f t="shared" si="49"/>
        <v>#VALUE!</v>
      </c>
      <c r="U87" s="93" t="e">
        <f t="shared" si="49"/>
        <v>#VALUE!</v>
      </c>
      <c r="V87" s="93" t="e">
        <f t="shared" si="49"/>
        <v>#VALUE!</v>
      </c>
      <c r="W87" s="93" t="e">
        <f t="shared" si="49"/>
        <v>#VALUE!</v>
      </c>
      <c r="X87" s="93" t="e">
        <f t="shared" si="49"/>
        <v>#VALUE!</v>
      </c>
      <c r="Y87" s="93" t="e">
        <f t="shared" si="49"/>
        <v>#REF!</v>
      </c>
      <c r="Z87" s="93" t="e">
        <f t="shared" si="49"/>
        <v>#REF!</v>
      </c>
      <c r="AA87" s="93" t="e">
        <f t="shared" si="49"/>
        <v>#VALUE!</v>
      </c>
      <c r="AB87" s="93" t="e">
        <f t="shared" si="49"/>
        <v>#VALUE!</v>
      </c>
      <c r="AC87" s="93" t="e">
        <f t="shared" si="49"/>
        <v>#VALUE!</v>
      </c>
      <c r="AD87" s="93" t="e">
        <f t="shared" si="49"/>
        <v>#VALUE!</v>
      </c>
      <c r="AE87" s="93" t="e">
        <f t="shared" si="49"/>
        <v>#VALUE!</v>
      </c>
      <c r="AF87" s="93" t="e">
        <f t="shared" si="49"/>
        <v>#VALUE!</v>
      </c>
      <c r="AG87" s="93" t="e">
        <f t="shared" si="49"/>
        <v>#VALUE!</v>
      </c>
      <c r="AH87" s="93" t="e">
        <f t="shared" si="49"/>
        <v>#VALUE!</v>
      </c>
      <c r="AI87" s="135" t="e">
        <f t="shared" si="49"/>
        <v>#VALUE!</v>
      </c>
    </row>
    <row r="88" spans="1:35" ht="15.75">
      <c r="A88" s="16">
        <f t="shared" si="36"/>
        <v>77</v>
      </c>
      <c r="B88" s="91" t="s">
        <v>103</v>
      </c>
      <c r="D88" s="6" t="s">
        <v>30</v>
      </c>
      <c r="F88" s="93">
        <f t="shared" ref="F88:AI88" si="50">1/(-4*LOG10(F80/F79/3.71+1.26/F85/SQRT(F87)))^2</f>
        <v>5.2831888067196029E-3</v>
      </c>
      <c r="G88" s="93">
        <f t="shared" si="50"/>
        <v>5.269111620202621E-3</v>
      </c>
      <c r="H88" s="93">
        <f t="shared" si="50"/>
        <v>5.269111620202621E-3</v>
      </c>
      <c r="I88" s="93">
        <f t="shared" si="50"/>
        <v>5.2831888067196029E-3</v>
      </c>
      <c r="J88" s="93">
        <f t="shared" si="50"/>
        <v>5.1851750102149055E-3</v>
      </c>
      <c r="K88" s="93">
        <f t="shared" si="50"/>
        <v>5.2189651907666246E-3</v>
      </c>
      <c r="L88" s="93">
        <f t="shared" si="50"/>
        <v>5.2189651907666246E-3</v>
      </c>
      <c r="M88" s="93">
        <f t="shared" si="50"/>
        <v>5.2189651907666246E-3</v>
      </c>
      <c r="N88" s="93">
        <f t="shared" si="50"/>
        <v>5.8436137147646712E-3</v>
      </c>
      <c r="O88" s="93">
        <f t="shared" si="50"/>
        <v>5.8436137147646712E-3</v>
      </c>
      <c r="P88" s="93">
        <f t="shared" si="50"/>
        <v>5.2187325956240815E-3</v>
      </c>
      <c r="Q88" s="93" t="e">
        <f t="shared" si="50"/>
        <v>#VALUE!</v>
      </c>
      <c r="R88" s="93" t="e">
        <f t="shared" si="50"/>
        <v>#VALUE!</v>
      </c>
      <c r="S88" s="93" t="e">
        <f t="shared" si="50"/>
        <v>#VALUE!</v>
      </c>
      <c r="T88" s="135" t="e">
        <f t="shared" si="50"/>
        <v>#VALUE!</v>
      </c>
      <c r="U88" s="93" t="e">
        <f t="shared" si="50"/>
        <v>#VALUE!</v>
      </c>
      <c r="V88" s="93" t="e">
        <f t="shared" si="50"/>
        <v>#VALUE!</v>
      </c>
      <c r="W88" s="93" t="e">
        <f t="shared" si="50"/>
        <v>#VALUE!</v>
      </c>
      <c r="X88" s="93" t="e">
        <f t="shared" si="50"/>
        <v>#VALUE!</v>
      </c>
      <c r="Y88" s="93" t="e">
        <f t="shared" si="50"/>
        <v>#REF!</v>
      </c>
      <c r="Z88" s="93" t="e">
        <f t="shared" si="50"/>
        <v>#REF!</v>
      </c>
      <c r="AA88" s="93" t="e">
        <f t="shared" si="50"/>
        <v>#VALUE!</v>
      </c>
      <c r="AB88" s="93" t="e">
        <f t="shared" si="50"/>
        <v>#VALUE!</v>
      </c>
      <c r="AC88" s="93" t="e">
        <f t="shared" si="50"/>
        <v>#VALUE!</v>
      </c>
      <c r="AD88" s="93" t="e">
        <f t="shared" si="50"/>
        <v>#VALUE!</v>
      </c>
      <c r="AE88" s="93" t="e">
        <f t="shared" si="50"/>
        <v>#VALUE!</v>
      </c>
      <c r="AF88" s="93" t="e">
        <f t="shared" si="50"/>
        <v>#VALUE!</v>
      </c>
      <c r="AG88" s="93" t="e">
        <f t="shared" si="50"/>
        <v>#VALUE!</v>
      </c>
      <c r="AH88" s="93" t="e">
        <f t="shared" si="50"/>
        <v>#VALUE!</v>
      </c>
      <c r="AI88" s="135" t="e">
        <f t="shared" si="50"/>
        <v>#VALUE!</v>
      </c>
    </row>
    <row r="89" spans="1:35" ht="15.75">
      <c r="A89" s="16">
        <f t="shared" si="36"/>
        <v>78</v>
      </c>
      <c r="B89" s="91" t="s">
        <v>104</v>
      </c>
      <c r="D89" s="6" t="s">
        <v>30</v>
      </c>
      <c r="F89" s="93">
        <f t="shared" ref="F89:AI89" si="51">1/(-4*LOG10(F80/F79/3.71+1.26/F85/SQRT(F88)))^2</f>
        <v>5.2831836590041658E-3</v>
      </c>
      <c r="G89" s="93">
        <f t="shared" si="51"/>
        <v>5.2691071796807081E-3</v>
      </c>
      <c r="H89" s="93">
        <f t="shared" si="51"/>
        <v>5.2691071796807081E-3</v>
      </c>
      <c r="I89" s="93">
        <f t="shared" si="51"/>
        <v>5.2831836590041658E-3</v>
      </c>
      <c r="J89" s="93">
        <f t="shared" si="51"/>
        <v>5.1851739556142678E-3</v>
      </c>
      <c r="K89" s="93">
        <f t="shared" si="51"/>
        <v>5.2189629988244821E-3</v>
      </c>
      <c r="L89" s="93">
        <f t="shared" si="51"/>
        <v>5.2189629988244821E-3</v>
      </c>
      <c r="M89" s="93">
        <f t="shared" si="51"/>
        <v>5.2189629988244821E-3</v>
      </c>
      <c r="N89" s="93">
        <f t="shared" si="51"/>
        <v>5.8436099517961667E-3</v>
      </c>
      <c r="O89" s="93">
        <f t="shared" si="51"/>
        <v>5.8436099517961667E-3</v>
      </c>
      <c r="P89" s="93">
        <f t="shared" si="51"/>
        <v>5.2187304127325144E-3</v>
      </c>
      <c r="Q89" s="93" t="e">
        <f t="shared" si="51"/>
        <v>#VALUE!</v>
      </c>
      <c r="R89" s="93" t="e">
        <f t="shared" si="51"/>
        <v>#VALUE!</v>
      </c>
      <c r="S89" s="93" t="e">
        <f t="shared" si="51"/>
        <v>#VALUE!</v>
      </c>
      <c r="T89" s="135" t="e">
        <f t="shared" si="51"/>
        <v>#VALUE!</v>
      </c>
      <c r="U89" s="93" t="e">
        <f t="shared" si="51"/>
        <v>#VALUE!</v>
      </c>
      <c r="V89" s="93" t="e">
        <f t="shared" si="51"/>
        <v>#VALUE!</v>
      </c>
      <c r="W89" s="93" t="e">
        <f t="shared" si="51"/>
        <v>#VALUE!</v>
      </c>
      <c r="X89" s="93" t="e">
        <f t="shared" si="51"/>
        <v>#VALUE!</v>
      </c>
      <c r="Y89" s="93" t="e">
        <f t="shared" si="51"/>
        <v>#REF!</v>
      </c>
      <c r="Z89" s="93" t="e">
        <f t="shared" si="51"/>
        <v>#REF!</v>
      </c>
      <c r="AA89" s="93" t="e">
        <f t="shared" si="51"/>
        <v>#VALUE!</v>
      </c>
      <c r="AB89" s="93" t="e">
        <f t="shared" si="51"/>
        <v>#VALUE!</v>
      </c>
      <c r="AC89" s="93" t="e">
        <f t="shared" si="51"/>
        <v>#VALUE!</v>
      </c>
      <c r="AD89" s="93" t="e">
        <f t="shared" si="51"/>
        <v>#VALUE!</v>
      </c>
      <c r="AE89" s="93" t="e">
        <f t="shared" si="51"/>
        <v>#VALUE!</v>
      </c>
      <c r="AF89" s="93" t="e">
        <f t="shared" si="51"/>
        <v>#VALUE!</v>
      </c>
      <c r="AG89" s="93" t="e">
        <f t="shared" si="51"/>
        <v>#VALUE!</v>
      </c>
      <c r="AH89" s="93" t="e">
        <f t="shared" si="51"/>
        <v>#VALUE!</v>
      </c>
      <c r="AI89" s="135" t="e">
        <f t="shared" si="51"/>
        <v>#VALUE!</v>
      </c>
    </row>
    <row r="90" spans="1:35" ht="15.75">
      <c r="A90" s="16">
        <f t="shared" si="36"/>
        <v>79</v>
      </c>
      <c r="B90" s="91" t="s">
        <v>105</v>
      </c>
      <c r="D90" s="6" t="s">
        <v>30</v>
      </c>
      <c r="F90" s="93">
        <f t="shared" ref="F90:AI90" si="52">1/(-4*LOG10(F80/F79/3.71+1.26/F85/SQRT(F89)))^2</f>
        <v>5.2831837449066072E-3</v>
      </c>
      <c r="G90" s="93">
        <f t="shared" si="52"/>
        <v>5.2691072485185741E-3</v>
      </c>
      <c r="H90" s="93">
        <f t="shared" si="52"/>
        <v>5.2691072485185741E-3</v>
      </c>
      <c r="I90" s="93">
        <f t="shared" si="52"/>
        <v>5.2831837449066072E-3</v>
      </c>
      <c r="J90" s="93">
        <f t="shared" si="52"/>
        <v>5.1851739641941398E-3</v>
      </c>
      <c r="K90" s="93">
        <f t="shared" si="52"/>
        <v>5.2189630232962574E-3</v>
      </c>
      <c r="L90" s="93">
        <f t="shared" si="52"/>
        <v>5.2189630232962574E-3</v>
      </c>
      <c r="M90" s="93">
        <f t="shared" si="52"/>
        <v>5.2189630232962574E-3</v>
      </c>
      <c r="N90" s="93">
        <f t="shared" si="52"/>
        <v>5.8436100009777413E-3</v>
      </c>
      <c r="O90" s="93">
        <f t="shared" si="52"/>
        <v>5.8436100009777413E-3</v>
      </c>
      <c r="P90" s="93">
        <f t="shared" si="52"/>
        <v>5.2187304370583847E-3</v>
      </c>
      <c r="Q90" s="93" t="e">
        <f t="shared" si="52"/>
        <v>#VALUE!</v>
      </c>
      <c r="R90" s="93" t="e">
        <f t="shared" si="52"/>
        <v>#VALUE!</v>
      </c>
      <c r="S90" s="93" t="e">
        <f t="shared" si="52"/>
        <v>#VALUE!</v>
      </c>
      <c r="T90" s="135" t="e">
        <f t="shared" si="52"/>
        <v>#VALUE!</v>
      </c>
      <c r="U90" s="93" t="e">
        <f t="shared" si="52"/>
        <v>#VALUE!</v>
      </c>
      <c r="V90" s="93" t="e">
        <f t="shared" si="52"/>
        <v>#VALUE!</v>
      </c>
      <c r="W90" s="93" t="e">
        <f t="shared" si="52"/>
        <v>#VALUE!</v>
      </c>
      <c r="X90" s="93" t="e">
        <f t="shared" si="52"/>
        <v>#VALUE!</v>
      </c>
      <c r="Y90" s="93" t="e">
        <f t="shared" si="52"/>
        <v>#REF!</v>
      </c>
      <c r="Z90" s="93" t="e">
        <f t="shared" si="52"/>
        <v>#REF!</v>
      </c>
      <c r="AA90" s="93" t="e">
        <f t="shared" si="52"/>
        <v>#VALUE!</v>
      </c>
      <c r="AB90" s="93" t="e">
        <f t="shared" si="52"/>
        <v>#VALUE!</v>
      </c>
      <c r="AC90" s="93" t="e">
        <f t="shared" si="52"/>
        <v>#VALUE!</v>
      </c>
      <c r="AD90" s="93" t="e">
        <f t="shared" si="52"/>
        <v>#VALUE!</v>
      </c>
      <c r="AE90" s="93" t="e">
        <f t="shared" si="52"/>
        <v>#VALUE!</v>
      </c>
      <c r="AF90" s="93" t="e">
        <f t="shared" si="52"/>
        <v>#VALUE!</v>
      </c>
      <c r="AG90" s="93" t="e">
        <f t="shared" si="52"/>
        <v>#VALUE!</v>
      </c>
      <c r="AH90" s="93" t="e">
        <f t="shared" si="52"/>
        <v>#VALUE!</v>
      </c>
      <c r="AI90" s="135" t="e">
        <f t="shared" si="52"/>
        <v>#VALUE!</v>
      </c>
    </row>
    <row r="91" spans="1:35" ht="15.75">
      <c r="A91" s="16">
        <f t="shared" si="36"/>
        <v>80</v>
      </c>
      <c r="B91" s="85" t="s">
        <v>106</v>
      </c>
      <c r="C91" s="6" t="s">
        <v>107</v>
      </c>
      <c r="D91" s="6" t="s">
        <v>30</v>
      </c>
      <c r="F91" s="93">
        <f t="shared" ref="F91:AI91" si="53">IF(F85&lt;2000,16/F85,F90)</f>
        <v>5.2831837449066072E-3</v>
      </c>
      <c r="G91" s="93">
        <f t="shared" si="53"/>
        <v>5.2691072485185741E-3</v>
      </c>
      <c r="H91" s="93">
        <f t="shared" si="53"/>
        <v>5.2691072485185741E-3</v>
      </c>
      <c r="I91" s="93">
        <f t="shared" si="53"/>
        <v>5.2831837449066072E-3</v>
      </c>
      <c r="J91" s="93">
        <f t="shared" si="53"/>
        <v>5.1851739641941398E-3</v>
      </c>
      <c r="K91" s="93">
        <f t="shared" si="53"/>
        <v>5.2189630232962574E-3</v>
      </c>
      <c r="L91" s="93">
        <f t="shared" si="53"/>
        <v>5.2189630232962574E-3</v>
      </c>
      <c r="M91" s="93">
        <f t="shared" si="53"/>
        <v>5.2189630232962574E-3</v>
      </c>
      <c r="N91" s="93">
        <f t="shared" si="53"/>
        <v>5.8436100009777413E-3</v>
      </c>
      <c r="O91" s="93">
        <f t="shared" si="53"/>
        <v>5.8436100009777413E-3</v>
      </c>
      <c r="P91" s="93">
        <f t="shared" si="53"/>
        <v>5.2187304370583847E-3</v>
      </c>
      <c r="Q91" s="93" t="e">
        <f t="shared" si="53"/>
        <v>#VALUE!</v>
      </c>
      <c r="R91" s="93" t="e">
        <f t="shared" si="53"/>
        <v>#VALUE!</v>
      </c>
      <c r="S91" s="93" t="e">
        <f t="shared" si="53"/>
        <v>#VALUE!</v>
      </c>
      <c r="T91" s="135" t="e">
        <f t="shared" si="53"/>
        <v>#VALUE!</v>
      </c>
      <c r="U91" s="93" t="e">
        <f t="shared" si="53"/>
        <v>#VALUE!</v>
      </c>
      <c r="V91" s="93" t="e">
        <f t="shared" si="53"/>
        <v>#VALUE!</v>
      </c>
      <c r="W91" s="93" t="e">
        <f t="shared" si="53"/>
        <v>#VALUE!</v>
      </c>
      <c r="X91" s="93" t="e">
        <f t="shared" si="53"/>
        <v>#VALUE!</v>
      </c>
      <c r="Y91" s="93" t="e">
        <f t="shared" si="53"/>
        <v>#REF!</v>
      </c>
      <c r="Z91" s="93" t="e">
        <f t="shared" si="53"/>
        <v>#REF!</v>
      </c>
      <c r="AA91" s="93" t="e">
        <f t="shared" si="53"/>
        <v>#VALUE!</v>
      </c>
      <c r="AB91" s="93" t="e">
        <f t="shared" si="53"/>
        <v>#VALUE!</v>
      </c>
      <c r="AC91" s="93" t="e">
        <f t="shared" si="53"/>
        <v>#VALUE!</v>
      </c>
      <c r="AD91" s="93" t="e">
        <f t="shared" si="53"/>
        <v>#VALUE!</v>
      </c>
      <c r="AE91" s="93" t="e">
        <f t="shared" si="53"/>
        <v>#VALUE!</v>
      </c>
      <c r="AF91" s="93" t="e">
        <f t="shared" si="53"/>
        <v>#VALUE!</v>
      </c>
      <c r="AG91" s="93" t="e">
        <f t="shared" si="53"/>
        <v>#VALUE!</v>
      </c>
      <c r="AH91" s="93" t="e">
        <f t="shared" si="53"/>
        <v>#VALUE!</v>
      </c>
      <c r="AI91" s="135" t="e">
        <f t="shared" si="53"/>
        <v>#VALUE!</v>
      </c>
    </row>
    <row r="92" spans="1:35" ht="18.75">
      <c r="A92" s="16">
        <f t="shared" si="36"/>
        <v>81</v>
      </c>
      <c r="B92" s="14" t="s">
        <v>108</v>
      </c>
      <c r="D92" s="84" t="s">
        <v>109</v>
      </c>
      <c r="F92" s="6">
        <f t="shared" ref="F92:AI92" si="54">F82*F83*F83/(2*9.80665*10000)</f>
        <v>5.3977603936114105E-3</v>
      </c>
      <c r="G92" s="6">
        <f t="shared" si="54"/>
        <v>6.3883890853559892E-3</v>
      </c>
      <c r="H92" s="6">
        <f t="shared" si="54"/>
        <v>6.3883890853559892E-3</v>
      </c>
      <c r="I92" s="6">
        <f t="shared" si="54"/>
        <v>5.3977603936114105E-3</v>
      </c>
      <c r="J92" s="6">
        <f t="shared" si="54"/>
        <v>2.6358387352083044E-2</v>
      </c>
      <c r="K92" s="6">
        <f t="shared" si="54"/>
        <v>1.3289766459293993E-2</v>
      </c>
      <c r="L92" s="6">
        <f t="shared" si="54"/>
        <v>1.3289766459293993E-2</v>
      </c>
      <c r="M92" s="6">
        <f t="shared" si="54"/>
        <v>1.3289766459293993E-2</v>
      </c>
      <c r="N92" s="6">
        <f t="shared" si="54"/>
        <v>9.4968633744083857E-3</v>
      </c>
      <c r="O92" s="6">
        <f t="shared" si="54"/>
        <v>9.4968633744083857E-3</v>
      </c>
      <c r="P92" s="6">
        <f t="shared" si="54"/>
        <v>1.3343566829956112E-2</v>
      </c>
      <c r="Q92" s="6" t="e">
        <f t="shared" si="54"/>
        <v>#VALUE!</v>
      </c>
      <c r="R92" s="6" t="e">
        <f t="shared" si="54"/>
        <v>#VALUE!</v>
      </c>
      <c r="S92" s="6" t="e">
        <f t="shared" si="54"/>
        <v>#VALUE!</v>
      </c>
      <c r="T92" s="130" t="e">
        <f t="shared" si="54"/>
        <v>#VALUE!</v>
      </c>
      <c r="U92" s="6" t="e">
        <f t="shared" si="54"/>
        <v>#VALUE!</v>
      </c>
      <c r="V92" s="6" t="e">
        <f t="shared" si="54"/>
        <v>#VALUE!</v>
      </c>
      <c r="W92" s="6" t="e">
        <f t="shared" si="54"/>
        <v>#VALUE!</v>
      </c>
      <c r="X92" s="6" t="e">
        <f t="shared" si="54"/>
        <v>#VALUE!</v>
      </c>
      <c r="Y92" s="6" t="e">
        <f t="shared" si="54"/>
        <v>#REF!</v>
      </c>
      <c r="Z92" s="6" t="e">
        <f t="shared" si="54"/>
        <v>#REF!</v>
      </c>
      <c r="AA92" s="6" t="e">
        <f t="shared" si="54"/>
        <v>#VALUE!</v>
      </c>
      <c r="AB92" s="6" t="e">
        <f t="shared" si="54"/>
        <v>#VALUE!</v>
      </c>
      <c r="AC92" s="6" t="e">
        <f t="shared" si="54"/>
        <v>#VALUE!</v>
      </c>
      <c r="AD92" s="6" t="e">
        <f t="shared" si="54"/>
        <v>#VALUE!</v>
      </c>
      <c r="AE92" s="6" t="e">
        <f t="shared" si="54"/>
        <v>#VALUE!</v>
      </c>
      <c r="AF92" s="6" t="e">
        <f t="shared" si="54"/>
        <v>#VALUE!</v>
      </c>
      <c r="AG92" s="6" t="e">
        <f t="shared" si="54"/>
        <v>#VALUE!</v>
      </c>
      <c r="AH92" s="6" t="e">
        <f t="shared" si="54"/>
        <v>#VALUE!</v>
      </c>
      <c r="AI92" s="130" t="e">
        <f t="shared" si="54"/>
        <v>#VALUE!</v>
      </c>
    </row>
    <row r="93" spans="1:35" ht="15.75">
      <c r="A93" s="16">
        <f t="shared" si="36"/>
        <v>82</v>
      </c>
      <c r="B93" s="85" t="s">
        <v>110</v>
      </c>
      <c r="D93" s="6" t="s">
        <v>30</v>
      </c>
      <c r="F93" s="6">
        <f t="shared" ref="F93:AI93" si="55">4*F91*F$23/F$79*1000</f>
        <v>5.4414813852034349</v>
      </c>
      <c r="G93" s="6">
        <f t="shared" si="55"/>
        <v>5.4269831211333628</v>
      </c>
      <c r="H93" s="6">
        <f t="shared" si="55"/>
        <v>5.4269831211333628</v>
      </c>
      <c r="I93" s="6">
        <f t="shared" si="55"/>
        <v>3.4627608814930948</v>
      </c>
      <c r="J93" s="6">
        <f t="shared" si="55"/>
        <v>0.97100636033598131</v>
      </c>
      <c r="K93" s="6">
        <f t="shared" si="55"/>
        <v>2.1990012738607829</v>
      </c>
      <c r="L93" s="6">
        <f t="shared" si="55"/>
        <v>2.1990012738607829</v>
      </c>
      <c r="M93" s="6">
        <f t="shared" si="55"/>
        <v>2.1990012738607829</v>
      </c>
      <c r="N93" s="6">
        <f t="shared" si="55"/>
        <v>2.516989232294792</v>
      </c>
      <c r="O93" s="6">
        <f t="shared" si="55"/>
        <v>2.516989232294792</v>
      </c>
      <c r="P93" s="6">
        <f t="shared" si="55"/>
        <v>2.1989032740414545</v>
      </c>
      <c r="Q93" s="6" t="e">
        <f t="shared" si="55"/>
        <v>#VALUE!</v>
      </c>
      <c r="R93" s="6" t="e">
        <f t="shared" si="55"/>
        <v>#VALUE!</v>
      </c>
      <c r="S93" s="6" t="e">
        <f t="shared" si="55"/>
        <v>#VALUE!</v>
      </c>
      <c r="T93" s="130" t="e">
        <f t="shared" si="55"/>
        <v>#VALUE!</v>
      </c>
      <c r="U93" s="6" t="e">
        <f t="shared" si="55"/>
        <v>#VALUE!</v>
      </c>
      <c r="V93" s="6" t="e">
        <f t="shared" si="55"/>
        <v>#VALUE!</v>
      </c>
      <c r="W93" s="6" t="e">
        <f t="shared" si="55"/>
        <v>#VALUE!</v>
      </c>
      <c r="X93" s="6" t="e">
        <f t="shared" si="55"/>
        <v>#VALUE!</v>
      </c>
      <c r="Y93" s="6" t="e">
        <f t="shared" si="55"/>
        <v>#REF!</v>
      </c>
      <c r="Z93" s="6" t="e">
        <f t="shared" si="55"/>
        <v>#REF!</v>
      </c>
      <c r="AA93" s="6" t="e">
        <f t="shared" si="55"/>
        <v>#VALUE!</v>
      </c>
      <c r="AB93" s="6" t="e">
        <f t="shared" si="55"/>
        <v>#VALUE!</v>
      </c>
      <c r="AC93" s="6" t="e">
        <f t="shared" si="55"/>
        <v>#VALUE!</v>
      </c>
      <c r="AD93" s="6" t="e">
        <f t="shared" si="55"/>
        <v>#VALUE!</v>
      </c>
      <c r="AE93" s="6" t="e">
        <f t="shared" si="55"/>
        <v>#VALUE!</v>
      </c>
      <c r="AF93" s="6" t="e">
        <f t="shared" si="55"/>
        <v>#VALUE!</v>
      </c>
      <c r="AG93" s="6" t="e">
        <f t="shared" si="55"/>
        <v>#VALUE!</v>
      </c>
      <c r="AH93" s="6" t="e">
        <f t="shared" si="55"/>
        <v>#VALUE!</v>
      </c>
      <c r="AI93" s="130" t="e">
        <f t="shared" si="55"/>
        <v>#VALUE!</v>
      </c>
    </row>
    <row r="94" spans="1:35" ht="15.75">
      <c r="A94" s="16">
        <f t="shared" si="36"/>
        <v>83</v>
      </c>
      <c r="B94" s="85" t="s">
        <v>111</v>
      </c>
      <c r="C94" s="6" t="s">
        <v>112</v>
      </c>
      <c r="D94" s="6" t="s">
        <v>30</v>
      </c>
      <c r="F94" s="6">
        <f t="shared" ref="F94:AI94" si="56">F$108*F$54+F$109*F$55+F$110*F$56+F$111*F$57+F$112*F$58+F$113*F$59+F$114*F$60+F$115*F$61+F$116*F$62+F$117*F$63+F$120*F$64+F$65</f>
        <v>0</v>
      </c>
      <c r="G94" s="6">
        <f t="shared" si="56"/>
        <v>0</v>
      </c>
      <c r="H94" s="6">
        <f t="shared" si="56"/>
        <v>0</v>
      </c>
      <c r="I94" s="6">
        <f t="shared" si="56"/>
        <v>0</v>
      </c>
      <c r="J94" s="6">
        <f t="shared" si="56"/>
        <v>0</v>
      </c>
      <c r="K94" s="6">
        <f t="shared" si="56"/>
        <v>0</v>
      </c>
      <c r="L94" s="6">
        <f t="shared" si="56"/>
        <v>0</v>
      </c>
      <c r="M94" s="6">
        <f t="shared" si="56"/>
        <v>0</v>
      </c>
      <c r="N94" s="6">
        <f t="shared" si="56"/>
        <v>0</v>
      </c>
      <c r="O94" s="6">
        <f t="shared" si="56"/>
        <v>0</v>
      </c>
      <c r="P94" s="6">
        <f t="shared" si="56"/>
        <v>0</v>
      </c>
      <c r="Q94" s="6" t="e">
        <f t="shared" si="56"/>
        <v>#VALUE!</v>
      </c>
      <c r="R94" s="6" t="e">
        <f t="shared" si="56"/>
        <v>#VALUE!</v>
      </c>
      <c r="S94" s="6" t="e">
        <f t="shared" si="56"/>
        <v>#VALUE!</v>
      </c>
      <c r="T94" s="130" t="e">
        <f t="shared" si="56"/>
        <v>#VALUE!</v>
      </c>
      <c r="U94" s="6" t="e">
        <f t="shared" si="56"/>
        <v>#VALUE!</v>
      </c>
      <c r="V94" s="6" t="e">
        <f t="shared" si="56"/>
        <v>#VALUE!</v>
      </c>
      <c r="W94" s="6" t="e">
        <f t="shared" si="56"/>
        <v>#VALUE!</v>
      </c>
      <c r="X94" s="6" t="e">
        <f t="shared" si="56"/>
        <v>#VALUE!</v>
      </c>
      <c r="Y94" s="6" t="e">
        <f t="shared" si="56"/>
        <v>#REF!</v>
      </c>
      <c r="Z94" s="6" t="e">
        <f t="shared" si="56"/>
        <v>#REF!</v>
      </c>
      <c r="AA94" s="6" t="e">
        <f t="shared" si="56"/>
        <v>#VALUE!</v>
      </c>
      <c r="AB94" s="6" t="e">
        <f t="shared" si="56"/>
        <v>#VALUE!</v>
      </c>
      <c r="AC94" s="6" t="e">
        <f t="shared" si="56"/>
        <v>#VALUE!</v>
      </c>
      <c r="AD94" s="6" t="e">
        <f t="shared" si="56"/>
        <v>#VALUE!</v>
      </c>
      <c r="AE94" s="6" t="e">
        <f t="shared" si="56"/>
        <v>#VALUE!</v>
      </c>
      <c r="AF94" s="6" t="e">
        <f t="shared" si="56"/>
        <v>#VALUE!</v>
      </c>
      <c r="AG94" s="6" t="e">
        <f t="shared" si="56"/>
        <v>#VALUE!</v>
      </c>
      <c r="AH94" s="6" t="e">
        <f t="shared" si="56"/>
        <v>#VALUE!</v>
      </c>
      <c r="AI94" s="130" t="e">
        <f t="shared" si="56"/>
        <v>#VALUE!</v>
      </c>
    </row>
    <row r="95" spans="1:35" ht="18.75">
      <c r="A95" s="16">
        <f t="shared" si="36"/>
        <v>84</v>
      </c>
      <c r="B95" s="14" t="s">
        <v>113</v>
      </c>
      <c r="D95" s="84" t="s">
        <v>109</v>
      </c>
      <c r="F95" s="6">
        <f t="shared" ref="F95:AI95" si="57">IF(F23=0,"",F93*F92/F23*100)</f>
        <v>0.26701647912386234</v>
      </c>
      <c r="G95" s="6">
        <f t="shared" si="57"/>
        <v>0.31517890670417775</v>
      </c>
      <c r="H95" s="6">
        <f t="shared" si="57"/>
        <v>0.31517890670417775</v>
      </c>
      <c r="I95" s="6">
        <f t="shared" si="57"/>
        <v>0.26701647912386234</v>
      </c>
      <c r="J95" s="6">
        <f t="shared" si="57"/>
        <v>1.2797080883536061</v>
      </c>
      <c r="K95" s="6">
        <f t="shared" si="57"/>
        <v>0.64942696385110654</v>
      </c>
      <c r="L95" s="6">
        <f t="shared" si="57"/>
        <v>0.64942696385110654</v>
      </c>
      <c r="M95" s="6">
        <f t="shared" si="57"/>
        <v>0.64942696385110654</v>
      </c>
      <c r="N95" s="6">
        <f t="shared" si="57"/>
        <v>0.79678342846535632</v>
      </c>
      <c r="O95" s="6">
        <f t="shared" si="57"/>
        <v>0.79678342846535632</v>
      </c>
      <c r="P95" s="6">
        <f t="shared" si="57"/>
        <v>0.65202695088403217</v>
      </c>
      <c r="Q95" s="6" t="e">
        <f t="shared" si="57"/>
        <v>#VALUE!</v>
      </c>
      <c r="R95" s="6" t="str">
        <f t="shared" si="57"/>
        <v/>
      </c>
      <c r="S95" s="6" t="str">
        <f t="shared" si="57"/>
        <v/>
      </c>
      <c r="T95" s="130" t="e">
        <f t="shared" si="57"/>
        <v>#REF!</v>
      </c>
      <c r="U95" s="6" t="e">
        <f t="shared" si="57"/>
        <v>#REF!</v>
      </c>
      <c r="V95" s="6" t="e">
        <f t="shared" si="57"/>
        <v>#REF!</v>
      </c>
      <c r="W95" s="6" t="e">
        <f t="shared" si="57"/>
        <v>#REF!</v>
      </c>
      <c r="X95" s="6" t="e">
        <f t="shared" si="57"/>
        <v>#REF!</v>
      </c>
      <c r="Y95" s="6" t="e">
        <f t="shared" si="57"/>
        <v>#REF!</v>
      </c>
      <c r="Z95" s="6" t="e">
        <f t="shared" si="57"/>
        <v>#REF!</v>
      </c>
      <c r="AA95" s="6" t="e">
        <f t="shared" si="57"/>
        <v>#REF!</v>
      </c>
      <c r="AB95" s="6" t="e">
        <f t="shared" si="57"/>
        <v>#REF!</v>
      </c>
      <c r="AC95" s="6" t="e">
        <f t="shared" si="57"/>
        <v>#REF!</v>
      </c>
      <c r="AD95" s="6" t="e">
        <f t="shared" si="57"/>
        <v>#REF!</v>
      </c>
      <c r="AE95" s="6" t="e">
        <f t="shared" si="57"/>
        <v>#REF!</v>
      </c>
      <c r="AF95" s="6" t="str">
        <f t="shared" si="57"/>
        <v/>
      </c>
      <c r="AG95" s="6" t="str">
        <f t="shared" si="57"/>
        <v/>
      </c>
      <c r="AH95" s="6" t="str">
        <f t="shared" si="57"/>
        <v/>
      </c>
      <c r="AI95" s="130" t="str">
        <f t="shared" si="57"/>
        <v/>
      </c>
    </row>
    <row r="96" spans="1:35" ht="18.75">
      <c r="A96" s="16">
        <f t="shared" si="36"/>
        <v>85</v>
      </c>
      <c r="B96" s="14" t="s">
        <v>114</v>
      </c>
      <c r="D96" s="84" t="s">
        <v>109</v>
      </c>
      <c r="F96" s="6">
        <f t="shared" ref="F96:AI96" si="58">F93*F92</f>
        <v>2.9371812703624857E-2</v>
      </c>
      <c r="G96" s="6">
        <f t="shared" si="58"/>
        <v>3.4669679737459554E-2</v>
      </c>
      <c r="H96" s="6">
        <f t="shared" si="58"/>
        <v>3.4669679737459554E-2</v>
      </c>
      <c r="I96" s="6">
        <f t="shared" si="58"/>
        <v>1.8691153538670364E-2</v>
      </c>
      <c r="J96" s="6">
        <f t="shared" si="58"/>
        <v>2.5594161767072122E-2</v>
      </c>
      <c r="K96" s="6">
        <f t="shared" si="58"/>
        <v>2.9224213373299796E-2</v>
      </c>
      <c r="L96" s="6">
        <f t="shared" si="58"/>
        <v>2.9224213373299796E-2</v>
      </c>
      <c r="M96" s="6">
        <f t="shared" si="58"/>
        <v>2.9224213373299796E-2</v>
      </c>
      <c r="N96" s="6">
        <f t="shared" si="58"/>
        <v>2.390350285396069E-2</v>
      </c>
      <c r="O96" s="6">
        <f t="shared" si="58"/>
        <v>2.390350285396069E-2</v>
      </c>
      <c r="P96" s="6">
        <f t="shared" si="58"/>
        <v>2.9341212789781447E-2</v>
      </c>
      <c r="Q96" s="6" t="e">
        <f t="shared" si="58"/>
        <v>#VALUE!</v>
      </c>
      <c r="R96" s="6" t="e">
        <f t="shared" si="58"/>
        <v>#VALUE!</v>
      </c>
      <c r="S96" s="6" t="e">
        <f t="shared" si="58"/>
        <v>#VALUE!</v>
      </c>
      <c r="T96" s="130" t="e">
        <f t="shared" si="58"/>
        <v>#VALUE!</v>
      </c>
      <c r="U96" s="6" t="e">
        <f t="shared" si="58"/>
        <v>#VALUE!</v>
      </c>
      <c r="V96" s="6" t="e">
        <f t="shared" si="58"/>
        <v>#VALUE!</v>
      </c>
      <c r="W96" s="6" t="e">
        <f t="shared" si="58"/>
        <v>#VALUE!</v>
      </c>
      <c r="X96" s="6" t="e">
        <f t="shared" si="58"/>
        <v>#VALUE!</v>
      </c>
      <c r="Y96" s="6" t="e">
        <f t="shared" si="58"/>
        <v>#REF!</v>
      </c>
      <c r="Z96" s="6" t="e">
        <f t="shared" si="58"/>
        <v>#REF!</v>
      </c>
      <c r="AA96" s="6" t="e">
        <f t="shared" si="58"/>
        <v>#VALUE!</v>
      </c>
      <c r="AB96" s="6" t="e">
        <f t="shared" si="58"/>
        <v>#VALUE!</v>
      </c>
      <c r="AC96" s="6" t="e">
        <f t="shared" si="58"/>
        <v>#VALUE!</v>
      </c>
      <c r="AD96" s="6" t="e">
        <f t="shared" si="58"/>
        <v>#VALUE!</v>
      </c>
      <c r="AE96" s="6" t="e">
        <f t="shared" si="58"/>
        <v>#VALUE!</v>
      </c>
      <c r="AF96" s="6" t="e">
        <f t="shared" si="58"/>
        <v>#VALUE!</v>
      </c>
      <c r="AG96" s="6" t="e">
        <f t="shared" si="58"/>
        <v>#VALUE!</v>
      </c>
      <c r="AH96" s="6" t="e">
        <f t="shared" si="58"/>
        <v>#VALUE!</v>
      </c>
      <c r="AI96" s="130" t="e">
        <f t="shared" si="58"/>
        <v>#VALUE!</v>
      </c>
    </row>
    <row r="97" spans="1:35" ht="18.75">
      <c r="A97" s="16">
        <f t="shared" si="36"/>
        <v>86</v>
      </c>
      <c r="B97" s="14" t="s">
        <v>115</v>
      </c>
      <c r="D97" s="84" t="s">
        <v>109</v>
      </c>
      <c r="F97" s="6" t="str">
        <f t="shared" ref="F97:AI97" si="59">F$53</f>
        <v/>
      </c>
      <c r="G97" s="6" t="str">
        <f t="shared" si="59"/>
        <v/>
      </c>
      <c r="H97" s="6" t="str">
        <f t="shared" si="59"/>
        <v/>
      </c>
      <c r="I97" s="6" t="str">
        <f t="shared" si="59"/>
        <v/>
      </c>
      <c r="J97" s="6" t="str">
        <f t="shared" si="59"/>
        <v/>
      </c>
      <c r="K97" s="6" t="str">
        <f t="shared" si="59"/>
        <v/>
      </c>
      <c r="L97" s="6" t="str">
        <f t="shared" si="59"/>
        <v/>
      </c>
      <c r="M97" s="6" t="str">
        <f t="shared" si="59"/>
        <v/>
      </c>
      <c r="N97" s="6" t="str">
        <f t="shared" si="59"/>
        <v/>
      </c>
      <c r="O97" s="6" t="str">
        <f t="shared" si="59"/>
        <v/>
      </c>
      <c r="P97" s="6" t="str">
        <f t="shared" si="59"/>
        <v/>
      </c>
      <c r="Q97" s="6" t="str">
        <f t="shared" si="59"/>
        <v/>
      </c>
      <c r="R97" s="6" t="str">
        <f t="shared" si="59"/>
        <v/>
      </c>
      <c r="S97" s="6" t="str">
        <f t="shared" si="59"/>
        <v/>
      </c>
      <c r="T97" s="130" t="str">
        <f t="shared" si="59"/>
        <v/>
      </c>
      <c r="U97" s="6" t="str">
        <f t="shared" si="59"/>
        <v/>
      </c>
      <c r="V97" s="6" t="str">
        <f t="shared" si="59"/>
        <v/>
      </c>
      <c r="W97" s="6" t="str">
        <f t="shared" si="59"/>
        <v/>
      </c>
      <c r="X97" s="6" t="str">
        <f t="shared" si="59"/>
        <v/>
      </c>
      <c r="Y97" s="6" t="str">
        <f t="shared" si="59"/>
        <v/>
      </c>
      <c r="Z97" s="6" t="str">
        <f t="shared" si="59"/>
        <v/>
      </c>
      <c r="AA97" s="6" t="str">
        <f t="shared" si="59"/>
        <v/>
      </c>
      <c r="AB97" s="6" t="str">
        <f t="shared" si="59"/>
        <v/>
      </c>
      <c r="AC97" s="6">
        <f t="shared" si="59"/>
        <v>0.05</v>
      </c>
      <c r="AD97" s="6" t="str">
        <f t="shared" si="59"/>
        <v/>
      </c>
      <c r="AE97" s="6">
        <f t="shared" si="59"/>
        <v>0.2</v>
      </c>
      <c r="AF97" s="6" t="str">
        <f t="shared" si="59"/>
        <v/>
      </c>
      <c r="AG97" s="6" t="str">
        <f t="shared" si="59"/>
        <v/>
      </c>
      <c r="AH97" s="6" t="str">
        <f t="shared" si="59"/>
        <v/>
      </c>
      <c r="AI97" s="130" t="str">
        <f t="shared" si="59"/>
        <v/>
      </c>
    </row>
    <row r="98" spans="1:35" ht="18.75">
      <c r="A98" s="16">
        <f t="shared" si="36"/>
        <v>87</v>
      </c>
      <c r="B98" s="14" t="s">
        <v>116</v>
      </c>
      <c r="D98" s="84" t="s">
        <v>109</v>
      </c>
      <c r="F98" s="6">
        <f t="shared" ref="F98:AI98" si="60">F94*F$92</f>
        <v>0</v>
      </c>
      <c r="G98" s="6">
        <f t="shared" si="60"/>
        <v>0</v>
      </c>
      <c r="H98" s="6">
        <f t="shared" si="60"/>
        <v>0</v>
      </c>
      <c r="I98" s="6">
        <f t="shared" si="60"/>
        <v>0</v>
      </c>
      <c r="J98" s="6">
        <f t="shared" si="60"/>
        <v>0</v>
      </c>
      <c r="K98" s="6">
        <f t="shared" si="60"/>
        <v>0</v>
      </c>
      <c r="L98" s="6">
        <f t="shared" si="60"/>
        <v>0</v>
      </c>
      <c r="M98" s="6">
        <f t="shared" si="60"/>
        <v>0</v>
      </c>
      <c r="N98" s="6">
        <f t="shared" si="60"/>
        <v>0</v>
      </c>
      <c r="O98" s="6">
        <f t="shared" si="60"/>
        <v>0</v>
      </c>
      <c r="P98" s="6">
        <f t="shared" si="60"/>
        <v>0</v>
      </c>
      <c r="Q98" s="6" t="e">
        <f t="shared" si="60"/>
        <v>#VALUE!</v>
      </c>
      <c r="R98" s="6" t="e">
        <f t="shared" si="60"/>
        <v>#VALUE!</v>
      </c>
      <c r="S98" s="6" t="e">
        <f t="shared" si="60"/>
        <v>#VALUE!</v>
      </c>
      <c r="T98" s="130" t="e">
        <f t="shared" si="60"/>
        <v>#VALUE!</v>
      </c>
      <c r="U98" s="6" t="e">
        <f t="shared" si="60"/>
        <v>#VALUE!</v>
      </c>
      <c r="V98" s="6" t="e">
        <f t="shared" si="60"/>
        <v>#VALUE!</v>
      </c>
      <c r="W98" s="6" t="e">
        <f t="shared" si="60"/>
        <v>#VALUE!</v>
      </c>
      <c r="X98" s="6" t="e">
        <f t="shared" si="60"/>
        <v>#VALUE!</v>
      </c>
      <c r="Y98" s="6" t="e">
        <f t="shared" si="60"/>
        <v>#REF!</v>
      </c>
      <c r="Z98" s="6" t="e">
        <f t="shared" si="60"/>
        <v>#REF!</v>
      </c>
      <c r="AA98" s="6" t="e">
        <f t="shared" si="60"/>
        <v>#VALUE!</v>
      </c>
      <c r="AB98" s="6" t="e">
        <f t="shared" si="60"/>
        <v>#VALUE!</v>
      </c>
      <c r="AC98" s="6" t="e">
        <f t="shared" si="60"/>
        <v>#VALUE!</v>
      </c>
      <c r="AD98" s="6" t="e">
        <f t="shared" si="60"/>
        <v>#VALUE!</v>
      </c>
      <c r="AE98" s="6" t="e">
        <f t="shared" si="60"/>
        <v>#VALUE!</v>
      </c>
      <c r="AF98" s="6" t="e">
        <f t="shared" si="60"/>
        <v>#VALUE!</v>
      </c>
      <c r="AG98" s="6" t="e">
        <f t="shared" si="60"/>
        <v>#VALUE!</v>
      </c>
      <c r="AH98" s="6" t="e">
        <f t="shared" si="60"/>
        <v>#VALUE!</v>
      </c>
      <c r="AI98" s="130" t="e">
        <f t="shared" si="60"/>
        <v>#VALUE!</v>
      </c>
    </row>
    <row r="99" spans="1:35" ht="18">
      <c r="A99" s="86">
        <f t="shared" si="36"/>
        <v>88</v>
      </c>
      <c r="B99" s="87" t="s">
        <v>117</v>
      </c>
      <c r="C99" s="87"/>
      <c r="D99" s="88" t="s">
        <v>94</v>
      </c>
      <c r="E99" s="87"/>
      <c r="F99" s="87">
        <f t="shared" ref="F99:AI99" si="61">IF(F$12="L",F81-F96-F97-F98,IF(F$12="Vd",IF(F23=0,F33+F53,F203),IF(F23=0,F25-F53,F203)))</f>
        <v>2.9625625515783893</v>
      </c>
      <c r="G99" s="87">
        <f t="shared" si="61"/>
        <v>2.9678453095968851</v>
      </c>
      <c r="H99" s="87">
        <f t="shared" si="61"/>
        <v>2.9678453095968851</v>
      </c>
      <c r="I99" s="87">
        <f t="shared" si="61"/>
        <v>2.951930136845518</v>
      </c>
      <c r="J99" s="87">
        <f t="shared" si="61"/>
        <v>2.959173628115868</v>
      </c>
      <c r="K99" s="87">
        <f t="shared" si="61"/>
        <v>2.9625719995816087</v>
      </c>
      <c r="L99" s="87">
        <f t="shared" si="61"/>
        <v>2.9625719995816087</v>
      </c>
      <c r="M99" s="87">
        <f t="shared" si="61"/>
        <v>2.9625719995816087</v>
      </c>
      <c r="N99" s="87">
        <f t="shared" si="61"/>
        <v>2.9571901480982161</v>
      </c>
      <c r="O99" s="87">
        <f t="shared" si="61"/>
        <v>2.9571901480982161</v>
      </c>
      <c r="P99" s="87">
        <f t="shared" si="61"/>
        <v>2.9626899502033526</v>
      </c>
      <c r="Q99" s="87" t="e">
        <f t="shared" si="61"/>
        <v>#VALUE!</v>
      </c>
      <c r="R99" s="87">
        <f t="shared" si="61"/>
        <v>30</v>
      </c>
      <c r="S99" s="87">
        <f t="shared" si="61"/>
        <v>30</v>
      </c>
      <c r="T99" s="131" t="e">
        <f t="shared" si="61"/>
        <v>#REF!</v>
      </c>
      <c r="U99" s="87" t="e">
        <f t="shared" si="61"/>
        <v>#REF!</v>
      </c>
      <c r="V99" s="87" t="e">
        <f t="shared" si="61"/>
        <v>#REF!</v>
      </c>
      <c r="W99" s="87" t="e">
        <f t="shared" si="61"/>
        <v>#REF!</v>
      </c>
      <c r="X99" s="87" t="e">
        <f t="shared" si="61"/>
        <v>#REF!</v>
      </c>
      <c r="Y99" s="87" t="e">
        <f t="shared" si="61"/>
        <v>#REF!</v>
      </c>
      <c r="Z99" s="87" t="e">
        <f t="shared" si="61"/>
        <v>#REF!</v>
      </c>
      <c r="AA99" s="87" t="e">
        <f t="shared" si="61"/>
        <v>#REF!</v>
      </c>
      <c r="AB99" s="87" t="e">
        <f t="shared" si="61"/>
        <v>#REF!</v>
      </c>
      <c r="AC99" s="87" t="e">
        <f t="shared" si="61"/>
        <v>#VALUE!</v>
      </c>
      <c r="AD99" s="87" t="e">
        <f t="shared" si="61"/>
        <v>#VALUE!</v>
      </c>
      <c r="AE99" s="87" t="e">
        <f t="shared" si="61"/>
        <v>#REF!</v>
      </c>
      <c r="AF99" s="87" t="e">
        <f t="shared" si="61"/>
        <v>#VALUE!</v>
      </c>
      <c r="AG99" s="87" t="e">
        <f t="shared" si="61"/>
        <v>#VALUE!</v>
      </c>
      <c r="AH99" s="87" t="e">
        <f t="shared" si="61"/>
        <v>#VALUE!</v>
      </c>
      <c r="AI99" s="131">
        <f t="shared" si="61"/>
        <v>0</v>
      </c>
    </row>
    <row r="100" spans="1:35" ht="18">
      <c r="A100" s="16">
        <f t="shared" si="36"/>
        <v>89</v>
      </c>
      <c r="B100" s="84" t="s">
        <v>118</v>
      </c>
      <c r="D100" s="84" t="s">
        <v>89</v>
      </c>
      <c r="F100" s="6">
        <f t="shared" ref="F100:AI100" si="62">IF(F$12="L",F$15,F$78*F99/(F$14+1.03323))</f>
        <v>6.8059961080591433</v>
      </c>
      <c r="G100" s="6">
        <f t="shared" si="62"/>
        <v>6.818132368437694</v>
      </c>
      <c r="H100" s="6">
        <f t="shared" si="62"/>
        <v>6.818132368437694</v>
      </c>
      <c r="I100" s="6">
        <f t="shared" si="62"/>
        <v>6.7815698986437036</v>
      </c>
      <c r="J100" s="6">
        <f t="shared" si="62"/>
        <v>6.7982106184720479</v>
      </c>
      <c r="K100" s="6">
        <f t="shared" si="62"/>
        <v>6.8060178132795457</v>
      </c>
      <c r="L100" s="6">
        <f t="shared" si="62"/>
        <v>6.8060178132795457</v>
      </c>
      <c r="M100" s="6">
        <f t="shared" si="62"/>
        <v>6.8060178132795457</v>
      </c>
      <c r="N100" s="6">
        <f t="shared" si="62"/>
        <v>6.7936539021004867</v>
      </c>
      <c r="O100" s="6">
        <f t="shared" si="62"/>
        <v>6.7936539021004867</v>
      </c>
      <c r="P100" s="6">
        <f t="shared" si="62"/>
        <v>6.8062887852703664</v>
      </c>
      <c r="Q100" s="6" t="e">
        <f t="shared" si="62"/>
        <v>#VALUE!</v>
      </c>
      <c r="R100" s="6">
        <f t="shared" si="62"/>
        <v>79.382131761563244</v>
      </c>
      <c r="S100" s="6">
        <f t="shared" si="62"/>
        <v>79.382131761563244</v>
      </c>
      <c r="T100" s="130" t="e">
        <f t="shared" si="62"/>
        <v>#REF!</v>
      </c>
      <c r="U100" s="6" t="e">
        <f t="shared" si="62"/>
        <v>#REF!</v>
      </c>
      <c r="V100" s="6" t="e">
        <f t="shared" si="62"/>
        <v>#REF!</v>
      </c>
      <c r="W100" s="6" t="e">
        <f t="shared" si="62"/>
        <v>#REF!</v>
      </c>
      <c r="X100" s="6" t="e">
        <f t="shared" si="62"/>
        <v>#REF!</v>
      </c>
      <c r="Y100" s="6" t="e">
        <f t="shared" si="62"/>
        <v>#REF!</v>
      </c>
      <c r="Z100" s="6" t="e">
        <f t="shared" si="62"/>
        <v>#REF!</v>
      </c>
      <c r="AA100" s="6" t="e">
        <f t="shared" si="62"/>
        <v>#REF!</v>
      </c>
      <c r="AB100" s="6" t="e">
        <f t="shared" si="62"/>
        <v>#REF!</v>
      </c>
      <c r="AC100" s="6">
        <f t="shared" si="62"/>
        <v>889</v>
      </c>
      <c r="AD100" s="6">
        <f t="shared" si="62"/>
        <v>889</v>
      </c>
      <c r="AE100" s="6" t="e">
        <f t="shared" si="62"/>
        <v>#REF!</v>
      </c>
      <c r="AF100" s="6">
        <f t="shared" si="62"/>
        <v>4.5</v>
      </c>
      <c r="AG100" s="6">
        <f t="shared" si="62"/>
        <v>4.5</v>
      </c>
      <c r="AH100" s="6">
        <f t="shared" si="62"/>
        <v>4.5</v>
      </c>
      <c r="AI100" s="130">
        <f t="shared" si="62"/>
        <v>0</v>
      </c>
    </row>
    <row r="101" spans="1:35" ht="15.75">
      <c r="A101" s="16">
        <f t="shared" si="36"/>
        <v>90</v>
      </c>
      <c r="B101" s="85" t="s">
        <v>96</v>
      </c>
      <c r="D101" s="6" t="s">
        <v>97</v>
      </c>
      <c r="F101" s="53">
        <f t="shared" ref="F101:AI101" si="63">F$22/F100/3600/(3.1416*(F$79/1000)^2/4)</f>
        <v>12.410108635794545</v>
      </c>
      <c r="G101" s="53">
        <f t="shared" si="63"/>
        <v>13.476922457270064</v>
      </c>
      <c r="H101" s="53">
        <f t="shared" si="63"/>
        <v>13.476922457270064</v>
      </c>
      <c r="I101" s="53">
        <f t="shared" si="63"/>
        <v>12.45480800731719</v>
      </c>
      <c r="J101" s="53">
        <f t="shared" si="63"/>
        <v>27.455242305678301</v>
      </c>
      <c r="K101" s="53">
        <f t="shared" si="63"/>
        <v>19.472695451829317</v>
      </c>
      <c r="L101" s="53">
        <f t="shared" si="63"/>
        <v>19.472695451829317</v>
      </c>
      <c r="M101" s="53">
        <f t="shared" si="63"/>
        <v>19.472695451829317</v>
      </c>
      <c r="N101" s="53">
        <f t="shared" si="63"/>
        <v>16.491006212121988</v>
      </c>
      <c r="O101" s="53">
        <f t="shared" si="63"/>
        <v>16.491006212121988</v>
      </c>
      <c r="P101" s="53">
        <f t="shared" si="63"/>
        <v>19.511294050615057</v>
      </c>
      <c r="Q101" s="53" t="e">
        <f t="shared" si="63"/>
        <v>#VALUE!</v>
      </c>
      <c r="R101" s="53" t="e">
        <f t="shared" si="63"/>
        <v>#VALUE!</v>
      </c>
      <c r="S101" s="53" t="e">
        <f t="shared" si="63"/>
        <v>#VALUE!</v>
      </c>
      <c r="T101" s="132" t="e">
        <f t="shared" si="63"/>
        <v>#REF!</v>
      </c>
      <c r="U101" s="53" t="e">
        <f t="shared" si="63"/>
        <v>#REF!</v>
      </c>
      <c r="V101" s="53" t="e">
        <f t="shared" si="63"/>
        <v>#REF!</v>
      </c>
      <c r="W101" s="53" t="e">
        <f t="shared" si="63"/>
        <v>#REF!</v>
      </c>
      <c r="X101" s="53" t="e">
        <f t="shared" si="63"/>
        <v>#REF!</v>
      </c>
      <c r="Y101" s="53" t="e">
        <f t="shared" si="63"/>
        <v>#REF!</v>
      </c>
      <c r="Z101" s="53" t="e">
        <f t="shared" si="63"/>
        <v>#REF!</v>
      </c>
      <c r="AA101" s="53" t="e">
        <f t="shared" si="63"/>
        <v>#REF!</v>
      </c>
      <c r="AB101" s="53" t="e">
        <f t="shared" si="63"/>
        <v>#REF!</v>
      </c>
      <c r="AC101" s="53" t="e">
        <f t="shared" si="63"/>
        <v>#VALUE!</v>
      </c>
      <c r="AD101" s="53" t="e">
        <f t="shared" si="63"/>
        <v>#VALUE!</v>
      </c>
      <c r="AE101" s="53" t="e">
        <f t="shared" si="63"/>
        <v>#REF!</v>
      </c>
      <c r="AF101" s="53" t="e">
        <f t="shared" si="63"/>
        <v>#VALUE!</v>
      </c>
      <c r="AG101" s="53" t="e">
        <f t="shared" si="63"/>
        <v>#VALUE!</v>
      </c>
      <c r="AH101" s="53" t="e">
        <f t="shared" si="63"/>
        <v>#VALUE!</v>
      </c>
      <c r="AI101" s="132" t="e">
        <f t="shared" si="63"/>
        <v>#DIV/0!</v>
      </c>
    </row>
    <row r="102" spans="1:35" ht="15.75">
      <c r="A102" s="16">
        <f t="shared" si="36"/>
        <v>91</v>
      </c>
      <c r="B102" s="14" t="s">
        <v>98</v>
      </c>
      <c r="D102" s="6" t="s">
        <v>97</v>
      </c>
      <c r="F102" s="53">
        <f t="shared" ref="F102:AI102" si="64">(F99*10000*F19*9.80665/F100)^0.5</f>
        <v>214.34577333963927</v>
      </c>
      <c r="G102" s="53">
        <f t="shared" si="64"/>
        <v>214.34577333963927</v>
      </c>
      <c r="H102" s="53">
        <f t="shared" si="64"/>
        <v>214.34577333963927</v>
      </c>
      <c r="I102" s="53">
        <f t="shared" si="64"/>
        <v>214.34577333963927</v>
      </c>
      <c r="J102" s="53">
        <f t="shared" si="64"/>
        <v>214.34577333963927</v>
      </c>
      <c r="K102" s="53">
        <f t="shared" si="64"/>
        <v>214.34577333963927</v>
      </c>
      <c r="L102" s="53">
        <f t="shared" si="64"/>
        <v>214.34577333963927</v>
      </c>
      <c r="M102" s="53">
        <f t="shared" si="64"/>
        <v>214.34577333963927</v>
      </c>
      <c r="N102" s="53">
        <f t="shared" si="64"/>
        <v>214.34577333963927</v>
      </c>
      <c r="O102" s="53">
        <f t="shared" si="64"/>
        <v>214.34577333963927</v>
      </c>
      <c r="P102" s="53">
        <f t="shared" si="64"/>
        <v>214.34577333963927</v>
      </c>
      <c r="Q102" s="53" t="e">
        <f t="shared" si="64"/>
        <v>#VALUE!</v>
      </c>
      <c r="R102" s="53">
        <f t="shared" si="64"/>
        <v>0</v>
      </c>
      <c r="S102" s="53">
        <f t="shared" si="64"/>
        <v>0</v>
      </c>
      <c r="T102" s="132" t="e">
        <f t="shared" si="64"/>
        <v>#REF!</v>
      </c>
      <c r="U102" s="53" t="e">
        <f t="shared" si="64"/>
        <v>#REF!</v>
      </c>
      <c r="V102" s="53" t="e">
        <f t="shared" si="64"/>
        <v>#REF!</v>
      </c>
      <c r="W102" s="53" t="e">
        <f t="shared" si="64"/>
        <v>#REF!</v>
      </c>
      <c r="X102" s="53" t="e">
        <f t="shared" si="64"/>
        <v>#REF!</v>
      </c>
      <c r="Y102" s="53" t="e">
        <f t="shared" si="64"/>
        <v>#REF!</v>
      </c>
      <c r="Z102" s="53" t="e">
        <f t="shared" si="64"/>
        <v>#REF!</v>
      </c>
      <c r="AA102" s="53" t="e">
        <f t="shared" si="64"/>
        <v>#REF!</v>
      </c>
      <c r="AB102" s="53" t="e">
        <f t="shared" si="64"/>
        <v>#REF!</v>
      </c>
      <c r="AC102" s="53" t="e">
        <f t="shared" si="64"/>
        <v>#VALUE!</v>
      </c>
      <c r="AD102" s="53" t="e">
        <f t="shared" si="64"/>
        <v>#VALUE!</v>
      </c>
      <c r="AE102" s="53" t="e">
        <f t="shared" si="64"/>
        <v>#REF!</v>
      </c>
      <c r="AF102" s="53" t="e">
        <f t="shared" si="64"/>
        <v>#VALUE!</v>
      </c>
      <c r="AG102" s="53" t="e">
        <f t="shared" si="64"/>
        <v>#VALUE!</v>
      </c>
      <c r="AH102" s="53" t="e">
        <f t="shared" si="64"/>
        <v>#VALUE!</v>
      </c>
      <c r="AI102" s="132" t="e">
        <f t="shared" si="64"/>
        <v>#DIV/0!</v>
      </c>
    </row>
    <row r="103" spans="1:35" ht="18.75">
      <c r="A103" s="16">
        <f t="shared" si="36"/>
        <v>92</v>
      </c>
      <c r="B103" s="14" t="s">
        <v>108</v>
      </c>
      <c r="D103" s="84" t="s">
        <v>109</v>
      </c>
      <c r="F103" s="6">
        <f t="shared" ref="F103:AI103" si="65">F100*F101*F101/(2*9.80665*10000)</f>
        <v>5.3443167675623912E-3</v>
      </c>
      <c r="G103" s="6">
        <f t="shared" si="65"/>
        <v>6.3138784411186089E-3</v>
      </c>
      <c r="H103" s="6">
        <f t="shared" si="65"/>
        <v>6.3138784411186089E-3</v>
      </c>
      <c r="I103" s="6">
        <f t="shared" si="65"/>
        <v>5.3635662042707012E-3</v>
      </c>
      <c r="J103" s="6">
        <f t="shared" si="65"/>
        <v>2.6127298445133087E-2</v>
      </c>
      <c r="K103" s="6">
        <f t="shared" si="65"/>
        <v>1.3158141532729054E-2</v>
      </c>
      <c r="L103" s="6">
        <f t="shared" si="65"/>
        <v>1.3158141532729054E-2</v>
      </c>
      <c r="M103" s="6">
        <f t="shared" si="65"/>
        <v>1.3158141532729054E-2</v>
      </c>
      <c r="N103" s="6">
        <f t="shared" si="65"/>
        <v>9.4199165967161647E-3</v>
      </c>
      <c r="O103" s="6">
        <f t="shared" si="65"/>
        <v>9.4199165967161647E-3</v>
      </c>
      <c r="P103" s="6">
        <f t="shared" si="65"/>
        <v>1.3210883079394008E-2</v>
      </c>
      <c r="Q103" s="6" t="e">
        <f t="shared" si="65"/>
        <v>#VALUE!</v>
      </c>
      <c r="R103" s="6" t="e">
        <f t="shared" si="65"/>
        <v>#VALUE!</v>
      </c>
      <c r="S103" s="6" t="e">
        <f t="shared" si="65"/>
        <v>#VALUE!</v>
      </c>
      <c r="T103" s="130" t="e">
        <f t="shared" si="65"/>
        <v>#REF!</v>
      </c>
      <c r="U103" s="6" t="e">
        <f t="shared" si="65"/>
        <v>#REF!</v>
      </c>
      <c r="V103" s="6" t="e">
        <f t="shared" si="65"/>
        <v>#REF!</v>
      </c>
      <c r="W103" s="6" t="e">
        <f t="shared" si="65"/>
        <v>#REF!</v>
      </c>
      <c r="X103" s="6" t="e">
        <f t="shared" si="65"/>
        <v>#REF!</v>
      </c>
      <c r="Y103" s="6" t="e">
        <f t="shared" si="65"/>
        <v>#REF!</v>
      </c>
      <c r="Z103" s="6" t="e">
        <f t="shared" si="65"/>
        <v>#REF!</v>
      </c>
      <c r="AA103" s="6" t="e">
        <f t="shared" si="65"/>
        <v>#REF!</v>
      </c>
      <c r="AB103" s="6" t="e">
        <f t="shared" si="65"/>
        <v>#REF!</v>
      </c>
      <c r="AC103" s="6" t="e">
        <f t="shared" si="65"/>
        <v>#VALUE!</v>
      </c>
      <c r="AD103" s="6" t="e">
        <f t="shared" si="65"/>
        <v>#VALUE!</v>
      </c>
      <c r="AE103" s="6" t="e">
        <f t="shared" si="65"/>
        <v>#REF!</v>
      </c>
      <c r="AF103" s="6" t="e">
        <f t="shared" si="65"/>
        <v>#VALUE!</v>
      </c>
      <c r="AG103" s="6" t="e">
        <f t="shared" si="65"/>
        <v>#VALUE!</v>
      </c>
      <c r="AH103" s="6" t="e">
        <f t="shared" si="65"/>
        <v>#VALUE!</v>
      </c>
      <c r="AI103" s="130" t="e">
        <f t="shared" si="65"/>
        <v>#DIV/0!</v>
      </c>
    </row>
    <row r="104" spans="1:35" ht="15.75">
      <c r="A104" s="16">
        <f t="shared" si="36"/>
        <v>93</v>
      </c>
      <c r="B104" s="85" t="s">
        <v>110</v>
      </c>
      <c r="D104" s="6" t="s">
        <v>30</v>
      </c>
      <c r="F104" s="6">
        <f t="shared" ref="F104:AI104" si="66">4*F91*F$23/F$79*1000</f>
        <v>5.4414813852034349</v>
      </c>
      <c r="G104" s="6">
        <f t="shared" si="66"/>
        <v>5.4269831211333628</v>
      </c>
      <c r="H104" s="6">
        <f t="shared" si="66"/>
        <v>5.4269831211333628</v>
      </c>
      <c r="I104" s="6">
        <f t="shared" si="66"/>
        <v>3.4627608814930948</v>
      </c>
      <c r="J104" s="6">
        <f t="shared" si="66"/>
        <v>0.97100636033598131</v>
      </c>
      <c r="K104" s="6">
        <f t="shared" si="66"/>
        <v>2.1990012738607829</v>
      </c>
      <c r="L104" s="6">
        <f t="shared" si="66"/>
        <v>2.1990012738607829</v>
      </c>
      <c r="M104" s="6">
        <f t="shared" si="66"/>
        <v>2.1990012738607829</v>
      </c>
      <c r="N104" s="6">
        <f t="shared" si="66"/>
        <v>2.516989232294792</v>
      </c>
      <c r="O104" s="6">
        <f t="shared" si="66"/>
        <v>2.516989232294792</v>
      </c>
      <c r="P104" s="6">
        <f t="shared" si="66"/>
        <v>2.1989032740414545</v>
      </c>
      <c r="Q104" s="6" t="e">
        <f t="shared" si="66"/>
        <v>#VALUE!</v>
      </c>
      <c r="R104" s="6" t="e">
        <f t="shared" si="66"/>
        <v>#VALUE!</v>
      </c>
      <c r="S104" s="6" t="e">
        <f t="shared" si="66"/>
        <v>#VALUE!</v>
      </c>
      <c r="T104" s="130" t="e">
        <f t="shared" si="66"/>
        <v>#VALUE!</v>
      </c>
      <c r="U104" s="6" t="e">
        <f t="shared" si="66"/>
        <v>#VALUE!</v>
      </c>
      <c r="V104" s="6" t="e">
        <f t="shared" si="66"/>
        <v>#VALUE!</v>
      </c>
      <c r="W104" s="6" t="e">
        <f t="shared" si="66"/>
        <v>#VALUE!</v>
      </c>
      <c r="X104" s="6" t="e">
        <f t="shared" si="66"/>
        <v>#VALUE!</v>
      </c>
      <c r="Y104" s="6" t="e">
        <f t="shared" si="66"/>
        <v>#REF!</v>
      </c>
      <c r="Z104" s="6" t="e">
        <f t="shared" si="66"/>
        <v>#REF!</v>
      </c>
      <c r="AA104" s="6" t="e">
        <f t="shared" si="66"/>
        <v>#VALUE!</v>
      </c>
      <c r="AB104" s="6" t="e">
        <f t="shared" si="66"/>
        <v>#VALUE!</v>
      </c>
      <c r="AC104" s="6" t="e">
        <f t="shared" si="66"/>
        <v>#VALUE!</v>
      </c>
      <c r="AD104" s="6" t="e">
        <f t="shared" si="66"/>
        <v>#VALUE!</v>
      </c>
      <c r="AE104" s="6" t="e">
        <f t="shared" si="66"/>
        <v>#VALUE!</v>
      </c>
      <c r="AF104" s="6" t="e">
        <f t="shared" si="66"/>
        <v>#VALUE!</v>
      </c>
      <c r="AG104" s="6" t="e">
        <f t="shared" si="66"/>
        <v>#VALUE!</v>
      </c>
      <c r="AH104" s="6" t="e">
        <f t="shared" si="66"/>
        <v>#VALUE!</v>
      </c>
      <c r="AI104" s="130" t="e">
        <f t="shared" si="66"/>
        <v>#VALUE!</v>
      </c>
    </row>
    <row r="105" spans="1:35" ht="15.75">
      <c r="A105" s="16">
        <f t="shared" si="36"/>
        <v>94</v>
      </c>
      <c r="B105" s="85" t="s">
        <v>111</v>
      </c>
      <c r="C105" s="6" t="s">
        <v>112</v>
      </c>
      <c r="D105" s="6" t="s">
        <v>30</v>
      </c>
      <c r="F105" s="6">
        <f t="shared" ref="F105:AI105" si="67">F$108*F$54+F$109*F$55+F$110*F$56+F$111*F$57+F$112*F$58+F$113*F$59+F$114*F$60+F$115*F$61+F$116*F$62+F$117*F$63+F$120*F$64+F$65</f>
        <v>0</v>
      </c>
      <c r="G105" s="6">
        <f t="shared" si="67"/>
        <v>0</v>
      </c>
      <c r="H105" s="6">
        <f t="shared" si="67"/>
        <v>0</v>
      </c>
      <c r="I105" s="6">
        <f t="shared" si="67"/>
        <v>0</v>
      </c>
      <c r="J105" s="6">
        <f t="shared" si="67"/>
        <v>0</v>
      </c>
      <c r="K105" s="6">
        <f t="shared" si="67"/>
        <v>0</v>
      </c>
      <c r="L105" s="6">
        <f t="shared" si="67"/>
        <v>0</v>
      </c>
      <c r="M105" s="6">
        <f t="shared" si="67"/>
        <v>0</v>
      </c>
      <c r="N105" s="6">
        <f t="shared" si="67"/>
        <v>0</v>
      </c>
      <c r="O105" s="6">
        <f t="shared" si="67"/>
        <v>0</v>
      </c>
      <c r="P105" s="6">
        <f t="shared" si="67"/>
        <v>0</v>
      </c>
      <c r="Q105" s="6" t="e">
        <f t="shared" si="67"/>
        <v>#VALUE!</v>
      </c>
      <c r="R105" s="6" t="e">
        <f t="shared" si="67"/>
        <v>#VALUE!</v>
      </c>
      <c r="S105" s="6" t="e">
        <f t="shared" si="67"/>
        <v>#VALUE!</v>
      </c>
      <c r="T105" s="130" t="e">
        <f t="shared" si="67"/>
        <v>#VALUE!</v>
      </c>
      <c r="U105" s="6" t="e">
        <f t="shared" si="67"/>
        <v>#VALUE!</v>
      </c>
      <c r="V105" s="6" t="e">
        <f t="shared" si="67"/>
        <v>#VALUE!</v>
      </c>
      <c r="W105" s="6" t="e">
        <f t="shared" si="67"/>
        <v>#VALUE!</v>
      </c>
      <c r="X105" s="6" t="e">
        <f t="shared" si="67"/>
        <v>#VALUE!</v>
      </c>
      <c r="Y105" s="6" t="e">
        <f t="shared" si="67"/>
        <v>#REF!</v>
      </c>
      <c r="Z105" s="6" t="e">
        <f t="shared" si="67"/>
        <v>#REF!</v>
      </c>
      <c r="AA105" s="6" t="e">
        <f t="shared" si="67"/>
        <v>#VALUE!</v>
      </c>
      <c r="AB105" s="6" t="e">
        <f t="shared" si="67"/>
        <v>#VALUE!</v>
      </c>
      <c r="AC105" s="6" t="e">
        <f t="shared" si="67"/>
        <v>#VALUE!</v>
      </c>
      <c r="AD105" s="6" t="e">
        <f t="shared" si="67"/>
        <v>#VALUE!</v>
      </c>
      <c r="AE105" s="6" t="e">
        <f t="shared" si="67"/>
        <v>#VALUE!</v>
      </c>
      <c r="AF105" s="6" t="e">
        <f t="shared" si="67"/>
        <v>#VALUE!</v>
      </c>
      <c r="AG105" s="6" t="e">
        <f t="shared" si="67"/>
        <v>#VALUE!</v>
      </c>
      <c r="AH105" s="6" t="e">
        <f t="shared" si="67"/>
        <v>#VALUE!</v>
      </c>
      <c r="AI105" s="130" t="e">
        <f t="shared" si="67"/>
        <v>#VALUE!</v>
      </c>
    </row>
    <row r="106" spans="1:35" ht="18.75">
      <c r="A106" s="16">
        <f t="shared" si="36"/>
        <v>95</v>
      </c>
      <c r="B106" s="85" t="s">
        <v>119</v>
      </c>
      <c r="C106" s="84" t="s">
        <v>56</v>
      </c>
      <c r="D106" s="84" t="s">
        <v>109</v>
      </c>
      <c r="F106" s="6">
        <f t="shared" ref="F106:AI106" si="68">IF(F23=0,"",F104*F103/F23*100)</f>
        <v>0.26437272915746673</v>
      </c>
      <c r="G106" s="6">
        <f t="shared" si="68"/>
        <v>0.31150283389853195</v>
      </c>
      <c r="H106" s="6">
        <f t="shared" si="68"/>
        <v>0.31150283389853195</v>
      </c>
      <c r="I106" s="6">
        <f t="shared" si="68"/>
        <v>0.26532496053495697</v>
      </c>
      <c r="J106" s="6">
        <f t="shared" si="68"/>
        <v>1.2684886484310312</v>
      </c>
      <c r="K106" s="6">
        <f t="shared" si="68"/>
        <v>0.64299488871359256</v>
      </c>
      <c r="L106" s="6">
        <f t="shared" si="68"/>
        <v>0.64299488871359256</v>
      </c>
      <c r="M106" s="6">
        <f t="shared" si="68"/>
        <v>0.64299488871359256</v>
      </c>
      <c r="N106" s="6">
        <f t="shared" si="68"/>
        <v>0.79032762143498636</v>
      </c>
      <c r="O106" s="6">
        <f t="shared" si="68"/>
        <v>0.79032762143498636</v>
      </c>
      <c r="P106" s="6">
        <f t="shared" si="68"/>
        <v>0.64554342347240745</v>
      </c>
      <c r="Q106" s="6" t="e">
        <f t="shared" si="68"/>
        <v>#VALUE!</v>
      </c>
      <c r="R106" s="6" t="str">
        <f t="shared" si="68"/>
        <v/>
      </c>
      <c r="S106" s="6" t="str">
        <f t="shared" si="68"/>
        <v/>
      </c>
      <c r="T106" s="130" t="e">
        <f t="shared" si="68"/>
        <v>#REF!</v>
      </c>
      <c r="U106" s="6" t="e">
        <f t="shared" si="68"/>
        <v>#REF!</v>
      </c>
      <c r="V106" s="6" t="e">
        <f t="shared" si="68"/>
        <v>#REF!</v>
      </c>
      <c r="W106" s="6" t="e">
        <f t="shared" si="68"/>
        <v>#REF!</v>
      </c>
      <c r="X106" s="6" t="e">
        <f t="shared" si="68"/>
        <v>#REF!</v>
      </c>
      <c r="Y106" s="6" t="e">
        <f t="shared" si="68"/>
        <v>#REF!</v>
      </c>
      <c r="Z106" s="6" t="e">
        <f t="shared" si="68"/>
        <v>#REF!</v>
      </c>
      <c r="AA106" s="6" t="e">
        <f t="shared" si="68"/>
        <v>#REF!</v>
      </c>
      <c r="AB106" s="6" t="e">
        <f t="shared" si="68"/>
        <v>#REF!</v>
      </c>
      <c r="AC106" s="6" t="e">
        <f t="shared" si="68"/>
        <v>#REF!</v>
      </c>
      <c r="AD106" s="6" t="e">
        <f t="shared" si="68"/>
        <v>#REF!</v>
      </c>
      <c r="AE106" s="6" t="e">
        <f t="shared" si="68"/>
        <v>#REF!</v>
      </c>
      <c r="AF106" s="6" t="str">
        <f t="shared" si="68"/>
        <v/>
      </c>
      <c r="AG106" s="6" t="str">
        <f t="shared" si="68"/>
        <v/>
      </c>
      <c r="AH106" s="6" t="str">
        <f t="shared" si="68"/>
        <v/>
      </c>
      <c r="AI106" s="130" t="str">
        <f t="shared" si="68"/>
        <v/>
      </c>
    </row>
    <row r="107" spans="1:35" ht="16.5" thickBot="1">
      <c r="A107" s="16">
        <f t="shared" si="36"/>
        <v>96</v>
      </c>
      <c r="B107" s="14"/>
      <c r="T107" s="130"/>
      <c r="AI107" s="130"/>
    </row>
    <row r="108" spans="1:35" ht="16.5" thickTop="1">
      <c r="A108" s="94">
        <f t="shared" si="36"/>
        <v>97</v>
      </c>
      <c r="B108" s="95" t="s">
        <v>120</v>
      </c>
      <c r="C108" s="78"/>
      <c r="D108" s="78"/>
      <c r="E108" s="78"/>
      <c r="F108" s="78">
        <v>0.5</v>
      </c>
      <c r="G108" s="78">
        <v>0.5</v>
      </c>
      <c r="H108" s="78">
        <v>0.5</v>
      </c>
      <c r="I108" s="78">
        <v>0.5</v>
      </c>
      <c r="J108" s="78">
        <v>0.5</v>
      </c>
      <c r="K108" s="78">
        <v>0.5</v>
      </c>
      <c r="L108" s="78">
        <v>0.5</v>
      </c>
      <c r="M108" s="78">
        <v>0.5</v>
      </c>
      <c r="N108" s="78">
        <v>0.5</v>
      </c>
      <c r="O108" s="78">
        <v>0.5</v>
      </c>
      <c r="P108" s="78">
        <v>0.5</v>
      </c>
      <c r="Q108" s="78">
        <v>0.5</v>
      </c>
      <c r="R108" s="78">
        <v>0.5</v>
      </c>
      <c r="S108" s="78">
        <v>0.5</v>
      </c>
      <c r="T108" s="128">
        <v>0.5</v>
      </c>
      <c r="U108" s="78">
        <v>0.5</v>
      </c>
      <c r="V108" s="78">
        <v>0.5</v>
      </c>
      <c r="W108" s="78">
        <v>0.5</v>
      </c>
      <c r="X108" s="78">
        <v>0.5</v>
      </c>
      <c r="Y108" s="78">
        <v>0.5</v>
      </c>
      <c r="Z108" s="78">
        <v>0.5</v>
      </c>
      <c r="AA108" s="78">
        <v>0.5</v>
      </c>
      <c r="AB108" s="78">
        <v>0.5</v>
      </c>
      <c r="AC108" s="78">
        <v>0.5</v>
      </c>
      <c r="AD108" s="78">
        <v>0.5</v>
      </c>
      <c r="AE108" s="78">
        <v>0.5</v>
      </c>
      <c r="AF108" s="78">
        <v>0.5</v>
      </c>
      <c r="AG108" s="78">
        <v>0.5</v>
      </c>
      <c r="AH108" s="78">
        <v>0.5</v>
      </c>
      <c r="AI108" s="128">
        <v>0.5</v>
      </c>
    </row>
    <row r="109" spans="1:35" ht="15.75">
      <c r="A109" s="16">
        <f t="shared" si="36"/>
        <v>98</v>
      </c>
      <c r="B109" s="14" t="s">
        <v>121</v>
      </c>
      <c r="F109" s="6">
        <v>1</v>
      </c>
      <c r="G109" s="6">
        <v>1</v>
      </c>
      <c r="H109" s="6">
        <v>1</v>
      </c>
      <c r="I109" s="6">
        <v>1</v>
      </c>
      <c r="J109" s="6">
        <v>1</v>
      </c>
      <c r="K109" s="6">
        <v>1</v>
      </c>
      <c r="L109" s="6">
        <v>1</v>
      </c>
      <c r="M109" s="6">
        <v>1</v>
      </c>
      <c r="N109" s="6">
        <v>1</v>
      </c>
      <c r="O109" s="6">
        <v>1</v>
      </c>
      <c r="P109" s="6">
        <v>1</v>
      </c>
      <c r="Q109" s="6">
        <v>1</v>
      </c>
      <c r="R109" s="6">
        <v>1</v>
      </c>
      <c r="S109" s="6">
        <v>1</v>
      </c>
      <c r="T109" s="130">
        <v>1</v>
      </c>
      <c r="U109" s="6">
        <v>1</v>
      </c>
      <c r="V109" s="6">
        <v>1</v>
      </c>
      <c r="W109" s="6">
        <v>1</v>
      </c>
      <c r="X109" s="6">
        <v>1</v>
      </c>
      <c r="Y109" s="6">
        <v>1</v>
      </c>
      <c r="Z109" s="6">
        <v>1</v>
      </c>
      <c r="AA109" s="6">
        <v>1</v>
      </c>
      <c r="AB109" s="6">
        <v>1</v>
      </c>
      <c r="AC109" s="6">
        <v>1</v>
      </c>
      <c r="AD109" s="6">
        <v>1</v>
      </c>
      <c r="AE109" s="6">
        <v>1</v>
      </c>
      <c r="AF109" s="6">
        <v>1</v>
      </c>
      <c r="AG109" s="6">
        <v>1</v>
      </c>
      <c r="AH109" s="6">
        <v>1</v>
      </c>
      <c r="AI109" s="130">
        <v>1</v>
      </c>
    </row>
    <row r="110" spans="1:35" ht="15.75">
      <c r="A110" s="16">
        <f t="shared" si="36"/>
        <v>99</v>
      </c>
      <c r="B110" s="91" t="s">
        <v>122</v>
      </c>
      <c r="D110" s="6" t="s">
        <v>123</v>
      </c>
      <c r="F110" s="6">
        <f t="shared" ref="F110:AI110" si="69">IF(F85&lt;500000,0.00476*(LN(F85))^2-0.1574*LN(F85)+1.446+(F85/500000)^0.25*(0.01163*(LN(F80/F79))^2+0.2278*LN(F80/F79)+1.1055),0.01163*(LN(F80/F79))^2+0.2278*LN(F80/F79)+1.3055)</f>
        <v>0.30135629290369015</v>
      </c>
      <c r="G110" s="6">
        <f t="shared" si="69"/>
        <v>0.30030945290532474</v>
      </c>
      <c r="H110" s="6">
        <f t="shared" si="69"/>
        <v>0.30030945290532474</v>
      </c>
      <c r="I110" s="6">
        <f t="shared" si="69"/>
        <v>0.30135629290369015</v>
      </c>
      <c r="J110" s="6">
        <f t="shared" si="69"/>
        <v>0.2977135965042168</v>
      </c>
      <c r="K110" s="6">
        <f t="shared" si="69"/>
        <v>0.2977135965042168</v>
      </c>
      <c r="L110" s="6">
        <f t="shared" si="69"/>
        <v>0.2977135965042168</v>
      </c>
      <c r="M110" s="6">
        <f t="shared" si="69"/>
        <v>0.2977135965042168</v>
      </c>
      <c r="N110" s="6">
        <f t="shared" si="69"/>
        <v>0.33219472442638842</v>
      </c>
      <c r="O110" s="6">
        <f t="shared" si="69"/>
        <v>0.33219472442638842</v>
      </c>
      <c r="P110" s="6">
        <f t="shared" si="69"/>
        <v>0.2977135965042168</v>
      </c>
      <c r="Q110" s="6" t="e">
        <f t="shared" si="69"/>
        <v>#VALUE!</v>
      </c>
      <c r="R110" s="6" t="e">
        <f t="shared" si="69"/>
        <v>#VALUE!</v>
      </c>
      <c r="S110" s="6" t="e">
        <f t="shared" si="69"/>
        <v>#VALUE!</v>
      </c>
      <c r="T110" s="130" t="e">
        <f t="shared" si="69"/>
        <v>#VALUE!</v>
      </c>
      <c r="U110" s="6" t="e">
        <f t="shared" si="69"/>
        <v>#VALUE!</v>
      </c>
      <c r="V110" s="6" t="e">
        <f t="shared" si="69"/>
        <v>#VALUE!</v>
      </c>
      <c r="W110" s="6" t="e">
        <f t="shared" si="69"/>
        <v>#VALUE!</v>
      </c>
      <c r="X110" s="6" t="e">
        <f t="shared" si="69"/>
        <v>#VALUE!</v>
      </c>
      <c r="Y110" s="6" t="e">
        <f t="shared" si="69"/>
        <v>#REF!</v>
      </c>
      <c r="Z110" s="6" t="e">
        <f t="shared" si="69"/>
        <v>#REF!</v>
      </c>
      <c r="AA110" s="6" t="e">
        <f t="shared" si="69"/>
        <v>#VALUE!</v>
      </c>
      <c r="AB110" s="6" t="e">
        <f t="shared" si="69"/>
        <v>#VALUE!</v>
      </c>
      <c r="AC110" s="6" t="e">
        <f t="shared" si="69"/>
        <v>#VALUE!</v>
      </c>
      <c r="AD110" s="6" t="e">
        <f t="shared" si="69"/>
        <v>#VALUE!</v>
      </c>
      <c r="AE110" s="6" t="e">
        <f t="shared" si="69"/>
        <v>#VALUE!</v>
      </c>
      <c r="AF110" s="6" t="e">
        <f t="shared" si="69"/>
        <v>#VALUE!</v>
      </c>
      <c r="AG110" s="6" t="e">
        <f t="shared" si="69"/>
        <v>#VALUE!</v>
      </c>
      <c r="AH110" s="6" t="e">
        <f t="shared" si="69"/>
        <v>#VALUE!</v>
      </c>
      <c r="AI110" s="130" t="e">
        <f t="shared" si="69"/>
        <v>#VALUE!</v>
      </c>
    </row>
    <row r="111" spans="1:35" ht="15.75">
      <c r="A111" s="16">
        <f t="shared" si="36"/>
        <v>100</v>
      </c>
      <c r="B111" s="14" t="s">
        <v>124</v>
      </c>
      <c r="F111" s="6">
        <v>1</v>
      </c>
      <c r="G111" s="6">
        <v>1</v>
      </c>
      <c r="H111" s="6">
        <v>1</v>
      </c>
      <c r="I111" s="6">
        <v>1</v>
      </c>
      <c r="J111" s="6">
        <v>1</v>
      </c>
      <c r="K111" s="6">
        <v>1</v>
      </c>
      <c r="L111" s="6">
        <v>1</v>
      </c>
      <c r="M111" s="6">
        <v>1</v>
      </c>
      <c r="N111" s="6">
        <v>1</v>
      </c>
      <c r="O111" s="6">
        <v>1</v>
      </c>
      <c r="P111" s="6">
        <v>1</v>
      </c>
      <c r="Q111" s="6">
        <v>1</v>
      </c>
      <c r="R111" s="6">
        <v>1</v>
      </c>
      <c r="S111" s="6">
        <v>1</v>
      </c>
      <c r="T111" s="130">
        <v>1</v>
      </c>
      <c r="U111" s="6">
        <v>1</v>
      </c>
      <c r="V111" s="6">
        <v>1</v>
      </c>
      <c r="W111" s="6">
        <v>1</v>
      </c>
      <c r="X111" s="6">
        <v>1</v>
      </c>
      <c r="Y111" s="6">
        <v>1</v>
      </c>
      <c r="Z111" s="6">
        <v>1</v>
      </c>
      <c r="AA111" s="6">
        <v>1</v>
      </c>
      <c r="AB111" s="6">
        <v>1</v>
      </c>
      <c r="AC111" s="6">
        <v>1</v>
      </c>
      <c r="AD111" s="6">
        <v>1</v>
      </c>
      <c r="AE111" s="6">
        <v>1</v>
      </c>
      <c r="AF111" s="6">
        <v>1</v>
      </c>
      <c r="AG111" s="6">
        <v>1</v>
      </c>
      <c r="AH111" s="6">
        <v>1</v>
      </c>
      <c r="AI111" s="130">
        <v>1</v>
      </c>
    </row>
    <row r="112" spans="1:35" ht="15.75">
      <c r="A112" s="16">
        <f t="shared" si="36"/>
        <v>101</v>
      </c>
      <c r="B112" s="96" t="s">
        <v>125</v>
      </c>
      <c r="D112" s="6" t="s">
        <v>123</v>
      </c>
      <c r="F112" s="6">
        <f t="shared" ref="F112:AI112" si="70">IF(F24&gt;20,4,10^(-0.2258*LOG10(F24)+0.9))</f>
        <v>7.2483406172040175</v>
      </c>
      <c r="G112" s="6">
        <f t="shared" si="70"/>
        <v>7.2483406172040175</v>
      </c>
      <c r="H112" s="6">
        <f t="shared" si="70"/>
        <v>7.2483406172040175</v>
      </c>
      <c r="I112" s="6">
        <f t="shared" si="70"/>
        <v>7.2483406172040175</v>
      </c>
      <c r="J112" s="6">
        <f t="shared" si="70"/>
        <v>7.2483406172040175</v>
      </c>
      <c r="K112" s="6">
        <f t="shared" si="70"/>
        <v>7.2483406172040175</v>
      </c>
      <c r="L112" s="6">
        <f t="shared" si="70"/>
        <v>7.2483406172040175</v>
      </c>
      <c r="M112" s="6">
        <f t="shared" si="70"/>
        <v>7.2483406172040175</v>
      </c>
      <c r="N112" s="6">
        <f t="shared" si="70"/>
        <v>7.9432823472428176</v>
      </c>
      <c r="O112" s="6">
        <f t="shared" si="70"/>
        <v>7.9432823472428176</v>
      </c>
      <c r="P112" s="6">
        <f t="shared" si="70"/>
        <v>7.2483406172040175</v>
      </c>
      <c r="Q112" s="6" t="e">
        <f t="shared" si="70"/>
        <v>#NUM!</v>
      </c>
      <c r="R112" s="6" t="e">
        <f t="shared" si="70"/>
        <v>#NUM!</v>
      </c>
      <c r="S112" s="6" t="e">
        <f t="shared" si="70"/>
        <v>#NUM!</v>
      </c>
      <c r="T112" s="130" t="e">
        <f t="shared" si="70"/>
        <v>#NUM!</v>
      </c>
      <c r="U112" s="6" t="e">
        <f t="shared" si="70"/>
        <v>#NUM!</v>
      </c>
      <c r="V112" s="6" t="e">
        <f t="shared" si="70"/>
        <v>#NUM!</v>
      </c>
      <c r="W112" s="6" t="e">
        <f t="shared" si="70"/>
        <v>#NUM!</v>
      </c>
      <c r="X112" s="6" t="e">
        <f t="shared" si="70"/>
        <v>#NUM!</v>
      </c>
      <c r="Y112" s="6" t="e">
        <f t="shared" si="70"/>
        <v>#REF!</v>
      </c>
      <c r="Z112" s="6" t="e">
        <f t="shared" si="70"/>
        <v>#REF!</v>
      </c>
      <c r="AA112" s="6" t="e">
        <f t="shared" si="70"/>
        <v>#NUM!</v>
      </c>
      <c r="AB112" s="6" t="e">
        <f t="shared" si="70"/>
        <v>#NUM!</v>
      </c>
      <c r="AC112" s="6" t="e">
        <f t="shared" si="70"/>
        <v>#NUM!</v>
      </c>
      <c r="AD112" s="6" t="e">
        <f t="shared" si="70"/>
        <v>#NUM!</v>
      </c>
      <c r="AE112" s="6" t="e">
        <f t="shared" si="70"/>
        <v>#NUM!</v>
      </c>
      <c r="AF112" s="6" t="e">
        <f t="shared" si="70"/>
        <v>#NUM!</v>
      </c>
      <c r="AG112" s="6" t="e">
        <f t="shared" si="70"/>
        <v>#NUM!</v>
      </c>
      <c r="AH112" s="6" t="e">
        <f t="shared" si="70"/>
        <v>#NUM!</v>
      </c>
      <c r="AI112" s="130" t="e">
        <f t="shared" si="70"/>
        <v>#NUM!</v>
      </c>
    </row>
    <row r="113" spans="1:35" ht="15.75">
      <c r="A113" s="16">
        <f t="shared" si="36"/>
        <v>102</v>
      </c>
      <c r="B113" s="96" t="s">
        <v>126</v>
      </c>
      <c r="D113" s="6" t="s">
        <v>123</v>
      </c>
      <c r="F113" s="6">
        <f t="shared" ref="F113:AI113" si="71">IF(F24&gt;26,0.1,IF(F24&gt;5,10^(-0.1542*LOG10(F24)-0.7782),10^(-0.2382*LOG10(F24)-0.7195)))</f>
        <v>0.17320286123449924</v>
      </c>
      <c r="G113" s="6">
        <f t="shared" si="71"/>
        <v>0.17320286123449924</v>
      </c>
      <c r="H113" s="6">
        <f t="shared" si="71"/>
        <v>0.17320286123449924</v>
      </c>
      <c r="I113" s="6">
        <f t="shared" si="71"/>
        <v>0.17320286123449924</v>
      </c>
      <c r="J113" s="6">
        <f t="shared" si="71"/>
        <v>0.17320286123449924</v>
      </c>
      <c r="K113" s="6">
        <f t="shared" si="71"/>
        <v>0.17320286123449924</v>
      </c>
      <c r="L113" s="6">
        <f t="shared" si="71"/>
        <v>0.17320286123449924</v>
      </c>
      <c r="M113" s="6">
        <f t="shared" si="71"/>
        <v>0.17320286123449924</v>
      </c>
      <c r="N113" s="6">
        <f t="shared" si="71"/>
        <v>0.19076557239900677</v>
      </c>
      <c r="O113" s="6">
        <f t="shared" si="71"/>
        <v>0.19076557239900677</v>
      </c>
      <c r="P113" s="6">
        <f t="shared" si="71"/>
        <v>0.17320286123449924</v>
      </c>
      <c r="Q113" s="6" t="e">
        <f t="shared" si="71"/>
        <v>#NUM!</v>
      </c>
      <c r="R113" s="6" t="e">
        <f t="shared" si="71"/>
        <v>#NUM!</v>
      </c>
      <c r="S113" s="6" t="e">
        <f t="shared" si="71"/>
        <v>#NUM!</v>
      </c>
      <c r="T113" s="130" t="e">
        <f t="shared" si="71"/>
        <v>#NUM!</v>
      </c>
      <c r="U113" s="6" t="e">
        <f t="shared" si="71"/>
        <v>#NUM!</v>
      </c>
      <c r="V113" s="6" t="e">
        <f t="shared" si="71"/>
        <v>#NUM!</v>
      </c>
      <c r="W113" s="6" t="e">
        <f t="shared" si="71"/>
        <v>#NUM!</v>
      </c>
      <c r="X113" s="6" t="e">
        <f t="shared" si="71"/>
        <v>#NUM!</v>
      </c>
      <c r="Y113" s="6" t="e">
        <f t="shared" si="71"/>
        <v>#REF!</v>
      </c>
      <c r="Z113" s="6" t="e">
        <f t="shared" si="71"/>
        <v>#REF!</v>
      </c>
      <c r="AA113" s="6" t="e">
        <f t="shared" si="71"/>
        <v>#NUM!</v>
      </c>
      <c r="AB113" s="6" t="e">
        <f t="shared" si="71"/>
        <v>#NUM!</v>
      </c>
      <c r="AC113" s="6" t="e">
        <f t="shared" si="71"/>
        <v>#NUM!</v>
      </c>
      <c r="AD113" s="6" t="e">
        <f t="shared" si="71"/>
        <v>#NUM!</v>
      </c>
      <c r="AE113" s="6" t="e">
        <f t="shared" si="71"/>
        <v>#NUM!</v>
      </c>
      <c r="AF113" s="6" t="e">
        <f t="shared" si="71"/>
        <v>#NUM!</v>
      </c>
      <c r="AG113" s="6" t="e">
        <f t="shared" si="71"/>
        <v>#NUM!</v>
      </c>
      <c r="AH113" s="6" t="e">
        <f t="shared" si="71"/>
        <v>#NUM!</v>
      </c>
      <c r="AI113" s="130" t="e">
        <f t="shared" si="71"/>
        <v>#NUM!</v>
      </c>
    </row>
    <row r="114" spans="1:35" ht="15.75">
      <c r="A114" s="16">
        <f t="shared" si="36"/>
        <v>103</v>
      </c>
      <c r="B114" s="14" t="s">
        <v>127</v>
      </c>
      <c r="D114" s="6" t="s">
        <v>123</v>
      </c>
      <c r="F114" s="6">
        <f t="shared" ref="F114:AI114" si="72">IF(F24&gt;=20,0.6,IF(F24&gt;=2,10^(-0.1856*LOG10(F24)+0.01967),10^(-0.2534*LOG10(F24)+0.3551)))</f>
        <v>2.0439886267784688</v>
      </c>
      <c r="G114" s="6">
        <f t="shared" si="72"/>
        <v>2.0439886267784688</v>
      </c>
      <c r="H114" s="6">
        <f t="shared" si="72"/>
        <v>2.0439886267784688</v>
      </c>
      <c r="I114" s="6">
        <f t="shared" si="72"/>
        <v>2.0439886267784688</v>
      </c>
      <c r="J114" s="6">
        <f t="shared" si="72"/>
        <v>2.0439886267784688</v>
      </c>
      <c r="K114" s="6">
        <f t="shared" si="72"/>
        <v>2.0439886267784688</v>
      </c>
      <c r="L114" s="6">
        <f t="shared" si="72"/>
        <v>2.0439886267784688</v>
      </c>
      <c r="M114" s="6">
        <f t="shared" si="72"/>
        <v>2.0439886267784688</v>
      </c>
      <c r="N114" s="6">
        <f t="shared" si="72"/>
        <v>2.2651658212545946</v>
      </c>
      <c r="O114" s="6">
        <f t="shared" si="72"/>
        <v>2.2651658212545946</v>
      </c>
      <c r="P114" s="6">
        <f t="shared" si="72"/>
        <v>2.0439886267784688</v>
      </c>
      <c r="Q114" s="6" t="e">
        <f t="shared" si="72"/>
        <v>#NUM!</v>
      </c>
      <c r="R114" s="6" t="e">
        <f t="shared" si="72"/>
        <v>#NUM!</v>
      </c>
      <c r="S114" s="6" t="e">
        <f t="shared" si="72"/>
        <v>#NUM!</v>
      </c>
      <c r="T114" s="130" t="e">
        <f t="shared" si="72"/>
        <v>#NUM!</v>
      </c>
      <c r="U114" s="6" t="e">
        <f t="shared" si="72"/>
        <v>#NUM!</v>
      </c>
      <c r="V114" s="6" t="e">
        <f t="shared" si="72"/>
        <v>#NUM!</v>
      </c>
      <c r="W114" s="6" t="e">
        <f t="shared" si="72"/>
        <v>#NUM!</v>
      </c>
      <c r="X114" s="6" t="e">
        <f t="shared" si="72"/>
        <v>#NUM!</v>
      </c>
      <c r="Y114" s="6" t="e">
        <f t="shared" si="72"/>
        <v>#REF!</v>
      </c>
      <c r="Z114" s="6" t="e">
        <f t="shared" si="72"/>
        <v>#REF!</v>
      </c>
      <c r="AA114" s="6" t="e">
        <f t="shared" si="72"/>
        <v>#NUM!</v>
      </c>
      <c r="AB114" s="6" t="e">
        <f t="shared" si="72"/>
        <v>#NUM!</v>
      </c>
      <c r="AC114" s="6" t="e">
        <f t="shared" si="72"/>
        <v>#NUM!</v>
      </c>
      <c r="AD114" s="6" t="e">
        <f t="shared" si="72"/>
        <v>#NUM!</v>
      </c>
      <c r="AE114" s="6" t="e">
        <f t="shared" si="72"/>
        <v>#NUM!</v>
      </c>
      <c r="AF114" s="6" t="e">
        <f t="shared" si="72"/>
        <v>#NUM!</v>
      </c>
      <c r="AG114" s="6" t="e">
        <f t="shared" si="72"/>
        <v>#NUM!</v>
      </c>
      <c r="AH114" s="6" t="e">
        <f t="shared" si="72"/>
        <v>#NUM!</v>
      </c>
      <c r="AI114" s="130" t="e">
        <f t="shared" si="72"/>
        <v>#NUM!</v>
      </c>
    </row>
    <row r="115" spans="1:35" ht="15.75">
      <c r="A115" s="16">
        <f t="shared" si="36"/>
        <v>104</v>
      </c>
      <c r="B115" s="96" t="s">
        <v>128</v>
      </c>
      <c r="D115" s="6" t="s">
        <v>123</v>
      </c>
      <c r="F115" s="6">
        <f t="shared" ref="F115:AI115" si="73">IF(F24&gt;22,0.3,IF(F24&gt;6,10^(-0.6523*LOG10(F24)+0.3527),10^(-0.2287*LOG10(F24)+0.02307)))</f>
        <v>0.96116495816157754</v>
      </c>
      <c r="G115" s="6">
        <f t="shared" si="73"/>
        <v>0.96116495816157754</v>
      </c>
      <c r="H115" s="6">
        <f t="shared" si="73"/>
        <v>0.96116495816157754</v>
      </c>
      <c r="I115" s="6">
        <f t="shared" si="73"/>
        <v>0.96116495816157754</v>
      </c>
      <c r="J115" s="6">
        <f t="shared" si="73"/>
        <v>0.96116495816157754</v>
      </c>
      <c r="K115" s="6">
        <f t="shared" si="73"/>
        <v>0.96116495816157754</v>
      </c>
      <c r="L115" s="6">
        <f t="shared" si="73"/>
        <v>0.96116495816157754</v>
      </c>
      <c r="M115" s="6">
        <f t="shared" si="73"/>
        <v>0.96116495816157754</v>
      </c>
      <c r="N115" s="6">
        <f t="shared" si="73"/>
        <v>1.0545568571766035</v>
      </c>
      <c r="O115" s="6">
        <f t="shared" si="73"/>
        <v>1.0545568571766035</v>
      </c>
      <c r="P115" s="6">
        <f t="shared" si="73"/>
        <v>0.96116495816157754</v>
      </c>
      <c r="Q115" s="6" t="e">
        <f t="shared" si="73"/>
        <v>#NUM!</v>
      </c>
      <c r="R115" s="6" t="e">
        <f t="shared" si="73"/>
        <v>#NUM!</v>
      </c>
      <c r="S115" s="6" t="e">
        <f t="shared" si="73"/>
        <v>#NUM!</v>
      </c>
      <c r="T115" s="130" t="e">
        <f t="shared" si="73"/>
        <v>#NUM!</v>
      </c>
      <c r="U115" s="6" t="e">
        <f t="shared" si="73"/>
        <v>#NUM!</v>
      </c>
      <c r="V115" s="6" t="e">
        <f t="shared" si="73"/>
        <v>#NUM!</v>
      </c>
      <c r="W115" s="6" t="e">
        <f t="shared" si="73"/>
        <v>#NUM!</v>
      </c>
      <c r="X115" s="6" t="e">
        <f t="shared" si="73"/>
        <v>#NUM!</v>
      </c>
      <c r="Y115" s="6" t="e">
        <f t="shared" si="73"/>
        <v>#REF!</v>
      </c>
      <c r="Z115" s="6" t="e">
        <f t="shared" si="73"/>
        <v>#REF!</v>
      </c>
      <c r="AA115" s="6" t="e">
        <f t="shared" si="73"/>
        <v>#NUM!</v>
      </c>
      <c r="AB115" s="6" t="e">
        <f t="shared" si="73"/>
        <v>#NUM!</v>
      </c>
      <c r="AC115" s="6" t="e">
        <f t="shared" si="73"/>
        <v>#NUM!</v>
      </c>
      <c r="AD115" s="6" t="e">
        <f t="shared" si="73"/>
        <v>#NUM!</v>
      </c>
      <c r="AE115" s="6" t="e">
        <f t="shared" si="73"/>
        <v>#NUM!</v>
      </c>
      <c r="AF115" s="6" t="e">
        <f t="shared" si="73"/>
        <v>#NUM!</v>
      </c>
      <c r="AG115" s="6" t="e">
        <f t="shared" si="73"/>
        <v>#NUM!</v>
      </c>
      <c r="AH115" s="6" t="e">
        <f t="shared" si="73"/>
        <v>#NUM!</v>
      </c>
      <c r="AI115" s="130" t="e">
        <f t="shared" si="73"/>
        <v>#NUM!</v>
      </c>
    </row>
    <row r="116" spans="1:35" ht="15.75">
      <c r="A116" s="16">
        <f t="shared" si="36"/>
        <v>105</v>
      </c>
      <c r="B116" s="14" t="s">
        <v>129</v>
      </c>
      <c r="D116" s="6" t="s">
        <v>123</v>
      </c>
      <c r="F116" s="6">
        <f t="shared" ref="F116:AI116" si="74">IF(F24&gt;=20,0.2,IF(F24&gt;4,10^(-1.252*LOG10(F24)+0.93),1.5))</f>
        <v>1.5</v>
      </c>
      <c r="G116" s="6">
        <f t="shared" si="74"/>
        <v>1.5</v>
      </c>
      <c r="H116" s="6">
        <f t="shared" si="74"/>
        <v>1.5</v>
      </c>
      <c r="I116" s="6">
        <f t="shared" si="74"/>
        <v>1.5</v>
      </c>
      <c r="J116" s="6">
        <f t="shared" si="74"/>
        <v>1.5</v>
      </c>
      <c r="K116" s="6">
        <f t="shared" si="74"/>
        <v>1.5</v>
      </c>
      <c r="L116" s="6">
        <f t="shared" si="74"/>
        <v>1.5</v>
      </c>
      <c r="M116" s="6">
        <f t="shared" si="74"/>
        <v>1.5</v>
      </c>
      <c r="N116" s="6">
        <f t="shared" si="74"/>
        <v>1.5</v>
      </c>
      <c r="O116" s="6">
        <f t="shared" si="74"/>
        <v>1.5</v>
      </c>
      <c r="P116" s="6">
        <f t="shared" si="74"/>
        <v>1.5</v>
      </c>
      <c r="Q116" s="6">
        <f t="shared" si="74"/>
        <v>1.5</v>
      </c>
      <c r="R116" s="6">
        <f t="shared" si="74"/>
        <v>1.5</v>
      </c>
      <c r="S116" s="6">
        <f t="shared" si="74"/>
        <v>1.5</v>
      </c>
      <c r="T116" s="130">
        <f t="shared" si="74"/>
        <v>1.5</v>
      </c>
      <c r="U116" s="6">
        <f t="shared" si="74"/>
        <v>1.5</v>
      </c>
      <c r="V116" s="6">
        <f t="shared" si="74"/>
        <v>1.5</v>
      </c>
      <c r="W116" s="6">
        <f t="shared" si="74"/>
        <v>1.5</v>
      </c>
      <c r="X116" s="6">
        <f t="shared" si="74"/>
        <v>1.5</v>
      </c>
      <c r="Y116" s="6" t="e">
        <f t="shared" si="74"/>
        <v>#REF!</v>
      </c>
      <c r="Z116" s="6" t="e">
        <f t="shared" si="74"/>
        <v>#REF!</v>
      </c>
      <c r="AA116" s="6">
        <f t="shared" si="74"/>
        <v>1.5</v>
      </c>
      <c r="AB116" s="6">
        <f t="shared" si="74"/>
        <v>1.5</v>
      </c>
      <c r="AC116" s="6">
        <f t="shared" si="74"/>
        <v>1.5</v>
      </c>
      <c r="AD116" s="6">
        <f t="shared" si="74"/>
        <v>1.5</v>
      </c>
      <c r="AE116" s="6">
        <f t="shared" si="74"/>
        <v>1.5</v>
      </c>
      <c r="AF116" s="6">
        <f t="shared" si="74"/>
        <v>1.5</v>
      </c>
      <c r="AG116" s="6">
        <f t="shared" si="74"/>
        <v>1.5</v>
      </c>
      <c r="AH116" s="6">
        <f t="shared" si="74"/>
        <v>1.5</v>
      </c>
      <c r="AI116" s="130">
        <f t="shared" si="74"/>
        <v>1.5</v>
      </c>
    </row>
    <row r="117" spans="1:35" ht="15.75">
      <c r="A117" s="16">
        <f t="shared" si="36"/>
        <v>106</v>
      </c>
      <c r="B117" s="85" t="s">
        <v>78</v>
      </c>
      <c r="D117" s="6" t="s">
        <v>123</v>
      </c>
      <c r="F117" s="6">
        <f t="shared" ref="F117:AI117" si="75">IF(F124&lt;45,0.8*SIN(F124/2/180*PI())*(1-(F119/F79)^2)/(F119/F79)^4,0.5*(1-(F119/F79)^2)*(SIN(F124/2/180*PI()))^0.5/(F119/F79)^4)</f>
        <v>1.4260874053762582</v>
      </c>
      <c r="G117" s="6">
        <f t="shared" si="75"/>
        <v>1.4260874053762582</v>
      </c>
      <c r="H117" s="6">
        <f t="shared" si="75"/>
        <v>1.4260874053762582</v>
      </c>
      <c r="I117" s="6">
        <f t="shared" si="75"/>
        <v>1.4260874053762582</v>
      </c>
      <c r="J117" s="6">
        <f t="shared" si="75"/>
        <v>1.4260874053762582</v>
      </c>
      <c r="K117" s="6">
        <f t="shared" si="75"/>
        <v>1.4260874053762582</v>
      </c>
      <c r="L117" s="6">
        <f t="shared" si="75"/>
        <v>1.4260874053762582</v>
      </c>
      <c r="M117" s="6">
        <f t="shared" si="75"/>
        <v>1.4260874053762582</v>
      </c>
      <c r="N117" s="6">
        <f t="shared" si="75"/>
        <v>0.36009929759377629</v>
      </c>
      <c r="O117" s="6">
        <f t="shared" si="75"/>
        <v>0.36009929759377629</v>
      </c>
      <c r="P117" s="6">
        <f t="shared" si="75"/>
        <v>1.4260874053762582</v>
      </c>
      <c r="Q117" s="6" t="e">
        <f t="shared" si="75"/>
        <v>#VALUE!</v>
      </c>
      <c r="R117" s="6" t="e">
        <f t="shared" si="75"/>
        <v>#VALUE!</v>
      </c>
      <c r="S117" s="6" t="e">
        <f t="shared" si="75"/>
        <v>#VALUE!</v>
      </c>
      <c r="T117" s="130" t="e">
        <f t="shared" si="75"/>
        <v>#VALUE!</v>
      </c>
      <c r="U117" s="6" t="e">
        <f t="shared" si="75"/>
        <v>#VALUE!</v>
      </c>
      <c r="V117" s="6" t="e">
        <f t="shared" si="75"/>
        <v>#VALUE!</v>
      </c>
      <c r="W117" s="6" t="e">
        <f t="shared" si="75"/>
        <v>#VALUE!</v>
      </c>
      <c r="X117" s="6" t="e">
        <f t="shared" si="75"/>
        <v>#VALUE!</v>
      </c>
      <c r="Y117" s="6" t="e">
        <f t="shared" si="75"/>
        <v>#REF!</v>
      </c>
      <c r="Z117" s="6" t="e">
        <f t="shared" si="75"/>
        <v>#REF!</v>
      </c>
      <c r="AA117" s="6" t="e">
        <f t="shared" si="75"/>
        <v>#VALUE!</v>
      </c>
      <c r="AB117" s="6" t="e">
        <f t="shared" si="75"/>
        <v>#VALUE!</v>
      </c>
      <c r="AC117" s="6" t="e">
        <f t="shared" si="75"/>
        <v>#VALUE!</v>
      </c>
      <c r="AD117" s="6" t="e">
        <f t="shared" si="75"/>
        <v>#VALUE!</v>
      </c>
      <c r="AE117" s="6" t="e">
        <f t="shared" si="75"/>
        <v>#VALUE!</v>
      </c>
      <c r="AF117" s="6" t="e">
        <f t="shared" si="75"/>
        <v>#VALUE!</v>
      </c>
      <c r="AG117" s="6" t="e">
        <f t="shared" si="75"/>
        <v>#VALUE!</v>
      </c>
      <c r="AH117" s="6" t="e">
        <f t="shared" si="75"/>
        <v>#VALUE!</v>
      </c>
      <c r="AI117" s="130" t="e">
        <f t="shared" si="75"/>
        <v>#VALUE!</v>
      </c>
    </row>
    <row r="118" spans="1:35" ht="15.75">
      <c r="A118" s="16">
        <f t="shared" si="36"/>
        <v>107</v>
      </c>
      <c r="B118" s="14"/>
      <c r="F118" s="10">
        <f t="shared" ref="F118:AI118" si="76">IF(F24=1,0.75,IF(F24=1.5,1,IF(F24=2,1.5,IF(F24=3,2,IF(F24=4,3,IF(F24&gt;=52,F24-4,F24-2))))))</f>
        <v>1</v>
      </c>
      <c r="G118" s="10">
        <f t="shared" si="76"/>
        <v>1</v>
      </c>
      <c r="H118" s="10">
        <f t="shared" si="76"/>
        <v>1</v>
      </c>
      <c r="I118" s="10">
        <f t="shared" si="76"/>
        <v>1</v>
      </c>
      <c r="J118" s="10">
        <f t="shared" si="76"/>
        <v>1</v>
      </c>
      <c r="K118" s="10">
        <f t="shared" si="76"/>
        <v>1</v>
      </c>
      <c r="L118" s="10">
        <f t="shared" si="76"/>
        <v>1</v>
      </c>
      <c r="M118" s="10">
        <f t="shared" si="76"/>
        <v>1</v>
      </c>
      <c r="N118" s="10">
        <f t="shared" si="76"/>
        <v>0.75</v>
      </c>
      <c r="O118" s="10">
        <f t="shared" si="76"/>
        <v>0.75</v>
      </c>
      <c r="P118" s="10">
        <f t="shared" si="76"/>
        <v>1</v>
      </c>
      <c r="Q118" s="10">
        <f t="shared" si="76"/>
        <v>-2</v>
      </c>
      <c r="R118" s="10">
        <f t="shared" si="76"/>
        <v>-2</v>
      </c>
      <c r="S118" s="10">
        <f t="shared" si="76"/>
        <v>-2</v>
      </c>
      <c r="T118" s="136">
        <f t="shared" si="76"/>
        <v>-2</v>
      </c>
      <c r="U118" s="10">
        <f t="shared" si="76"/>
        <v>-2</v>
      </c>
      <c r="V118" s="10">
        <f t="shared" si="76"/>
        <v>-2</v>
      </c>
      <c r="W118" s="10">
        <f t="shared" si="76"/>
        <v>-2</v>
      </c>
      <c r="X118" s="10">
        <f t="shared" si="76"/>
        <v>-2</v>
      </c>
      <c r="Y118" s="10" t="e">
        <f t="shared" si="76"/>
        <v>#REF!</v>
      </c>
      <c r="Z118" s="10" t="e">
        <f t="shared" si="76"/>
        <v>#REF!</v>
      </c>
      <c r="AA118" s="10">
        <f t="shared" si="76"/>
        <v>-2</v>
      </c>
      <c r="AB118" s="10">
        <f t="shared" si="76"/>
        <v>-2</v>
      </c>
      <c r="AC118" s="10">
        <f t="shared" si="76"/>
        <v>-2</v>
      </c>
      <c r="AD118" s="10">
        <f t="shared" si="76"/>
        <v>-2</v>
      </c>
      <c r="AE118" s="10">
        <f t="shared" si="76"/>
        <v>-2</v>
      </c>
      <c r="AF118" s="10">
        <f t="shared" si="76"/>
        <v>-2</v>
      </c>
      <c r="AG118" s="10">
        <f t="shared" si="76"/>
        <v>-2</v>
      </c>
      <c r="AH118" s="10">
        <f t="shared" si="76"/>
        <v>-2</v>
      </c>
      <c r="AI118" s="136">
        <f t="shared" si="76"/>
        <v>-2</v>
      </c>
    </row>
    <row r="119" spans="1:35" ht="15.75">
      <c r="A119" s="16">
        <f t="shared" si="36"/>
        <v>108</v>
      </c>
      <c r="B119" s="14"/>
      <c r="F119" s="6">
        <f t="shared" ref="F119" si="77">VLOOKUP(F118,$F$129:$H$159,3)</f>
        <v>24.31</v>
      </c>
      <c r="G119" s="6">
        <f t="shared" ref="G119:AI119" si="78">VLOOKUP(G118,$F$129:$H$159,3)</f>
        <v>24.31</v>
      </c>
      <c r="H119" s="6">
        <f t="shared" si="78"/>
        <v>24.31</v>
      </c>
      <c r="I119" s="6">
        <f t="shared" si="78"/>
        <v>24.31</v>
      </c>
      <c r="J119" s="6">
        <f t="shared" si="78"/>
        <v>24.31</v>
      </c>
      <c r="K119" s="6">
        <f t="shared" si="78"/>
        <v>24.31</v>
      </c>
      <c r="L119" s="6">
        <f t="shared" si="78"/>
        <v>24.31</v>
      </c>
      <c r="M119" s="6">
        <f t="shared" si="78"/>
        <v>24.31</v>
      </c>
      <c r="N119" s="6">
        <f t="shared" si="78"/>
        <v>18.850000000000001</v>
      </c>
      <c r="O119" s="6">
        <f t="shared" si="78"/>
        <v>18.850000000000001</v>
      </c>
      <c r="P119" s="6">
        <f t="shared" si="78"/>
        <v>24.31</v>
      </c>
      <c r="Q119" s="6" t="e">
        <f t="shared" si="78"/>
        <v>#VALUE!</v>
      </c>
      <c r="R119" s="6" t="e">
        <f t="shared" si="78"/>
        <v>#VALUE!</v>
      </c>
      <c r="S119" s="6" t="e">
        <f t="shared" si="78"/>
        <v>#VALUE!</v>
      </c>
      <c r="T119" s="130" t="e">
        <f t="shared" si="78"/>
        <v>#VALUE!</v>
      </c>
      <c r="U119" s="6" t="e">
        <f t="shared" si="78"/>
        <v>#VALUE!</v>
      </c>
      <c r="V119" s="6" t="e">
        <f t="shared" si="78"/>
        <v>#VALUE!</v>
      </c>
      <c r="W119" s="6" t="e">
        <f t="shared" si="78"/>
        <v>#VALUE!</v>
      </c>
      <c r="X119" s="6" t="e">
        <f t="shared" si="78"/>
        <v>#VALUE!</v>
      </c>
      <c r="Y119" s="6" t="e">
        <f t="shared" si="78"/>
        <v>#REF!</v>
      </c>
      <c r="Z119" s="6" t="e">
        <f t="shared" si="78"/>
        <v>#REF!</v>
      </c>
      <c r="AA119" s="6" t="e">
        <f t="shared" si="78"/>
        <v>#VALUE!</v>
      </c>
      <c r="AB119" s="6" t="e">
        <f t="shared" si="78"/>
        <v>#VALUE!</v>
      </c>
      <c r="AC119" s="6" t="e">
        <f t="shared" si="78"/>
        <v>#VALUE!</v>
      </c>
      <c r="AD119" s="6" t="e">
        <f t="shared" si="78"/>
        <v>#VALUE!</v>
      </c>
      <c r="AE119" s="6" t="e">
        <f t="shared" si="78"/>
        <v>#VALUE!</v>
      </c>
      <c r="AF119" s="6" t="e">
        <f t="shared" si="78"/>
        <v>#VALUE!</v>
      </c>
      <c r="AG119" s="6" t="e">
        <f t="shared" si="78"/>
        <v>#VALUE!</v>
      </c>
      <c r="AH119" s="6" t="e">
        <f t="shared" si="78"/>
        <v>#VALUE!</v>
      </c>
      <c r="AI119" s="130" t="e">
        <f t="shared" si="78"/>
        <v>#VALUE!</v>
      </c>
    </row>
    <row r="120" spans="1:35" ht="15.75">
      <c r="A120" s="16">
        <f t="shared" si="36"/>
        <v>109</v>
      </c>
      <c r="B120" s="85" t="s">
        <v>79</v>
      </c>
      <c r="D120" s="6" t="s">
        <v>123</v>
      </c>
      <c r="F120" s="6">
        <f t="shared" ref="F120:AI120" si="79">IF(F126&lt;45,2.6*SIN(F126/2/180*PI())*(1-(F79/F122)^2)^2,(1-(F79/F122)^2)^2)</f>
        <v>1.3644874569078421E-2</v>
      </c>
      <c r="G120" s="6">
        <f t="shared" si="79"/>
        <v>1.3644874569078421E-2</v>
      </c>
      <c r="H120" s="6">
        <f t="shared" si="79"/>
        <v>1.3644874569078421E-2</v>
      </c>
      <c r="I120" s="6">
        <f t="shared" si="79"/>
        <v>1.3644874569078421E-2</v>
      </c>
      <c r="J120" s="6">
        <f t="shared" si="79"/>
        <v>1.3644874569078421E-2</v>
      </c>
      <c r="K120" s="6">
        <f t="shared" si="79"/>
        <v>1.3644874569078421E-2</v>
      </c>
      <c r="L120" s="6">
        <f t="shared" si="79"/>
        <v>1.3644874569078421E-2</v>
      </c>
      <c r="M120" s="6">
        <f t="shared" si="79"/>
        <v>1.3644874569078421E-2</v>
      </c>
      <c r="N120" s="6">
        <f t="shared" si="79"/>
        <v>8.8933550097095665E-2</v>
      </c>
      <c r="O120" s="6">
        <f t="shared" si="79"/>
        <v>8.8933550097095665E-2</v>
      </c>
      <c r="P120" s="6">
        <f t="shared" si="79"/>
        <v>1.3644874569078421E-2</v>
      </c>
      <c r="Q120" s="6" t="e">
        <f t="shared" si="79"/>
        <v>#VALUE!</v>
      </c>
      <c r="R120" s="6" t="e">
        <f t="shared" si="79"/>
        <v>#VALUE!</v>
      </c>
      <c r="S120" s="6" t="e">
        <f t="shared" si="79"/>
        <v>#VALUE!</v>
      </c>
      <c r="T120" s="130" t="e">
        <f t="shared" si="79"/>
        <v>#VALUE!</v>
      </c>
      <c r="U120" s="6" t="e">
        <f t="shared" si="79"/>
        <v>#VALUE!</v>
      </c>
      <c r="V120" s="6" t="e">
        <f t="shared" si="79"/>
        <v>#VALUE!</v>
      </c>
      <c r="W120" s="6" t="e">
        <f t="shared" si="79"/>
        <v>#VALUE!</v>
      </c>
      <c r="X120" s="6" t="e">
        <f t="shared" si="79"/>
        <v>#VALUE!</v>
      </c>
      <c r="Y120" s="6" t="e">
        <f t="shared" si="79"/>
        <v>#REF!</v>
      </c>
      <c r="Z120" s="6" t="e">
        <f t="shared" si="79"/>
        <v>#REF!</v>
      </c>
      <c r="AA120" s="6" t="e">
        <f t="shared" si="79"/>
        <v>#VALUE!</v>
      </c>
      <c r="AB120" s="6" t="e">
        <f t="shared" si="79"/>
        <v>#VALUE!</v>
      </c>
      <c r="AC120" s="6" t="e">
        <f t="shared" si="79"/>
        <v>#VALUE!</v>
      </c>
      <c r="AD120" s="6" t="e">
        <f t="shared" si="79"/>
        <v>#VALUE!</v>
      </c>
      <c r="AE120" s="6" t="e">
        <f t="shared" si="79"/>
        <v>#VALUE!</v>
      </c>
      <c r="AF120" s="6" t="e">
        <f t="shared" si="79"/>
        <v>#VALUE!</v>
      </c>
      <c r="AG120" s="6" t="e">
        <f t="shared" si="79"/>
        <v>#VALUE!</v>
      </c>
      <c r="AH120" s="6" t="e">
        <f t="shared" si="79"/>
        <v>#VALUE!</v>
      </c>
      <c r="AI120" s="130" t="e">
        <f t="shared" si="79"/>
        <v>#VALUE!</v>
      </c>
    </row>
    <row r="121" spans="1:35" ht="15.75">
      <c r="A121" s="16">
        <f t="shared" si="36"/>
        <v>110</v>
      </c>
      <c r="B121" s="14"/>
      <c r="F121" s="10">
        <f t="shared" ref="F121:AI121" si="80">IF(F24=0.75,1,IF(F24=1,1.5,IF(F24=1.5,2,IF(F24=2,3,IF(F24=3,4,IF(F24&gt;=48,F24+4,F24+2))))))</f>
        <v>2</v>
      </c>
      <c r="G121" s="10">
        <f t="shared" si="80"/>
        <v>2</v>
      </c>
      <c r="H121" s="10">
        <f t="shared" si="80"/>
        <v>2</v>
      </c>
      <c r="I121" s="10">
        <f t="shared" si="80"/>
        <v>2</v>
      </c>
      <c r="J121" s="10">
        <f t="shared" si="80"/>
        <v>2</v>
      </c>
      <c r="K121" s="10">
        <f t="shared" si="80"/>
        <v>2</v>
      </c>
      <c r="L121" s="10">
        <f t="shared" si="80"/>
        <v>2</v>
      </c>
      <c r="M121" s="10">
        <f t="shared" si="80"/>
        <v>2</v>
      </c>
      <c r="N121" s="10">
        <f t="shared" si="80"/>
        <v>1.5</v>
      </c>
      <c r="O121" s="10">
        <f t="shared" si="80"/>
        <v>1.5</v>
      </c>
      <c r="P121" s="10">
        <f t="shared" si="80"/>
        <v>2</v>
      </c>
      <c r="Q121" s="10">
        <f t="shared" si="80"/>
        <v>2</v>
      </c>
      <c r="R121" s="10">
        <f t="shared" si="80"/>
        <v>2</v>
      </c>
      <c r="S121" s="10">
        <f t="shared" si="80"/>
        <v>2</v>
      </c>
      <c r="T121" s="136">
        <f t="shared" si="80"/>
        <v>2</v>
      </c>
      <c r="U121" s="10">
        <f t="shared" si="80"/>
        <v>2</v>
      </c>
      <c r="V121" s="10">
        <f t="shared" si="80"/>
        <v>2</v>
      </c>
      <c r="W121" s="10">
        <f t="shared" si="80"/>
        <v>2</v>
      </c>
      <c r="X121" s="10">
        <f t="shared" si="80"/>
        <v>2</v>
      </c>
      <c r="Y121" s="10" t="e">
        <f t="shared" si="80"/>
        <v>#REF!</v>
      </c>
      <c r="Z121" s="10" t="e">
        <f t="shared" si="80"/>
        <v>#REF!</v>
      </c>
      <c r="AA121" s="10">
        <f t="shared" si="80"/>
        <v>2</v>
      </c>
      <c r="AB121" s="10">
        <f t="shared" si="80"/>
        <v>2</v>
      </c>
      <c r="AC121" s="10">
        <f t="shared" si="80"/>
        <v>2</v>
      </c>
      <c r="AD121" s="10">
        <f t="shared" si="80"/>
        <v>2</v>
      </c>
      <c r="AE121" s="10">
        <f t="shared" si="80"/>
        <v>2</v>
      </c>
      <c r="AF121" s="10">
        <f t="shared" si="80"/>
        <v>2</v>
      </c>
      <c r="AG121" s="10">
        <f t="shared" si="80"/>
        <v>2</v>
      </c>
      <c r="AH121" s="10">
        <f t="shared" si="80"/>
        <v>2</v>
      </c>
      <c r="AI121" s="136">
        <f t="shared" si="80"/>
        <v>2</v>
      </c>
    </row>
    <row r="122" spans="1:35" ht="15.75">
      <c r="A122" s="16">
        <f t="shared" si="36"/>
        <v>111</v>
      </c>
      <c r="B122" s="14"/>
      <c r="F122" s="6">
        <f t="shared" ref="F122" si="81">VLOOKUP(F121,$F$129:$H$159,3)</f>
        <v>49.25</v>
      </c>
      <c r="G122" s="6">
        <f t="shared" ref="G122:AI122" si="82">VLOOKUP(G121,$F$129:$H$159,3)</f>
        <v>49.25</v>
      </c>
      <c r="H122" s="6">
        <f t="shared" si="82"/>
        <v>49.25</v>
      </c>
      <c r="I122" s="6">
        <f t="shared" si="82"/>
        <v>49.25</v>
      </c>
      <c r="J122" s="6">
        <f t="shared" si="82"/>
        <v>49.25</v>
      </c>
      <c r="K122" s="6">
        <f t="shared" si="82"/>
        <v>49.25</v>
      </c>
      <c r="L122" s="6">
        <f t="shared" si="82"/>
        <v>49.25</v>
      </c>
      <c r="M122" s="6">
        <f t="shared" si="82"/>
        <v>49.25</v>
      </c>
      <c r="N122" s="6">
        <f t="shared" si="82"/>
        <v>38.1</v>
      </c>
      <c r="O122" s="6">
        <f t="shared" si="82"/>
        <v>38.1</v>
      </c>
      <c r="P122" s="6">
        <f t="shared" si="82"/>
        <v>49.25</v>
      </c>
      <c r="Q122" s="6">
        <f t="shared" si="82"/>
        <v>49.25</v>
      </c>
      <c r="R122" s="6">
        <f t="shared" si="82"/>
        <v>49.25</v>
      </c>
      <c r="S122" s="6">
        <f t="shared" si="82"/>
        <v>49.25</v>
      </c>
      <c r="T122" s="130">
        <f t="shared" si="82"/>
        <v>49.25</v>
      </c>
      <c r="U122" s="6">
        <f t="shared" si="82"/>
        <v>49.25</v>
      </c>
      <c r="V122" s="6">
        <f t="shared" si="82"/>
        <v>49.25</v>
      </c>
      <c r="W122" s="6">
        <f t="shared" si="82"/>
        <v>49.25</v>
      </c>
      <c r="X122" s="6">
        <f t="shared" si="82"/>
        <v>49.25</v>
      </c>
      <c r="Y122" s="6" t="e">
        <f t="shared" si="82"/>
        <v>#REF!</v>
      </c>
      <c r="Z122" s="6" t="e">
        <f t="shared" si="82"/>
        <v>#REF!</v>
      </c>
      <c r="AA122" s="6">
        <f t="shared" si="82"/>
        <v>49.25</v>
      </c>
      <c r="AB122" s="6">
        <f t="shared" si="82"/>
        <v>49.25</v>
      </c>
      <c r="AC122" s="6">
        <f t="shared" si="82"/>
        <v>49.25</v>
      </c>
      <c r="AD122" s="6">
        <f t="shared" si="82"/>
        <v>49.25</v>
      </c>
      <c r="AE122" s="6">
        <f t="shared" si="82"/>
        <v>49.25</v>
      </c>
      <c r="AF122" s="6">
        <f t="shared" si="82"/>
        <v>49.25</v>
      </c>
      <c r="AG122" s="6">
        <f t="shared" si="82"/>
        <v>49.25</v>
      </c>
      <c r="AH122" s="6">
        <f t="shared" si="82"/>
        <v>49.25</v>
      </c>
      <c r="AI122" s="130">
        <f t="shared" si="82"/>
        <v>49.25</v>
      </c>
    </row>
    <row r="123" spans="1:35" ht="15.75">
      <c r="A123" s="16">
        <f t="shared" si="36"/>
        <v>112</v>
      </c>
      <c r="B123" s="97" t="s">
        <v>130</v>
      </c>
      <c r="F123" s="53">
        <f t="shared" ref="F123" si="83">VLOOKUP(F24,$F$129:$G$159,2)/2</f>
        <v>32</v>
      </c>
      <c r="G123" s="53">
        <f t="shared" ref="G123:AI123" si="84">VLOOKUP(G24,$F$129:$G$159,2)/2</f>
        <v>32</v>
      </c>
      <c r="H123" s="53">
        <f t="shared" si="84"/>
        <v>32</v>
      </c>
      <c r="I123" s="53">
        <f t="shared" si="84"/>
        <v>32</v>
      </c>
      <c r="J123" s="53">
        <f t="shared" si="84"/>
        <v>32</v>
      </c>
      <c r="K123" s="53">
        <f t="shared" si="84"/>
        <v>32</v>
      </c>
      <c r="L123" s="53">
        <f t="shared" si="84"/>
        <v>32</v>
      </c>
      <c r="M123" s="53">
        <f t="shared" si="84"/>
        <v>32</v>
      </c>
      <c r="N123" s="53">
        <f t="shared" si="84"/>
        <v>25.5</v>
      </c>
      <c r="O123" s="53">
        <f t="shared" si="84"/>
        <v>25.5</v>
      </c>
      <c r="P123" s="53">
        <f t="shared" si="84"/>
        <v>32</v>
      </c>
      <c r="Q123" s="53" t="e">
        <f t="shared" si="84"/>
        <v>#VALUE!</v>
      </c>
      <c r="R123" s="53" t="e">
        <f t="shared" si="84"/>
        <v>#VALUE!</v>
      </c>
      <c r="S123" s="53" t="e">
        <f t="shared" si="84"/>
        <v>#VALUE!</v>
      </c>
      <c r="T123" s="132" t="e">
        <f t="shared" si="84"/>
        <v>#VALUE!</v>
      </c>
      <c r="U123" s="53" t="e">
        <f t="shared" si="84"/>
        <v>#VALUE!</v>
      </c>
      <c r="V123" s="53" t="e">
        <f t="shared" si="84"/>
        <v>#VALUE!</v>
      </c>
      <c r="W123" s="53" t="e">
        <f t="shared" si="84"/>
        <v>#VALUE!</v>
      </c>
      <c r="X123" s="53" t="e">
        <f t="shared" si="84"/>
        <v>#VALUE!</v>
      </c>
      <c r="Y123" s="53" t="e">
        <f t="shared" si="84"/>
        <v>#REF!</v>
      </c>
      <c r="Z123" s="53" t="e">
        <f t="shared" si="84"/>
        <v>#REF!</v>
      </c>
      <c r="AA123" s="53" t="e">
        <f t="shared" si="84"/>
        <v>#VALUE!</v>
      </c>
      <c r="AB123" s="53" t="e">
        <f t="shared" si="84"/>
        <v>#VALUE!</v>
      </c>
      <c r="AC123" s="53" t="e">
        <f t="shared" si="84"/>
        <v>#VALUE!</v>
      </c>
      <c r="AD123" s="53" t="e">
        <f t="shared" si="84"/>
        <v>#VALUE!</v>
      </c>
      <c r="AE123" s="53" t="e">
        <f t="shared" si="84"/>
        <v>#VALUE!</v>
      </c>
      <c r="AF123" s="53" t="e">
        <f t="shared" si="84"/>
        <v>#VALUE!</v>
      </c>
      <c r="AG123" s="53" t="e">
        <f t="shared" si="84"/>
        <v>#VALUE!</v>
      </c>
      <c r="AH123" s="53" t="e">
        <f t="shared" si="84"/>
        <v>#VALUE!</v>
      </c>
      <c r="AI123" s="132" t="e">
        <f t="shared" si="84"/>
        <v>#VALUE!</v>
      </c>
    </row>
    <row r="124" spans="1:35" ht="15.75">
      <c r="A124" s="16">
        <f t="shared" si="36"/>
        <v>113</v>
      </c>
      <c r="B124" s="97" t="s">
        <v>131</v>
      </c>
      <c r="D124" s="6" t="s">
        <v>123</v>
      </c>
      <c r="F124" s="93">
        <f t="shared" ref="F124:AI124" si="85">2*ATAN((F79-F119)/(2*F123))/PI()*180</f>
        <v>32.096423890748923</v>
      </c>
      <c r="G124" s="93">
        <f t="shared" si="85"/>
        <v>32.096423890748923</v>
      </c>
      <c r="H124" s="93">
        <f t="shared" si="85"/>
        <v>32.096423890748923</v>
      </c>
      <c r="I124" s="93">
        <f t="shared" si="85"/>
        <v>32.096423890748923</v>
      </c>
      <c r="J124" s="93">
        <f t="shared" si="85"/>
        <v>32.096423890748923</v>
      </c>
      <c r="K124" s="93">
        <f t="shared" si="85"/>
        <v>32.096423890748923</v>
      </c>
      <c r="L124" s="93">
        <f t="shared" si="85"/>
        <v>32.096423890748923</v>
      </c>
      <c r="M124" s="93">
        <f t="shared" si="85"/>
        <v>32.096423890748923</v>
      </c>
      <c r="N124" s="93">
        <f t="shared" si="85"/>
        <v>20.037749212626935</v>
      </c>
      <c r="O124" s="93">
        <f t="shared" si="85"/>
        <v>20.037749212626935</v>
      </c>
      <c r="P124" s="93">
        <f t="shared" si="85"/>
        <v>32.096423890748923</v>
      </c>
      <c r="Q124" s="93" t="e">
        <f t="shared" si="85"/>
        <v>#VALUE!</v>
      </c>
      <c r="R124" s="93" t="e">
        <f t="shared" si="85"/>
        <v>#VALUE!</v>
      </c>
      <c r="S124" s="93" t="e">
        <f t="shared" si="85"/>
        <v>#VALUE!</v>
      </c>
      <c r="T124" s="135" t="e">
        <f t="shared" si="85"/>
        <v>#VALUE!</v>
      </c>
      <c r="U124" s="93" t="e">
        <f t="shared" si="85"/>
        <v>#VALUE!</v>
      </c>
      <c r="V124" s="93" t="e">
        <f t="shared" si="85"/>
        <v>#VALUE!</v>
      </c>
      <c r="W124" s="93" t="e">
        <f t="shared" si="85"/>
        <v>#VALUE!</v>
      </c>
      <c r="X124" s="93" t="e">
        <f t="shared" si="85"/>
        <v>#VALUE!</v>
      </c>
      <c r="Y124" s="93" t="e">
        <f t="shared" si="85"/>
        <v>#REF!</v>
      </c>
      <c r="Z124" s="93" t="e">
        <f t="shared" si="85"/>
        <v>#REF!</v>
      </c>
      <c r="AA124" s="93" t="e">
        <f t="shared" si="85"/>
        <v>#VALUE!</v>
      </c>
      <c r="AB124" s="93" t="e">
        <f t="shared" si="85"/>
        <v>#VALUE!</v>
      </c>
      <c r="AC124" s="93" t="e">
        <f t="shared" si="85"/>
        <v>#VALUE!</v>
      </c>
      <c r="AD124" s="93" t="e">
        <f t="shared" si="85"/>
        <v>#VALUE!</v>
      </c>
      <c r="AE124" s="93" t="e">
        <f t="shared" si="85"/>
        <v>#VALUE!</v>
      </c>
      <c r="AF124" s="93" t="e">
        <f t="shared" si="85"/>
        <v>#VALUE!</v>
      </c>
      <c r="AG124" s="93" t="e">
        <f t="shared" si="85"/>
        <v>#VALUE!</v>
      </c>
      <c r="AH124" s="93" t="e">
        <f t="shared" si="85"/>
        <v>#VALUE!</v>
      </c>
      <c r="AI124" s="135" t="e">
        <f t="shared" si="85"/>
        <v>#VALUE!</v>
      </c>
    </row>
    <row r="125" spans="1:35" ht="15.75">
      <c r="A125" s="16">
        <f t="shared" si="36"/>
        <v>114</v>
      </c>
      <c r="B125" s="97" t="s">
        <v>132</v>
      </c>
      <c r="F125" s="53">
        <f t="shared" ref="F125" si="86">VLOOKUP(F121,$F$129:$G$159,2)/2</f>
        <v>38</v>
      </c>
      <c r="G125" s="53">
        <f t="shared" ref="G125:AI125" si="87">VLOOKUP(G121,$F$129:$G$159,2)/2</f>
        <v>38</v>
      </c>
      <c r="H125" s="53">
        <f t="shared" si="87"/>
        <v>38</v>
      </c>
      <c r="I125" s="53">
        <f t="shared" si="87"/>
        <v>38</v>
      </c>
      <c r="J125" s="53">
        <f t="shared" si="87"/>
        <v>38</v>
      </c>
      <c r="K125" s="53">
        <f t="shared" si="87"/>
        <v>38</v>
      </c>
      <c r="L125" s="53">
        <f t="shared" si="87"/>
        <v>38</v>
      </c>
      <c r="M125" s="53">
        <f t="shared" si="87"/>
        <v>38</v>
      </c>
      <c r="N125" s="53">
        <f t="shared" si="87"/>
        <v>32</v>
      </c>
      <c r="O125" s="53">
        <f t="shared" si="87"/>
        <v>32</v>
      </c>
      <c r="P125" s="53">
        <f t="shared" si="87"/>
        <v>38</v>
      </c>
      <c r="Q125" s="53">
        <f t="shared" si="87"/>
        <v>38</v>
      </c>
      <c r="R125" s="53">
        <f t="shared" si="87"/>
        <v>38</v>
      </c>
      <c r="S125" s="53">
        <f t="shared" si="87"/>
        <v>38</v>
      </c>
      <c r="T125" s="132">
        <f t="shared" si="87"/>
        <v>38</v>
      </c>
      <c r="U125" s="53">
        <f t="shared" si="87"/>
        <v>38</v>
      </c>
      <c r="V125" s="53">
        <f t="shared" si="87"/>
        <v>38</v>
      </c>
      <c r="W125" s="53">
        <f t="shared" si="87"/>
        <v>38</v>
      </c>
      <c r="X125" s="53">
        <f t="shared" si="87"/>
        <v>38</v>
      </c>
      <c r="Y125" s="53" t="e">
        <f t="shared" si="87"/>
        <v>#REF!</v>
      </c>
      <c r="Z125" s="53" t="e">
        <f t="shared" si="87"/>
        <v>#REF!</v>
      </c>
      <c r="AA125" s="53">
        <f t="shared" si="87"/>
        <v>38</v>
      </c>
      <c r="AB125" s="53">
        <f t="shared" si="87"/>
        <v>38</v>
      </c>
      <c r="AC125" s="53">
        <f t="shared" si="87"/>
        <v>38</v>
      </c>
      <c r="AD125" s="53">
        <f t="shared" si="87"/>
        <v>38</v>
      </c>
      <c r="AE125" s="53">
        <f t="shared" si="87"/>
        <v>38</v>
      </c>
      <c r="AF125" s="53">
        <f t="shared" si="87"/>
        <v>38</v>
      </c>
      <c r="AG125" s="53">
        <f t="shared" si="87"/>
        <v>38</v>
      </c>
      <c r="AH125" s="53">
        <f t="shared" si="87"/>
        <v>38</v>
      </c>
      <c r="AI125" s="132">
        <f t="shared" si="87"/>
        <v>38</v>
      </c>
    </row>
    <row r="126" spans="1:35" ht="15.75">
      <c r="A126" s="16">
        <f t="shared" si="36"/>
        <v>115</v>
      </c>
      <c r="B126" s="85" t="s">
        <v>133</v>
      </c>
      <c r="D126" s="6" t="s">
        <v>123</v>
      </c>
      <c r="F126" s="93">
        <f t="shared" ref="F126:AI126" si="88">2*ATAN((F122-F79)/(2*F125))/PI()*180</f>
        <v>9.8217054299611632</v>
      </c>
      <c r="G126" s="93">
        <f t="shared" si="88"/>
        <v>9.8217054299611632</v>
      </c>
      <c r="H126" s="93">
        <f t="shared" si="88"/>
        <v>9.8217054299611632</v>
      </c>
      <c r="I126" s="93">
        <f t="shared" si="88"/>
        <v>9.8217054299611632</v>
      </c>
      <c r="J126" s="93">
        <f t="shared" si="88"/>
        <v>9.8217054299611632</v>
      </c>
      <c r="K126" s="93">
        <f t="shared" si="88"/>
        <v>9.8217054299611632</v>
      </c>
      <c r="L126" s="93">
        <f t="shared" si="88"/>
        <v>9.8217054299611632</v>
      </c>
      <c r="M126" s="93">
        <f t="shared" si="88"/>
        <v>9.8217054299611632</v>
      </c>
      <c r="N126" s="93">
        <f t="shared" si="88"/>
        <v>18.180553841644649</v>
      </c>
      <c r="O126" s="93">
        <f t="shared" si="88"/>
        <v>18.180553841644649</v>
      </c>
      <c r="P126" s="93">
        <f t="shared" si="88"/>
        <v>9.8217054299611632</v>
      </c>
      <c r="Q126" s="93" t="e">
        <f t="shared" si="88"/>
        <v>#VALUE!</v>
      </c>
      <c r="R126" s="93" t="e">
        <f t="shared" si="88"/>
        <v>#VALUE!</v>
      </c>
      <c r="S126" s="93" t="e">
        <f t="shared" si="88"/>
        <v>#VALUE!</v>
      </c>
      <c r="T126" s="135" t="e">
        <f t="shared" si="88"/>
        <v>#VALUE!</v>
      </c>
      <c r="U126" s="93" t="e">
        <f t="shared" si="88"/>
        <v>#VALUE!</v>
      </c>
      <c r="V126" s="93" t="e">
        <f t="shared" si="88"/>
        <v>#VALUE!</v>
      </c>
      <c r="W126" s="93" t="e">
        <f t="shared" si="88"/>
        <v>#VALUE!</v>
      </c>
      <c r="X126" s="93" t="e">
        <f t="shared" si="88"/>
        <v>#VALUE!</v>
      </c>
      <c r="Y126" s="93" t="e">
        <f t="shared" si="88"/>
        <v>#REF!</v>
      </c>
      <c r="Z126" s="93" t="e">
        <f t="shared" si="88"/>
        <v>#REF!</v>
      </c>
      <c r="AA126" s="93" t="e">
        <f t="shared" si="88"/>
        <v>#VALUE!</v>
      </c>
      <c r="AB126" s="93" t="e">
        <f t="shared" si="88"/>
        <v>#VALUE!</v>
      </c>
      <c r="AC126" s="93" t="e">
        <f t="shared" si="88"/>
        <v>#VALUE!</v>
      </c>
      <c r="AD126" s="93" t="e">
        <f t="shared" si="88"/>
        <v>#VALUE!</v>
      </c>
      <c r="AE126" s="93" t="e">
        <f t="shared" si="88"/>
        <v>#VALUE!</v>
      </c>
      <c r="AF126" s="93" t="e">
        <f t="shared" si="88"/>
        <v>#VALUE!</v>
      </c>
      <c r="AG126" s="93" t="e">
        <f t="shared" si="88"/>
        <v>#VALUE!</v>
      </c>
      <c r="AH126" s="93" t="e">
        <f t="shared" si="88"/>
        <v>#VALUE!</v>
      </c>
      <c r="AI126" s="135" t="e">
        <f t="shared" si="88"/>
        <v>#VALUE!</v>
      </c>
    </row>
    <row r="127" spans="1:35">
      <c r="A127" s="16">
        <f t="shared" si="36"/>
        <v>116</v>
      </c>
      <c r="B127" s="98"/>
      <c r="T127" s="130"/>
      <c r="AI127" s="130"/>
    </row>
    <row r="128" spans="1:35">
      <c r="A128" s="16">
        <f t="shared" si="36"/>
        <v>117</v>
      </c>
      <c r="F128" s="99" t="s">
        <v>134</v>
      </c>
      <c r="G128" s="89" t="s">
        <v>135</v>
      </c>
      <c r="H128" s="89" t="s">
        <v>136</v>
      </c>
      <c r="I128" s="89" t="s">
        <v>137</v>
      </c>
      <c r="T128" s="130"/>
      <c r="U128" s="99" t="s">
        <v>134</v>
      </c>
      <c r="V128" s="89" t="s">
        <v>135</v>
      </c>
      <c r="W128" s="89" t="s">
        <v>136</v>
      </c>
      <c r="X128" s="89" t="s">
        <v>137</v>
      </c>
      <c r="AI128" s="130"/>
    </row>
    <row r="129" spans="1:35">
      <c r="A129" s="16">
        <f t="shared" si="36"/>
        <v>118</v>
      </c>
      <c r="F129" s="53">
        <v>0.75</v>
      </c>
      <c r="H129" s="53">
        <v>18.850000000000001</v>
      </c>
      <c r="I129" s="53">
        <v>22.45</v>
      </c>
      <c r="T129" s="130"/>
      <c r="U129" s="53">
        <v>0.75</v>
      </c>
      <c r="W129" s="53">
        <v>18.850000000000001</v>
      </c>
      <c r="X129" s="53">
        <v>22.45</v>
      </c>
      <c r="AI129" s="130"/>
    </row>
    <row r="130" spans="1:35">
      <c r="A130" s="16">
        <f t="shared" si="36"/>
        <v>119</v>
      </c>
      <c r="F130" s="53">
        <v>1</v>
      </c>
      <c r="G130" s="6">
        <v>51</v>
      </c>
      <c r="H130" s="53">
        <v>24.31</v>
      </c>
      <c r="I130" s="53">
        <v>27.86</v>
      </c>
      <c r="T130" s="130"/>
      <c r="U130" s="53">
        <v>1</v>
      </c>
      <c r="V130" s="6">
        <v>51</v>
      </c>
      <c r="W130" s="53">
        <v>24.31</v>
      </c>
      <c r="X130" s="53">
        <v>27.86</v>
      </c>
      <c r="AI130" s="130"/>
    </row>
    <row r="131" spans="1:35">
      <c r="A131" s="16">
        <f t="shared" si="36"/>
        <v>120</v>
      </c>
      <c r="F131" s="53">
        <v>1.5</v>
      </c>
      <c r="G131" s="6">
        <v>64</v>
      </c>
      <c r="H131" s="53">
        <v>38.1</v>
      </c>
      <c r="I131" s="53">
        <v>42.72</v>
      </c>
      <c r="T131" s="130"/>
      <c r="U131" s="53">
        <v>1.5</v>
      </c>
      <c r="V131" s="6">
        <v>64</v>
      </c>
      <c r="W131" s="53">
        <v>38.1</v>
      </c>
      <c r="X131" s="53">
        <v>42.72</v>
      </c>
      <c r="AI131" s="130"/>
    </row>
    <row r="132" spans="1:35">
      <c r="A132" s="16">
        <f t="shared" si="36"/>
        <v>121</v>
      </c>
      <c r="F132" s="100">
        <v>2</v>
      </c>
      <c r="G132" s="6">
        <v>76</v>
      </c>
      <c r="H132" s="53">
        <v>49.25</v>
      </c>
      <c r="I132" s="53">
        <v>54.79</v>
      </c>
      <c r="T132" s="130"/>
      <c r="U132" s="100">
        <v>2</v>
      </c>
      <c r="V132" s="6">
        <v>76</v>
      </c>
      <c r="W132" s="53">
        <v>49.25</v>
      </c>
      <c r="X132" s="53">
        <v>54.79</v>
      </c>
      <c r="AI132" s="130"/>
    </row>
    <row r="133" spans="1:35">
      <c r="A133" s="16">
        <f t="shared" si="36"/>
        <v>122</v>
      </c>
      <c r="F133" s="100">
        <v>3</v>
      </c>
      <c r="G133" s="6">
        <v>89</v>
      </c>
      <c r="H133" s="53">
        <v>77.930000000000007</v>
      </c>
      <c r="I133" s="53">
        <v>82.8</v>
      </c>
      <c r="T133" s="130"/>
      <c r="U133" s="100">
        <v>3</v>
      </c>
      <c r="V133" s="6">
        <v>89</v>
      </c>
      <c r="W133" s="53">
        <v>77.930000000000007</v>
      </c>
      <c r="X133" s="53">
        <v>82.8</v>
      </c>
      <c r="AI133" s="130"/>
    </row>
    <row r="134" spans="1:35">
      <c r="A134" s="16">
        <f t="shared" si="36"/>
        <v>123</v>
      </c>
      <c r="F134" s="100">
        <v>4</v>
      </c>
      <c r="G134" s="6">
        <v>102</v>
      </c>
      <c r="H134" s="53">
        <v>102.26</v>
      </c>
      <c r="I134" s="53">
        <v>108.2</v>
      </c>
      <c r="T134" s="130"/>
      <c r="U134" s="100">
        <v>4</v>
      </c>
      <c r="V134" s="6">
        <v>102</v>
      </c>
      <c r="W134" s="53">
        <v>102.26</v>
      </c>
      <c r="X134" s="53">
        <v>108.2</v>
      </c>
      <c r="AI134" s="130"/>
    </row>
    <row r="135" spans="1:35">
      <c r="A135" s="16">
        <f t="shared" si="36"/>
        <v>124</v>
      </c>
      <c r="F135" s="100">
        <v>6</v>
      </c>
      <c r="G135" s="6">
        <v>140</v>
      </c>
      <c r="H135" s="53">
        <v>154.05000000000001</v>
      </c>
      <c r="I135" s="53">
        <v>161.47</v>
      </c>
      <c r="T135" s="130"/>
      <c r="U135" s="100">
        <v>6</v>
      </c>
      <c r="V135" s="6">
        <v>140</v>
      </c>
      <c r="W135" s="53">
        <v>154.05000000000001</v>
      </c>
      <c r="X135" s="53">
        <v>161.47</v>
      </c>
      <c r="AI135" s="130"/>
    </row>
    <row r="136" spans="1:35">
      <c r="A136" s="16">
        <f t="shared" si="36"/>
        <v>125</v>
      </c>
      <c r="F136" s="100">
        <f t="shared" ref="F136:F147" si="89">F135+2</f>
        <v>8</v>
      </c>
      <c r="G136" s="6">
        <v>152</v>
      </c>
      <c r="H136" s="53">
        <v>202.72</v>
      </c>
      <c r="I136" s="53">
        <v>211.56</v>
      </c>
      <c r="T136" s="130"/>
      <c r="U136" s="100">
        <f t="shared" ref="U136:U147" si="90">U135+2</f>
        <v>8</v>
      </c>
      <c r="V136" s="6">
        <v>152</v>
      </c>
      <c r="W136" s="53">
        <v>202.72</v>
      </c>
      <c r="X136" s="53">
        <v>211.56</v>
      </c>
      <c r="AI136" s="130"/>
    </row>
    <row r="137" spans="1:35">
      <c r="A137" s="16">
        <f t="shared" si="36"/>
        <v>126</v>
      </c>
      <c r="F137" s="100">
        <f t="shared" si="89"/>
        <v>10</v>
      </c>
      <c r="G137" s="6">
        <v>178</v>
      </c>
      <c r="H137" s="53">
        <v>254.51</v>
      </c>
      <c r="I137" s="53">
        <v>264.67</v>
      </c>
      <c r="T137" s="130"/>
      <c r="U137" s="100">
        <f t="shared" si="90"/>
        <v>10</v>
      </c>
      <c r="V137" s="6">
        <v>178</v>
      </c>
      <c r="W137" s="53">
        <v>254.51</v>
      </c>
      <c r="X137" s="53">
        <v>264.67</v>
      </c>
      <c r="AI137" s="130"/>
    </row>
    <row r="138" spans="1:35">
      <c r="A138" s="16">
        <f t="shared" si="36"/>
        <v>127</v>
      </c>
      <c r="F138" s="100">
        <f t="shared" si="89"/>
        <v>12</v>
      </c>
      <c r="G138" s="6">
        <v>203</v>
      </c>
      <c r="H138" s="53">
        <v>304.8</v>
      </c>
      <c r="I138" s="53">
        <v>314.70999999999998</v>
      </c>
      <c r="T138" s="130"/>
      <c r="U138" s="100">
        <f t="shared" si="90"/>
        <v>12</v>
      </c>
      <c r="V138" s="6">
        <v>203</v>
      </c>
      <c r="W138" s="53">
        <v>304.8</v>
      </c>
      <c r="X138" s="53">
        <v>314.70999999999998</v>
      </c>
      <c r="AI138" s="130"/>
    </row>
    <row r="139" spans="1:35">
      <c r="A139" s="16">
        <f t="shared" si="36"/>
        <v>128</v>
      </c>
      <c r="F139" s="100">
        <f t="shared" si="89"/>
        <v>14</v>
      </c>
      <c r="G139" s="6">
        <v>330</v>
      </c>
      <c r="H139" s="53">
        <v>336.55</v>
      </c>
      <c r="I139" s="53">
        <v>346.05</v>
      </c>
      <c r="T139" s="130"/>
      <c r="U139" s="100">
        <f t="shared" si="90"/>
        <v>14</v>
      </c>
      <c r="V139" s="6">
        <v>330</v>
      </c>
      <c r="W139" s="53">
        <v>336.55</v>
      </c>
      <c r="X139" s="53">
        <v>346.05</v>
      </c>
      <c r="AI139" s="130"/>
    </row>
    <row r="140" spans="1:35">
      <c r="A140" s="16">
        <f t="shared" si="36"/>
        <v>129</v>
      </c>
      <c r="F140" s="100">
        <f t="shared" si="89"/>
        <v>16</v>
      </c>
      <c r="G140" s="6">
        <v>356</v>
      </c>
      <c r="H140" s="53">
        <v>387.35</v>
      </c>
      <c r="I140" s="53">
        <v>396.85</v>
      </c>
      <c r="T140" s="130"/>
      <c r="U140" s="100">
        <f t="shared" si="90"/>
        <v>16</v>
      </c>
      <c r="V140" s="6">
        <v>356</v>
      </c>
      <c r="W140" s="53">
        <v>387.35</v>
      </c>
      <c r="X140" s="53">
        <v>396.85</v>
      </c>
      <c r="AI140" s="130"/>
    </row>
    <row r="141" spans="1:35">
      <c r="A141" s="16">
        <f t="shared" si="36"/>
        <v>130</v>
      </c>
      <c r="F141" s="100">
        <f t="shared" si="89"/>
        <v>18</v>
      </c>
      <c r="G141" s="6">
        <v>381</v>
      </c>
      <c r="H141" s="53">
        <v>438.15</v>
      </c>
      <c r="I141" s="53">
        <v>447.65</v>
      </c>
      <c r="T141" s="130"/>
      <c r="U141" s="100">
        <f t="shared" si="90"/>
        <v>18</v>
      </c>
      <c r="V141" s="6">
        <v>381</v>
      </c>
      <c r="W141" s="53">
        <v>438.15</v>
      </c>
      <c r="X141" s="53">
        <v>447.65</v>
      </c>
      <c r="AI141" s="130"/>
    </row>
    <row r="142" spans="1:35">
      <c r="A142" s="16">
        <f t="shared" ref="A142:A173" si="91">A141+1</f>
        <v>131</v>
      </c>
      <c r="F142" s="100">
        <f t="shared" si="89"/>
        <v>20</v>
      </c>
      <c r="G142" s="6">
        <v>508</v>
      </c>
      <c r="H142" s="53">
        <v>488.95</v>
      </c>
      <c r="I142" s="53">
        <v>496.93</v>
      </c>
      <c r="T142" s="130"/>
      <c r="U142" s="100">
        <f t="shared" si="90"/>
        <v>20</v>
      </c>
      <c r="V142" s="6">
        <v>508</v>
      </c>
      <c r="W142" s="53">
        <v>488.95</v>
      </c>
      <c r="X142" s="53">
        <v>496.93</v>
      </c>
      <c r="AI142" s="130"/>
    </row>
    <row r="143" spans="1:35">
      <c r="A143" s="16">
        <f t="shared" si="91"/>
        <v>132</v>
      </c>
      <c r="F143" s="100">
        <f t="shared" si="89"/>
        <v>22</v>
      </c>
      <c r="G143" s="6">
        <v>508</v>
      </c>
      <c r="H143" s="53">
        <v>539.75</v>
      </c>
      <c r="I143" s="53">
        <v>547.73</v>
      </c>
      <c r="T143" s="130"/>
      <c r="U143" s="100">
        <f t="shared" si="90"/>
        <v>22</v>
      </c>
      <c r="V143" s="6">
        <v>508</v>
      </c>
      <c r="W143" s="53">
        <v>539.75</v>
      </c>
      <c r="X143" s="53">
        <v>547.73</v>
      </c>
      <c r="AI143" s="130"/>
    </row>
    <row r="144" spans="1:35">
      <c r="A144" s="16">
        <f t="shared" si="91"/>
        <v>133</v>
      </c>
      <c r="F144" s="100">
        <f t="shared" si="89"/>
        <v>24</v>
      </c>
      <c r="G144" s="6">
        <v>508</v>
      </c>
      <c r="H144" s="53">
        <v>590.54999999999995</v>
      </c>
      <c r="I144" s="53">
        <v>596.9</v>
      </c>
      <c r="T144" s="130"/>
      <c r="U144" s="100">
        <f t="shared" si="90"/>
        <v>24</v>
      </c>
      <c r="V144" s="6">
        <v>508</v>
      </c>
      <c r="W144" s="53">
        <v>590.54999999999995</v>
      </c>
      <c r="X144" s="53">
        <v>596.9</v>
      </c>
      <c r="AI144" s="130"/>
    </row>
    <row r="145" spans="1:35">
      <c r="A145" s="16">
        <f t="shared" si="91"/>
        <v>134</v>
      </c>
      <c r="F145" s="100">
        <f t="shared" si="89"/>
        <v>26</v>
      </c>
      <c r="G145" s="100">
        <v>610</v>
      </c>
      <c r="H145" s="53">
        <v>641.35</v>
      </c>
      <c r="I145" s="53"/>
      <c r="T145" s="130"/>
      <c r="U145" s="100">
        <f t="shared" si="90"/>
        <v>26</v>
      </c>
      <c r="V145" s="100">
        <v>610</v>
      </c>
      <c r="W145" s="53">
        <v>641.35</v>
      </c>
      <c r="X145" s="53"/>
      <c r="AI145" s="130"/>
    </row>
    <row r="146" spans="1:35">
      <c r="A146" s="16">
        <f t="shared" si="91"/>
        <v>135</v>
      </c>
      <c r="F146" s="100">
        <f t="shared" si="89"/>
        <v>28</v>
      </c>
      <c r="G146" s="100">
        <v>610</v>
      </c>
      <c r="H146" s="6">
        <v>692.15</v>
      </c>
      <c r="T146" s="130"/>
      <c r="U146" s="100">
        <f t="shared" si="90"/>
        <v>28</v>
      </c>
      <c r="V146" s="100">
        <v>610</v>
      </c>
      <c r="W146" s="6">
        <v>692.15</v>
      </c>
      <c r="AI146" s="130"/>
    </row>
    <row r="147" spans="1:35">
      <c r="A147" s="16">
        <f t="shared" si="91"/>
        <v>136</v>
      </c>
      <c r="F147" s="100">
        <f t="shared" si="89"/>
        <v>30</v>
      </c>
      <c r="G147" s="100">
        <v>610</v>
      </c>
      <c r="H147" s="6">
        <v>742.95</v>
      </c>
      <c r="I147" s="6">
        <v>746.15</v>
      </c>
      <c r="T147" s="130"/>
      <c r="U147" s="100">
        <f t="shared" si="90"/>
        <v>30</v>
      </c>
      <c r="V147" s="100">
        <v>610</v>
      </c>
      <c r="W147" s="6">
        <v>742.95</v>
      </c>
      <c r="X147" s="6">
        <v>746.15</v>
      </c>
      <c r="AI147" s="130"/>
    </row>
    <row r="148" spans="1:35">
      <c r="A148" s="16">
        <f t="shared" si="91"/>
        <v>137</v>
      </c>
      <c r="F148" s="100">
        <v>32</v>
      </c>
      <c r="G148" s="100">
        <v>610</v>
      </c>
      <c r="H148" s="6">
        <v>793.75</v>
      </c>
      <c r="I148" s="10">
        <v>797.16</v>
      </c>
      <c r="T148" s="130"/>
      <c r="U148" s="100">
        <v>32</v>
      </c>
      <c r="V148" s="100">
        <v>610</v>
      </c>
      <c r="W148" s="6">
        <v>793.75</v>
      </c>
      <c r="X148" s="10">
        <v>797.16</v>
      </c>
      <c r="AI148" s="130"/>
    </row>
    <row r="149" spans="1:35">
      <c r="A149" s="16">
        <f t="shared" si="91"/>
        <v>138</v>
      </c>
      <c r="F149" s="100">
        <v>34</v>
      </c>
      <c r="G149" s="100">
        <v>610</v>
      </c>
      <c r="H149" s="6">
        <v>844.55</v>
      </c>
      <c r="T149" s="130"/>
      <c r="U149" s="100">
        <v>34</v>
      </c>
      <c r="V149" s="100">
        <v>610</v>
      </c>
      <c r="W149" s="6">
        <v>844.55</v>
      </c>
      <c r="AI149" s="130"/>
    </row>
    <row r="150" spans="1:35">
      <c r="A150" s="16">
        <f t="shared" si="91"/>
        <v>139</v>
      </c>
      <c r="F150" s="100">
        <v>36</v>
      </c>
      <c r="G150" s="100">
        <v>610</v>
      </c>
      <c r="H150" s="6">
        <v>895.35</v>
      </c>
      <c r="T150" s="130"/>
      <c r="U150" s="100">
        <v>36</v>
      </c>
      <c r="V150" s="100">
        <v>610</v>
      </c>
      <c r="W150" s="6">
        <v>895.35</v>
      </c>
      <c r="AI150" s="130"/>
    </row>
    <row r="151" spans="1:35">
      <c r="A151" s="16">
        <f t="shared" si="91"/>
        <v>140</v>
      </c>
      <c r="F151" s="100">
        <v>38</v>
      </c>
      <c r="G151" s="100">
        <v>610</v>
      </c>
      <c r="H151" s="6">
        <v>946.15</v>
      </c>
      <c r="T151" s="130"/>
      <c r="U151" s="100">
        <v>38</v>
      </c>
      <c r="V151" s="100">
        <v>610</v>
      </c>
      <c r="W151" s="6">
        <v>946.15</v>
      </c>
      <c r="AI151" s="130"/>
    </row>
    <row r="152" spans="1:35">
      <c r="A152" s="16">
        <f t="shared" si="91"/>
        <v>141</v>
      </c>
      <c r="F152" s="100">
        <v>40</v>
      </c>
      <c r="G152" s="100">
        <v>610</v>
      </c>
      <c r="H152" s="6">
        <v>996.95</v>
      </c>
      <c r="T152" s="130"/>
      <c r="U152" s="100">
        <v>40</v>
      </c>
      <c r="V152" s="100">
        <v>610</v>
      </c>
      <c r="W152" s="6">
        <v>996.95</v>
      </c>
      <c r="AI152" s="130"/>
    </row>
    <row r="153" spans="1:35">
      <c r="A153" s="16">
        <f t="shared" si="91"/>
        <v>142</v>
      </c>
      <c r="F153" s="100">
        <v>42</v>
      </c>
      <c r="G153" s="100">
        <v>610</v>
      </c>
      <c r="H153" s="6">
        <v>1047.75</v>
      </c>
      <c r="T153" s="130"/>
      <c r="U153" s="100">
        <v>42</v>
      </c>
      <c r="V153" s="100">
        <v>610</v>
      </c>
      <c r="W153" s="6">
        <v>1047.75</v>
      </c>
      <c r="AI153" s="130"/>
    </row>
    <row r="154" spans="1:35">
      <c r="A154" s="16">
        <f t="shared" si="91"/>
        <v>143</v>
      </c>
      <c r="F154" s="100">
        <v>44</v>
      </c>
      <c r="G154" s="100">
        <v>610</v>
      </c>
      <c r="H154" s="6">
        <v>1098.55</v>
      </c>
      <c r="T154" s="130"/>
      <c r="U154" s="100">
        <v>44</v>
      </c>
      <c r="V154" s="100">
        <v>610</v>
      </c>
      <c r="W154" s="6">
        <v>1098.55</v>
      </c>
      <c r="AI154" s="130"/>
    </row>
    <row r="155" spans="1:35">
      <c r="A155" s="16">
        <f t="shared" si="91"/>
        <v>144</v>
      </c>
      <c r="F155" s="100">
        <v>46</v>
      </c>
      <c r="G155" s="6">
        <v>711</v>
      </c>
      <c r="H155" s="6">
        <v>1149.3499999999999</v>
      </c>
      <c r="T155" s="130"/>
      <c r="U155" s="100">
        <v>46</v>
      </c>
      <c r="V155" s="6">
        <v>711</v>
      </c>
      <c r="W155" s="6">
        <v>1149.3499999999999</v>
      </c>
      <c r="AI155" s="130"/>
    </row>
    <row r="156" spans="1:35">
      <c r="A156" s="16">
        <f t="shared" si="91"/>
        <v>145</v>
      </c>
      <c r="F156" s="100">
        <v>48</v>
      </c>
      <c r="G156" s="6">
        <v>711</v>
      </c>
      <c r="H156" s="6">
        <v>1200.1500000000001</v>
      </c>
      <c r="T156" s="130"/>
      <c r="U156" s="100">
        <v>48</v>
      </c>
      <c r="V156" s="6">
        <v>711</v>
      </c>
      <c r="W156" s="6">
        <v>1200.1500000000001</v>
      </c>
      <c r="AI156" s="130"/>
    </row>
    <row r="157" spans="1:35">
      <c r="A157" s="16">
        <f t="shared" si="91"/>
        <v>146</v>
      </c>
      <c r="F157" s="100">
        <v>52</v>
      </c>
      <c r="G157" s="6">
        <v>711</v>
      </c>
      <c r="H157" s="6">
        <v>1301.75</v>
      </c>
      <c r="T157" s="130"/>
      <c r="U157" s="100">
        <v>52</v>
      </c>
      <c r="V157" s="6">
        <v>711</v>
      </c>
      <c r="W157" s="6">
        <v>1301.75</v>
      </c>
      <c r="AI157" s="130"/>
    </row>
    <row r="158" spans="1:35">
      <c r="A158" s="16">
        <f t="shared" si="91"/>
        <v>147</v>
      </c>
      <c r="F158" s="6">
        <v>56</v>
      </c>
      <c r="G158" s="6">
        <v>711</v>
      </c>
      <c r="H158" s="6">
        <v>1403.35</v>
      </c>
      <c r="T158" s="130"/>
      <c r="U158" s="6">
        <v>56</v>
      </c>
      <c r="V158" s="6">
        <v>711</v>
      </c>
      <c r="W158" s="6">
        <v>1403.35</v>
      </c>
      <c r="AI158" s="130"/>
    </row>
    <row r="159" spans="1:35" ht="15.75" thickBot="1">
      <c r="A159" s="16">
        <f t="shared" si="91"/>
        <v>148</v>
      </c>
      <c r="F159" s="6">
        <v>60</v>
      </c>
      <c r="G159" s="6">
        <v>711</v>
      </c>
      <c r="H159" s="6">
        <v>1504.95</v>
      </c>
      <c r="T159" s="130"/>
      <c r="U159" s="6">
        <v>60</v>
      </c>
      <c r="V159" s="6">
        <v>711</v>
      </c>
      <c r="W159" s="6">
        <v>1504.95</v>
      </c>
      <c r="AI159" s="130"/>
    </row>
    <row r="160" spans="1:35" ht="15.75" thickTop="1">
      <c r="A160" s="94">
        <f t="shared" si="91"/>
        <v>149</v>
      </c>
      <c r="B160" s="77"/>
      <c r="C160" s="78"/>
      <c r="D160" s="78"/>
      <c r="E160" s="78"/>
      <c r="F160" s="78"/>
      <c r="G160" s="78"/>
      <c r="H160" s="78"/>
      <c r="I160" s="78"/>
      <c r="J160" s="78"/>
      <c r="K160" s="78"/>
      <c r="L160" s="78"/>
      <c r="M160" s="78"/>
      <c r="N160" s="78"/>
      <c r="O160" s="78"/>
      <c r="P160" s="78"/>
      <c r="Q160" s="78"/>
      <c r="R160" s="78"/>
      <c r="S160" s="78"/>
      <c r="T160" s="128"/>
      <c r="U160" s="78"/>
      <c r="V160" s="78"/>
      <c r="W160" s="78"/>
      <c r="X160" s="78"/>
      <c r="Y160" s="78"/>
      <c r="Z160" s="78"/>
      <c r="AA160" s="78"/>
      <c r="AB160" s="78"/>
      <c r="AC160" s="78"/>
      <c r="AD160" s="78"/>
      <c r="AE160" s="78"/>
      <c r="AF160" s="78"/>
      <c r="AG160" s="78"/>
      <c r="AH160" s="78"/>
      <c r="AI160" s="128"/>
    </row>
    <row r="161" spans="1:35">
      <c r="A161" s="16">
        <f t="shared" si="91"/>
        <v>150</v>
      </c>
      <c r="D161" s="6">
        <v>1</v>
      </c>
      <c r="F161" s="6">
        <f t="shared" ref="F161:U171" si="92">F$81*(1-$D161)/IF(F$12="Vd",$D161,1)-2*IF(F$12="Vd",$D161,1)/(1+$D161)*((F$93+F$94-2*LN($D161))*F$92)-F$53</f>
        <v>-2.9371812703624857E-2</v>
      </c>
      <c r="G161" s="6">
        <f t="shared" si="92"/>
        <v>-3.4669679737459554E-2</v>
      </c>
      <c r="H161" s="6">
        <f t="shared" si="92"/>
        <v>-3.4669679737459554E-2</v>
      </c>
      <c r="I161" s="6">
        <f t="shared" si="92"/>
        <v>-1.8691153538670364E-2</v>
      </c>
      <c r="J161" s="6">
        <f t="shared" si="92"/>
        <v>-2.5594161767072122E-2</v>
      </c>
      <c r="K161" s="6">
        <f t="shared" si="92"/>
        <v>-2.9224213373299796E-2</v>
      </c>
      <c r="L161" s="6">
        <f t="shared" si="92"/>
        <v>-2.9224213373299796E-2</v>
      </c>
      <c r="M161" s="6">
        <f t="shared" si="92"/>
        <v>-2.9224213373299796E-2</v>
      </c>
      <c r="N161" s="6">
        <f t="shared" si="92"/>
        <v>-2.390350285396069E-2</v>
      </c>
      <c r="O161" s="6">
        <f t="shared" si="92"/>
        <v>-2.390350285396069E-2</v>
      </c>
      <c r="P161" s="6">
        <f t="shared" si="92"/>
        <v>-2.9341212789781447E-2</v>
      </c>
      <c r="Q161" s="6" t="e">
        <f t="shared" si="92"/>
        <v>#VALUE!</v>
      </c>
      <c r="R161" s="6" t="e">
        <f t="shared" si="92"/>
        <v>#VALUE!</v>
      </c>
      <c r="S161" s="6" t="e">
        <f t="shared" si="92"/>
        <v>#VALUE!</v>
      </c>
      <c r="T161" s="130" t="e">
        <f t="shared" si="92"/>
        <v>#VALUE!</v>
      </c>
      <c r="U161" s="6" t="e">
        <f t="shared" si="92"/>
        <v>#VALUE!</v>
      </c>
      <c r="V161" s="6" t="e">
        <f t="shared" ref="U161:AI171" si="93">V$81*(1-$D161)/IF(V$12="Vd",$D161,1)-2*IF(V$12="Vd",$D161,1)/(1+$D161)*((V$93+V$94-2*LN($D161))*V$92)-V$53</f>
        <v>#VALUE!</v>
      </c>
      <c r="W161" s="6" t="e">
        <f t="shared" si="93"/>
        <v>#VALUE!</v>
      </c>
      <c r="X161" s="6" t="e">
        <f t="shared" si="93"/>
        <v>#VALUE!</v>
      </c>
      <c r="Y161" s="6" t="e">
        <f t="shared" si="93"/>
        <v>#REF!</v>
      </c>
      <c r="Z161" s="6" t="e">
        <f t="shared" si="93"/>
        <v>#REF!</v>
      </c>
      <c r="AA161" s="6" t="e">
        <f t="shared" si="93"/>
        <v>#VALUE!</v>
      </c>
      <c r="AB161" s="6" t="e">
        <f t="shared" si="93"/>
        <v>#VALUE!</v>
      </c>
      <c r="AC161" s="6" t="e">
        <f t="shared" si="93"/>
        <v>#VALUE!</v>
      </c>
      <c r="AD161" s="6" t="e">
        <f t="shared" si="93"/>
        <v>#VALUE!</v>
      </c>
      <c r="AE161" s="6" t="e">
        <f t="shared" si="93"/>
        <v>#VALUE!</v>
      </c>
      <c r="AF161" s="6" t="e">
        <f t="shared" si="93"/>
        <v>#VALUE!</v>
      </c>
      <c r="AG161" s="6" t="e">
        <f t="shared" si="93"/>
        <v>#VALUE!</v>
      </c>
      <c r="AH161" s="6" t="e">
        <f t="shared" si="93"/>
        <v>#VALUE!</v>
      </c>
      <c r="AI161" s="130" t="e">
        <f t="shared" si="93"/>
        <v>#VALUE!</v>
      </c>
    </row>
    <row r="162" spans="1:35">
      <c r="A162" s="16">
        <f t="shared" si="91"/>
        <v>151</v>
      </c>
      <c r="D162" s="6">
        <v>0.9</v>
      </c>
      <c r="F162" s="6">
        <f t="shared" si="92"/>
        <v>0.297010959279702</v>
      </c>
      <c r="G162" s="6">
        <f>G$81*(1-$D162)/IF(G$12="Vd",$D162,1)-2*IF(G$12="Vd",$D162,1)/(1+$D162)*((G$93+G$94-2*LN($D162))*G$92)-G$53</f>
        <v>0.29179416770068201</v>
      </c>
      <c r="H162" s="6">
        <f t="shared" si="92"/>
        <v>0.29179416770068201</v>
      </c>
      <c r="I162" s="6">
        <f t="shared" si="92"/>
        <v>0.30712947848860622</v>
      </c>
      <c r="J162" s="6">
        <f t="shared" si="92"/>
        <v>0.29640540707565655</v>
      </c>
      <c r="K162" s="6">
        <f t="shared" si="92"/>
        <v>0.29557530549624256</v>
      </c>
      <c r="L162" s="6">
        <f t="shared" si="92"/>
        <v>0.29557530549624256</v>
      </c>
      <c r="M162" s="6">
        <f t="shared" si="92"/>
        <v>0.29557530549624256</v>
      </c>
      <c r="N162" s="6">
        <f t="shared" si="92"/>
        <v>0.30137315757220029</v>
      </c>
      <c r="O162" s="6">
        <f t="shared" si="92"/>
        <v>0.30137315757220029</v>
      </c>
      <c r="P162" s="6">
        <f t="shared" si="92"/>
        <v>0.29545372375154205</v>
      </c>
      <c r="Q162" s="6" t="e">
        <f t="shared" si="92"/>
        <v>#VALUE!</v>
      </c>
      <c r="R162" s="6" t="e">
        <f t="shared" si="92"/>
        <v>#VALUE!</v>
      </c>
      <c r="S162" s="6" t="e">
        <f t="shared" si="92"/>
        <v>#VALUE!</v>
      </c>
      <c r="T162" s="130" t="e">
        <f t="shared" si="92"/>
        <v>#VALUE!</v>
      </c>
      <c r="U162" s="6" t="e">
        <f t="shared" si="93"/>
        <v>#VALUE!</v>
      </c>
      <c r="V162" s="6" t="e">
        <f t="shared" si="93"/>
        <v>#VALUE!</v>
      </c>
      <c r="W162" s="6" t="e">
        <f t="shared" si="93"/>
        <v>#VALUE!</v>
      </c>
      <c r="X162" s="6" t="e">
        <f t="shared" si="93"/>
        <v>#VALUE!</v>
      </c>
      <c r="Y162" s="6" t="e">
        <f t="shared" si="93"/>
        <v>#REF!</v>
      </c>
      <c r="Z162" s="6" t="e">
        <f t="shared" si="93"/>
        <v>#REF!</v>
      </c>
      <c r="AA162" s="6" t="e">
        <f t="shared" si="93"/>
        <v>#VALUE!</v>
      </c>
      <c r="AB162" s="6" t="e">
        <f t="shared" si="93"/>
        <v>#VALUE!</v>
      </c>
      <c r="AC162" s="6" t="e">
        <f t="shared" si="93"/>
        <v>#VALUE!</v>
      </c>
      <c r="AD162" s="6" t="e">
        <f t="shared" si="93"/>
        <v>#VALUE!</v>
      </c>
      <c r="AE162" s="6" t="e">
        <f t="shared" si="93"/>
        <v>#VALUE!</v>
      </c>
      <c r="AF162" s="6" t="e">
        <f t="shared" si="93"/>
        <v>#VALUE!</v>
      </c>
      <c r="AG162" s="6" t="e">
        <f t="shared" si="93"/>
        <v>#VALUE!</v>
      </c>
      <c r="AH162" s="6" t="e">
        <f t="shared" si="93"/>
        <v>#VALUE!</v>
      </c>
      <c r="AI162" s="130" t="e">
        <f t="shared" si="93"/>
        <v>#VALUE!</v>
      </c>
    </row>
    <row r="163" spans="1:35">
      <c r="A163" s="16">
        <f t="shared" si="91"/>
        <v>152</v>
      </c>
      <c r="D163" s="6">
        <v>0.8</v>
      </c>
      <c r="F163" s="6">
        <f t="shared" si="92"/>
        <v>0.70505793239966896</v>
      </c>
      <c r="G163" s="6">
        <f t="shared" si="92"/>
        <v>0.69995573520637655</v>
      </c>
      <c r="H163" s="6">
        <f t="shared" si="92"/>
        <v>0.69995573520637655</v>
      </c>
      <c r="I163" s="6">
        <f t="shared" si="92"/>
        <v>0.71455185165740631</v>
      </c>
      <c r="J163" s="6">
        <f t="shared" si="92"/>
        <v>0.70010077103254131</v>
      </c>
      <c r="K163" s="6">
        <f t="shared" si="92"/>
        <v>0.70205837578575403</v>
      </c>
      <c r="L163" s="6">
        <f t="shared" si="92"/>
        <v>0.70205837578575403</v>
      </c>
      <c r="M163" s="6">
        <f t="shared" si="92"/>
        <v>0.70205837578575403</v>
      </c>
      <c r="N163" s="6">
        <f t="shared" si="92"/>
        <v>0.70829253956143678</v>
      </c>
      <c r="O163" s="6">
        <f t="shared" si="92"/>
        <v>0.70829253956143678</v>
      </c>
      <c r="P163" s="6">
        <f t="shared" si="92"/>
        <v>0.7019330337163987</v>
      </c>
      <c r="Q163" s="6" t="e">
        <f t="shared" si="92"/>
        <v>#VALUE!</v>
      </c>
      <c r="R163" s="6" t="e">
        <f t="shared" si="92"/>
        <v>#VALUE!</v>
      </c>
      <c r="S163" s="6" t="e">
        <f t="shared" si="92"/>
        <v>#VALUE!</v>
      </c>
      <c r="T163" s="130" t="e">
        <f t="shared" si="92"/>
        <v>#VALUE!</v>
      </c>
      <c r="U163" s="6" t="e">
        <f t="shared" si="93"/>
        <v>#VALUE!</v>
      </c>
      <c r="V163" s="6" t="e">
        <f t="shared" si="93"/>
        <v>#VALUE!</v>
      </c>
      <c r="W163" s="6" t="e">
        <f t="shared" si="93"/>
        <v>#VALUE!</v>
      </c>
      <c r="X163" s="6" t="e">
        <f t="shared" si="93"/>
        <v>#VALUE!</v>
      </c>
      <c r="Y163" s="6" t="e">
        <f t="shared" si="93"/>
        <v>#REF!</v>
      </c>
      <c r="Z163" s="6" t="e">
        <f t="shared" si="93"/>
        <v>#REF!</v>
      </c>
      <c r="AA163" s="6" t="e">
        <f t="shared" si="93"/>
        <v>#VALUE!</v>
      </c>
      <c r="AB163" s="6" t="e">
        <f t="shared" si="93"/>
        <v>#VALUE!</v>
      </c>
      <c r="AC163" s="6" t="e">
        <f t="shared" si="93"/>
        <v>#VALUE!</v>
      </c>
      <c r="AD163" s="6" t="e">
        <f t="shared" si="93"/>
        <v>#VALUE!</v>
      </c>
      <c r="AE163" s="6" t="e">
        <f t="shared" si="93"/>
        <v>#VALUE!</v>
      </c>
      <c r="AF163" s="6" t="e">
        <f t="shared" si="93"/>
        <v>#VALUE!</v>
      </c>
      <c r="AG163" s="6" t="e">
        <f t="shared" si="93"/>
        <v>#VALUE!</v>
      </c>
      <c r="AH163" s="6" t="e">
        <f t="shared" si="93"/>
        <v>#VALUE!</v>
      </c>
      <c r="AI163" s="130" t="e">
        <f t="shared" si="93"/>
        <v>#VALUE!</v>
      </c>
    </row>
    <row r="164" spans="1:35">
      <c r="A164" s="16">
        <f t="shared" si="91"/>
        <v>153</v>
      </c>
      <c r="D164" s="6">
        <v>0.7</v>
      </c>
      <c r="F164" s="6">
        <f t="shared" si="92"/>
        <v>1.2297390265666448</v>
      </c>
      <c r="G164" s="6">
        <f t="shared" si="92"/>
        <v>1.2247941179430997</v>
      </c>
      <c r="H164" s="6">
        <f t="shared" si="92"/>
        <v>1.2247941179430997</v>
      </c>
      <c r="I164" s="6">
        <f t="shared" si="92"/>
        <v>1.2385348635260189</v>
      </c>
      <c r="J164" s="6">
        <f t="shared" si="92"/>
        <v>1.2205364066044329</v>
      </c>
      <c r="K164" s="6">
        <f t="shared" si="92"/>
        <v>1.2252243046628442</v>
      </c>
      <c r="L164" s="6">
        <f t="shared" si="92"/>
        <v>1.2252243046628442</v>
      </c>
      <c r="M164" s="6">
        <f t="shared" si="92"/>
        <v>1.2252243046628442</v>
      </c>
      <c r="N164" s="6">
        <f t="shared" si="92"/>
        <v>1.231834262611986</v>
      </c>
      <c r="O164" s="6">
        <f t="shared" si="92"/>
        <v>1.231834262611986</v>
      </c>
      <c r="P164" s="6">
        <f t="shared" si="92"/>
        <v>1.2250963463882525</v>
      </c>
      <c r="Q164" s="6" t="e">
        <f t="shared" si="92"/>
        <v>#VALUE!</v>
      </c>
      <c r="R164" s="6" t="e">
        <f t="shared" si="92"/>
        <v>#VALUE!</v>
      </c>
      <c r="S164" s="6" t="e">
        <f t="shared" si="92"/>
        <v>#VALUE!</v>
      </c>
      <c r="T164" s="130" t="e">
        <f t="shared" si="92"/>
        <v>#VALUE!</v>
      </c>
      <c r="U164" s="6" t="e">
        <f t="shared" si="93"/>
        <v>#VALUE!</v>
      </c>
      <c r="V164" s="6" t="e">
        <f t="shared" si="93"/>
        <v>#VALUE!</v>
      </c>
      <c r="W164" s="6" t="e">
        <f t="shared" si="93"/>
        <v>#VALUE!</v>
      </c>
      <c r="X164" s="6" t="e">
        <f t="shared" si="93"/>
        <v>#VALUE!</v>
      </c>
      <c r="Y164" s="6" t="e">
        <f t="shared" si="93"/>
        <v>#REF!</v>
      </c>
      <c r="Z164" s="6" t="e">
        <f t="shared" si="93"/>
        <v>#REF!</v>
      </c>
      <c r="AA164" s="6" t="e">
        <f t="shared" si="93"/>
        <v>#VALUE!</v>
      </c>
      <c r="AB164" s="6" t="e">
        <f t="shared" si="93"/>
        <v>#VALUE!</v>
      </c>
      <c r="AC164" s="6" t="e">
        <f t="shared" si="93"/>
        <v>#VALUE!</v>
      </c>
      <c r="AD164" s="6" t="e">
        <f t="shared" si="93"/>
        <v>#VALUE!</v>
      </c>
      <c r="AE164" s="6" t="e">
        <f t="shared" si="93"/>
        <v>#VALUE!</v>
      </c>
      <c r="AF164" s="6" t="e">
        <f t="shared" si="93"/>
        <v>#VALUE!</v>
      </c>
      <c r="AG164" s="6" t="e">
        <f t="shared" si="93"/>
        <v>#VALUE!</v>
      </c>
      <c r="AH164" s="6" t="e">
        <f t="shared" si="93"/>
        <v>#VALUE!</v>
      </c>
      <c r="AI164" s="130" t="e">
        <f t="shared" si="93"/>
        <v>#VALUE!</v>
      </c>
    </row>
    <row r="165" spans="1:35">
      <c r="A165" s="16">
        <f t="shared" si="91"/>
        <v>154</v>
      </c>
      <c r="D165" s="6">
        <v>0.6</v>
      </c>
      <c r="F165" s="6">
        <f t="shared" si="92"/>
        <v>1.9293218356589392</v>
      </c>
      <c r="G165" s="6">
        <f t="shared" si="92"/>
        <v>1.924589377604492</v>
      </c>
      <c r="H165" s="6">
        <f t="shared" si="92"/>
        <v>1.924589377604492</v>
      </c>
      <c r="I165" s="6">
        <f t="shared" si="92"/>
        <v>1.9373323300326553</v>
      </c>
      <c r="J165" s="6">
        <f t="shared" si="92"/>
        <v>1.9160942358504727</v>
      </c>
      <c r="K165" s="6">
        <f t="shared" si="92"/>
        <v>1.9233853767747822</v>
      </c>
      <c r="L165" s="6">
        <f t="shared" si="92"/>
        <v>1.9233853767747822</v>
      </c>
      <c r="M165" s="6">
        <f t="shared" si="92"/>
        <v>1.9233853767747822</v>
      </c>
      <c r="N165" s="6">
        <f t="shared" si="92"/>
        <v>1.9302821777906174</v>
      </c>
      <c r="O165" s="6">
        <f t="shared" si="92"/>
        <v>1.9302821777906174</v>
      </c>
      <c r="P165" s="6">
        <f t="shared" si="92"/>
        <v>1.9232564033005675</v>
      </c>
      <c r="Q165" s="6" t="e">
        <f t="shared" si="92"/>
        <v>#VALUE!</v>
      </c>
      <c r="R165" s="6" t="e">
        <f t="shared" si="92"/>
        <v>#VALUE!</v>
      </c>
      <c r="S165" s="6" t="e">
        <f t="shared" si="92"/>
        <v>#VALUE!</v>
      </c>
      <c r="T165" s="130" t="e">
        <f t="shared" si="92"/>
        <v>#VALUE!</v>
      </c>
      <c r="U165" s="6" t="e">
        <f t="shared" si="93"/>
        <v>#VALUE!</v>
      </c>
      <c r="V165" s="6" t="e">
        <f t="shared" si="93"/>
        <v>#VALUE!</v>
      </c>
      <c r="W165" s="6" t="e">
        <f t="shared" si="93"/>
        <v>#VALUE!</v>
      </c>
      <c r="X165" s="6" t="e">
        <f t="shared" si="93"/>
        <v>#VALUE!</v>
      </c>
      <c r="Y165" s="6" t="e">
        <f t="shared" si="93"/>
        <v>#REF!</v>
      </c>
      <c r="Z165" s="6" t="e">
        <f t="shared" si="93"/>
        <v>#REF!</v>
      </c>
      <c r="AA165" s="6" t="e">
        <f t="shared" si="93"/>
        <v>#VALUE!</v>
      </c>
      <c r="AB165" s="6" t="e">
        <f t="shared" si="93"/>
        <v>#VALUE!</v>
      </c>
      <c r="AC165" s="6" t="e">
        <f t="shared" si="93"/>
        <v>#VALUE!</v>
      </c>
      <c r="AD165" s="6" t="e">
        <f t="shared" si="93"/>
        <v>#VALUE!</v>
      </c>
      <c r="AE165" s="6" t="e">
        <f t="shared" si="93"/>
        <v>#VALUE!</v>
      </c>
      <c r="AF165" s="6" t="e">
        <f t="shared" si="93"/>
        <v>#VALUE!</v>
      </c>
      <c r="AG165" s="6" t="e">
        <f t="shared" si="93"/>
        <v>#VALUE!</v>
      </c>
      <c r="AH165" s="6" t="e">
        <f t="shared" si="93"/>
        <v>#VALUE!</v>
      </c>
      <c r="AI165" s="130" t="e">
        <f t="shared" si="93"/>
        <v>#VALUE!</v>
      </c>
    </row>
    <row r="166" spans="1:35">
      <c r="A166" s="16">
        <f t="shared" si="91"/>
        <v>155</v>
      </c>
      <c r="D166" s="6">
        <v>0.5</v>
      </c>
      <c r="F166" s="6">
        <f t="shared" si="92"/>
        <v>2.9086602016666903</v>
      </c>
      <c r="G166" s="6">
        <f t="shared" si="92"/>
        <v>2.9042127549979142</v>
      </c>
      <c r="H166" s="6">
        <f t="shared" si="92"/>
        <v>2.9042127549979142</v>
      </c>
      <c r="I166" s="6">
        <f t="shared" si="92"/>
        <v>2.9157806411099934</v>
      </c>
      <c r="J166" s="6">
        <f t="shared" si="92"/>
        <v>2.8918069029856808</v>
      </c>
      <c r="K166" s="6">
        <f t="shared" si="92"/>
        <v>2.9014648388823869</v>
      </c>
      <c r="L166" s="6">
        <f t="shared" si="92"/>
        <v>2.9014648388823869</v>
      </c>
      <c r="M166" s="6">
        <f t="shared" si="92"/>
        <v>2.9014648388823869</v>
      </c>
      <c r="N166" s="6">
        <f t="shared" si="92"/>
        <v>2.9085173660011807</v>
      </c>
      <c r="O166" s="6">
        <f t="shared" si="92"/>
        <v>2.9085173660011807</v>
      </c>
      <c r="P166" s="6">
        <f t="shared" si="92"/>
        <v>2.9013371171710824</v>
      </c>
      <c r="Q166" s="6" t="e">
        <f t="shared" si="92"/>
        <v>#VALUE!</v>
      </c>
      <c r="R166" s="6" t="e">
        <f t="shared" si="92"/>
        <v>#VALUE!</v>
      </c>
      <c r="S166" s="6" t="e">
        <f t="shared" si="92"/>
        <v>#VALUE!</v>
      </c>
      <c r="T166" s="130" t="e">
        <f t="shared" si="92"/>
        <v>#VALUE!</v>
      </c>
      <c r="U166" s="6" t="e">
        <f t="shared" si="93"/>
        <v>#VALUE!</v>
      </c>
      <c r="V166" s="6" t="e">
        <f t="shared" si="93"/>
        <v>#VALUE!</v>
      </c>
      <c r="W166" s="6" t="e">
        <f t="shared" si="93"/>
        <v>#VALUE!</v>
      </c>
      <c r="X166" s="6" t="e">
        <f t="shared" si="93"/>
        <v>#VALUE!</v>
      </c>
      <c r="Y166" s="6" t="e">
        <f t="shared" si="93"/>
        <v>#REF!</v>
      </c>
      <c r="Z166" s="6" t="e">
        <f t="shared" si="93"/>
        <v>#REF!</v>
      </c>
      <c r="AA166" s="6" t="e">
        <f t="shared" si="93"/>
        <v>#VALUE!</v>
      </c>
      <c r="AB166" s="6" t="e">
        <f t="shared" si="93"/>
        <v>#VALUE!</v>
      </c>
      <c r="AC166" s="6" t="e">
        <f t="shared" si="93"/>
        <v>#VALUE!</v>
      </c>
      <c r="AD166" s="6" t="e">
        <f t="shared" si="93"/>
        <v>#VALUE!</v>
      </c>
      <c r="AE166" s="6" t="e">
        <f t="shared" si="93"/>
        <v>#VALUE!</v>
      </c>
      <c r="AF166" s="6" t="e">
        <f t="shared" si="93"/>
        <v>#VALUE!</v>
      </c>
      <c r="AG166" s="6" t="e">
        <f t="shared" si="93"/>
        <v>#VALUE!</v>
      </c>
      <c r="AH166" s="6" t="e">
        <f t="shared" si="93"/>
        <v>#VALUE!</v>
      </c>
      <c r="AI166" s="130" t="e">
        <f t="shared" si="93"/>
        <v>#VALUE!</v>
      </c>
    </row>
    <row r="167" spans="1:35">
      <c r="A167" s="16">
        <f t="shared" si="91"/>
        <v>156</v>
      </c>
      <c r="D167" s="6">
        <v>0.4</v>
      </c>
      <c r="F167" s="6">
        <f t="shared" si="92"/>
        <v>4.3774086295161645</v>
      </c>
      <c r="G167" s="6">
        <f t="shared" si="92"/>
        <v>4.373343901052289</v>
      </c>
      <c r="H167" s="6">
        <f t="shared" si="92"/>
        <v>4.373343901052289</v>
      </c>
      <c r="I167" s="6">
        <f t="shared" si="92"/>
        <v>4.3835118633247099</v>
      </c>
      <c r="J167" s="6">
        <f t="shared" si="92"/>
        <v>4.3576175406612583</v>
      </c>
      <c r="K167" s="6">
        <f t="shared" si="92"/>
        <v>4.3692285468319163</v>
      </c>
      <c r="L167" s="6">
        <f t="shared" si="92"/>
        <v>4.3692285468319163</v>
      </c>
      <c r="M167" s="6">
        <f t="shared" si="92"/>
        <v>4.3692285468319163</v>
      </c>
      <c r="N167" s="6">
        <f t="shared" si="92"/>
        <v>4.3762408407784843</v>
      </c>
      <c r="O167" s="6">
        <f t="shared" si="92"/>
        <v>4.3762408407784843</v>
      </c>
      <c r="P167" s="6">
        <f t="shared" si="92"/>
        <v>4.3691053508442028</v>
      </c>
      <c r="Q167" s="6" t="e">
        <f t="shared" si="92"/>
        <v>#VALUE!</v>
      </c>
      <c r="R167" s="6" t="e">
        <f t="shared" si="92"/>
        <v>#VALUE!</v>
      </c>
      <c r="S167" s="6" t="e">
        <f t="shared" si="92"/>
        <v>#VALUE!</v>
      </c>
      <c r="T167" s="130" t="e">
        <f t="shared" si="92"/>
        <v>#VALUE!</v>
      </c>
      <c r="U167" s="6" t="e">
        <f t="shared" si="93"/>
        <v>#VALUE!</v>
      </c>
      <c r="V167" s="6" t="e">
        <f t="shared" si="93"/>
        <v>#VALUE!</v>
      </c>
      <c r="W167" s="6" t="e">
        <f t="shared" si="93"/>
        <v>#VALUE!</v>
      </c>
      <c r="X167" s="6" t="e">
        <f t="shared" si="93"/>
        <v>#VALUE!</v>
      </c>
      <c r="Y167" s="6" t="e">
        <f t="shared" si="93"/>
        <v>#REF!</v>
      </c>
      <c r="Z167" s="6" t="e">
        <f t="shared" si="93"/>
        <v>#REF!</v>
      </c>
      <c r="AA167" s="6" t="e">
        <f t="shared" si="93"/>
        <v>#VALUE!</v>
      </c>
      <c r="AB167" s="6" t="e">
        <f t="shared" si="93"/>
        <v>#VALUE!</v>
      </c>
      <c r="AC167" s="6" t="e">
        <f t="shared" si="93"/>
        <v>#VALUE!</v>
      </c>
      <c r="AD167" s="6" t="e">
        <f t="shared" si="93"/>
        <v>#VALUE!</v>
      </c>
      <c r="AE167" s="6" t="e">
        <f t="shared" si="93"/>
        <v>#VALUE!</v>
      </c>
      <c r="AF167" s="6" t="e">
        <f t="shared" si="93"/>
        <v>#VALUE!</v>
      </c>
      <c r="AG167" s="6" t="e">
        <f t="shared" si="93"/>
        <v>#VALUE!</v>
      </c>
      <c r="AH167" s="6" t="e">
        <f t="shared" si="93"/>
        <v>#VALUE!</v>
      </c>
      <c r="AI167" s="130" t="e">
        <f t="shared" si="93"/>
        <v>#VALUE!</v>
      </c>
    </row>
    <row r="168" spans="1:35">
      <c r="A168" s="16">
        <f t="shared" si="91"/>
        <v>157</v>
      </c>
      <c r="D168" s="6">
        <v>0.3</v>
      </c>
      <c r="F168" s="6">
        <f t="shared" si="92"/>
        <v>6.8246482597302673</v>
      </c>
      <c r="G168" s="6">
        <f t="shared" si="92"/>
        <v>6.8211021457109169</v>
      </c>
      <c r="H168" s="6">
        <f t="shared" si="92"/>
        <v>6.8211021457109169</v>
      </c>
      <c r="I168" s="6">
        <f t="shared" si="92"/>
        <v>6.8295777947294773</v>
      </c>
      <c r="J168" s="6">
        <f t="shared" si="92"/>
        <v>6.803096998790565</v>
      </c>
      <c r="K168" s="6">
        <f t="shared" si="92"/>
        <v>6.8159455264907338</v>
      </c>
      <c r="L168" s="6">
        <f t="shared" si="92"/>
        <v>6.8159455264907338</v>
      </c>
      <c r="M168" s="6">
        <f t="shared" si="92"/>
        <v>6.8159455264907338</v>
      </c>
      <c r="N168" s="6">
        <f t="shared" si="92"/>
        <v>6.8226165179584104</v>
      </c>
      <c r="O168" s="6">
        <f t="shared" si="92"/>
        <v>6.8226165179584104</v>
      </c>
      <c r="P168" s="6">
        <f t="shared" si="92"/>
        <v>6.8158317352063831</v>
      </c>
      <c r="Q168" s="6" t="e">
        <f t="shared" si="92"/>
        <v>#VALUE!</v>
      </c>
      <c r="R168" s="6" t="e">
        <f t="shared" si="92"/>
        <v>#VALUE!</v>
      </c>
      <c r="S168" s="6" t="e">
        <f t="shared" si="92"/>
        <v>#VALUE!</v>
      </c>
      <c r="T168" s="130" t="e">
        <f t="shared" si="92"/>
        <v>#VALUE!</v>
      </c>
      <c r="U168" s="6" t="e">
        <f t="shared" si="93"/>
        <v>#VALUE!</v>
      </c>
      <c r="V168" s="6" t="e">
        <f t="shared" si="93"/>
        <v>#VALUE!</v>
      </c>
      <c r="W168" s="6" t="e">
        <f t="shared" si="93"/>
        <v>#VALUE!</v>
      </c>
      <c r="X168" s="6" t="e">
        <f t="shared" si="93"/>
        <v>#VALUE!</v>
      </c>
      <c r="Y168" s="6" t="e">
        <f t="shared" si="93"/>
        <v>#REF!</v>
      </c>
      <c r="Z168" s="6" t="e">
        <f t="shared" si="93"/>
        <v>#REF!</v>
      </c>
      <c r="AA168" s="6" t="e">
        <f t="shared" si="93"/>
        <v>#VALUE!</v>
      </c>
      <c r="AB168" s="6" t="e">
        <f t="shared" si="93"/>
        <v>#VALUE!</v>
      </c>
      <c r="AC168" s="6" t="e">
        <f t="shared" si="93"/>
        <v>#VALUE!</v>
      </c>
      <c r="AD168" s="6" t="e">
        <f t="shared" si="93"/>
        <v>#VALUE!</v>
      </c>
      <c r="AE168" s="6" t="e">
        <f t="shared" si="93"/>
        <v>#VALUE!</v>
      </c>
      <c r="AF168" s="6" t="e">
        <f t="shared" si="93"/>
        <v>#VALUE!</v>
      </c>
      <c r="AG168" s="6" t="e">
        <f t="shared" si="93"/>
        <v>#VALUE!</v>
      </c>
      <c r="AH168" s="6" t="e">
        <f t="shared" si="93"/>
        <v>#VALUE!</v>
      </c>
      <c r="AI168" s="130" t="e">
        <f t="shared" si="93"/>
        <v>#VALUE!</v>
      </c>
    </row>
    <row r="169" spans="1:35">
      <c r="A169" s="16">
        <f t="shared" si="91"/>
        <v>158</v>
      </c>
      <c r="D169" s="6">
        <v>0.2</v>
      </c>
      <c r="F169" s="6">
        <f t="shared" si="92"/>
        <v>11.71733782228565</v>
      </c>
      <c r="G169" s="6">
        <f t="shared" si="92"/>
        <v>11.714508963025279</v>
      </c>
      <c r="H169" s="6">
        <f t="shared" si="92"/>
        <v>11.714508963025279</v>
      </c>
      <c r="I169" s="6">
        <f t="shared" si="92"/>
        <v>11.720898042007301</v>
      </c>
      <c r="J169" s="6">
        <f t="shared" si="92"/>
        <v>11.696107154134266</v>
      </c>
      <c r="K169" s="6">
        <f t="shared" si="92"/>
        <v>11.708919226217578</v>
      </c>
      <c r="L169" s="6">
        <f t="shared" si="92"/>
        <v>11.708919226217578</v>
      </c>
      <c r="M169" s="6">
        <f t="shared" si="92"/>
        <v>11.708919226217578</v>
      </c>
      <c r="N169" s="6">
        <f t="shared" si="92"/>
        <v>11.714762424406027</v>
      </c>
      <c r="O169" s="6">
        <f t="shared" si="92"/>
        <v>11.714762424406027</v>
      </c>
      <c r="P169" s="6">
        <f t="shared" si="92"/>
        <v>11.708822500841253</v>
      </c>
      <c r="Q169" s="6" t="e">
        <f t="shared" si="92"/>
        <v>#VALUE!</v>
      </c>
      <c r="R169" s="6" t="e">
        <f t="shared" si="92"/>
        <v>#VALUE!</v>
      </c>
      <c r="S169" s="6" t="e">
        <f t="shared" si="92"/>
        <v>#VALUE!</v>
      </c>
      <c r="T169" s="130" t="e">
        <f t="shared" si="92"/>
        <v>#VALUE!</v>
      </c>
      <c r="U169" s="6" t="e">
        <f t="shared" si="93"/>
        <v>#VALUE!</v>
      </c>
      <c r="V169" s="6" t="e">
        <f t="shared" si="93"/>
        <v>#VALUE!</v>
      </c>
      <c r="W169" s="6" t="e">
        <f t="shared" si="93"/>
        <v>#VALUE!</v>
      </c>
      <c r="X169" s="6" t="e">
        <f t="shared" si="93"/>
        <v>#VALUE!</v>
      </c>
      <c r="Y169" s="6" t="e">
        <f t="shared" si="93"/>
        <v>#REF!</v>
      </c>
      <c r="Z169" s="6" t="e">
        <f t="shared" si="93"/>
        <v>#REF!</v>
      </c>
      <c r="AA169" s="6" t="e">
        <f t="shared" si="93"/>
        <v>#VALUE!</v>
      </c>
      <c r="AB169" s="6" t="e">
        <f t="shared" si="93"/>
        <v>#VALUE!</v>
      </c>
      <c r="AC169" s="6" t="e">
        <f t="shared" si="93"/>
        <v>#VALUE!</v>
      </c>
      <c r="AD169" s="6" t="e">
        <f t="shared" si="93"/>
        <v>#VALUE!</v>
      </c>
      <c r="AE169" s="6" t="e">
        <f t="shared" si="93"/>
        <v>#VALUE!</v>
      </c>
      <c r="AF169" s="6" t="e">
        <f t="shared" si="93"/>
        <v>#VALUE!</v>
      </c>
      <c r="AG169" s="6" t="e">
        <f t="shared" si="93"/>
        <v>#VALUE!</v>
      </c>
      <c r="AH169" s="6" t="e">
        <f t="shared" si="93"/>
        <v>#VALUE!</v>
      </c>
      <c r="AI169" s="130" t="e">
        <f t="shared" si="93"/>
        <v>#VALUE!</v>
      </c>
    </row>
    <row r="170" spans="1:35">
      <c r="A170" s="16">
        <f t="shared" si="91"/>
        <v>159</v>
      </c>
      <c r="D170" s="6">
        <v>0.1</v>
      </c>
      <c r="F170" s="6">
        <f t="shared" si="92"/>
        <v>26.3892101058292</v>
      </c>
      <c r="G170" s="6">
        <f t="shared" si="92"/>
        <v>26.38741740023821</v>
      </c>
      <c r="H170" s="6">
        <f t="shared" si="92"/>
        <v>26.38741740023821</v>
      </c>
      <c r="I170" s="6">
        <f t="shared" si="92"/>
        <v>26.39115204385919</v>
      </c>
      <c r="J170" s="6">
        <f t="shared" si="92"/>
        <v>26.372346541572433</v>
      </c>
      <c r="K170" s="6">
        <f t="shared" si="92"/>
        <v>26.382628936427199</v>
      </c>
      <c r="L170" s="6">
        <f t="shared" si="92"/>
        <v>26.382628936427199</v>
      </c>
      <c r="M170" s="6">
        <f t="shared" si="92"/>
        <v>26.382628936427199</v>
      </c>
      <c r="N170" s="6">
        <f t="shared" si="92"/>
        <v>26.386772150013417</v>
      </c>
      <c r="O170" s="6">
        <f t="shared" si="92"/>
        <v>26.386772150013417</v>
      </c>
      <c r="P170" s="6">
        <f t="shared" si="92"/>
        <v>26.382562616558211</v>
      </c>
      <c r="Q170" s="6" t="e">
        <f t="shared" si="92"/>
        <v>#VALUE!</v>
      </c>
      <c r="R170" s="6" t="e">
        <f t="shared" si="92"/>
        <v>#VALUE!</v>
      </c>
      <c r="S170" s="6" t="e">
        <f t="shared" si="92"/>
        <v>#VALUE!</v>
      </c>
      <c r="T170" s="130" t="e">
        <f t="shared" si="92"/>
        <v>#VALUE!</v>
      </c>
      <c r="U170" s="6" t="e">
        <f t="shared" si="93"/>
        <v>#VALUE!</v>
      </c>
      <c r="V170" s="6" t="e">
        <f t="shared" si="93"/>
        <v>#VALUE!</v>
      </c>
      <c r="W170" s="6" t="e">
        <f t="shared" si="93"/>
        <v>#VALUE!</v>
      </c>
      <c r="X170" s="6" t="e">
        <f t="shared" si="93"/>
        <v>#VALUE!</v>
      </c>
      <c r="Y170" s="6" t="e">
        <f t="shared" si="93"/>
        <v>#REF!</v>
      </c>
      <c r="Z170" s="6" t="e">
        <f t="shared" si="93"/>
        <v>#REF!</v>
      </c>
      <c r="AA170" s="6" t="e">
        <f t="shared" si="93"/>
        <v>#VALUE!</v>
      </c>
      <c r="AB170" s="6" t="e">
        <f t="shared" si="93"/>
        <v>#VALUE!</v>
      </c>
      <c r="AC170" s="6" t="e">
        <f t="shared" si="93"/>
        <v>#VALUE!</v>
      </c>
      <c r="AD170" s="6" t="e">
        <f t="shared" si="93"/>
        <v>#VALUE!</v>
      </c>
      <c r="AE170" s="6" t="e">
        <f t="shared" si="93"/>
        <v>#VALUE!</v>
      </c>
      <c r="AF170" s="6" t="e">
        <f t="shared" si="93"/>
        <v>#VALUE!</v>
      </c>
      <c r="AG170" s="6" t="e">
        <f t="shared" si="93"/>
        <v>#VALUE!</v>
      </c>
      <c r="AH170" s="6" t="e">
        <f t="shared" si="93"/>
        <v>#VALUE!</v>
      </c>
      <c r="AI170" s="130" t="e">
        <f t="shared" si="93"/>
        <v>#VALUE!</v>
      </c>
    </row>
    <row r="171" spans="1:35">
      <c r="A171" s="16">
        <f t="shared" si="91"/>
        <v>160</v>
      </c>
      <c r="D171" s="6">
        <v>1E-3</v>
      </c>
      <c r="F171" s="6">
        <f t="shared" si="92"/>
        <v>2930.2965623184245</v>
      </c>
      <c r="G171" s="6">
        <f t="shared" si="92"/>
        <v>2930.2965243885383</v>
      </c>
      <c r="H171" s="6">
        <f t="shared" si="92"/>
        <v>2930.2965243885383</v>
      </c>
      <c r="I171" s="6">
        <f t="shared" si="92"/>
        <v>2930.2965836584031</v>
      </c>
      <c r="J171" s="6">
        <f t="shared" si="92"/>
        <v>2930.2959912812375</v>
      </c>
      <c r="K171" s="6">
        <f t="shared" si="92"/>
        <v>2930.2963447669886</v>
      </c>
      <c r="L171" s="6">
        <f t="shared" si="92"/>
        <v>2930.2963447669886</v>
      </c>
      <c r="M171" s="6">
        <f t="shared" si="92"/>
        <v>2930.2963447669886</v>
      </c>
      <c r="N171" s="6">
        <f t="shared" si="92"/>
        <v>2930.2964600948671</v>
      </c>
      <c r="O171" s="6">
        <f t="shared" si="92"/>
        <v>2930.2964600948671</v>
      </c>
      <c r="P171" s="6">
        <f t="shared" si="92"/>
        <v>2930.2963430481495</v>
      </c>
      <c r="Q171" s="6" t="e">
        <f t="shared" si="92"/>
        <v>#VALUE!</v>
      </c>
      <c r="R171" s="6" t="e">
        <f t="shared" si="92"/>
        <v>#VALUE!</v>
      </c>
      <c r="S171" s="6" t="e">
        <f t="shared" si="92"/>
        <v>#VALUE!</v>
      </c>
      <c r="T171" s="130" t="e">
        <f t="shared" si="92"/>
        <v>#VALUE!</v>
      </c>
      <c r="U171" s="6" t="e">
        <f t="shared" si="93"/>
        <v>#VALUE!</v>
      </c>
      <c r="V171" s="6" t="e">
        <f t="shared" si="93"/>
        <v>#VALUE!</v>
      </c>
      <c r="W171" s="6" t="e">
        <f t="shared" si="93"/>
        <v>#VALUE!</v>
      </c>
      <c r="X171" s="6" t="e">
        <f t="shared" si="93"/>
        <v>#VALUE!</v>
      </c>
      <c r="Y171" s="6" t="e">
        <f t="shared" si="93"/>
        <v>#REF!</v>
      </c>
      <c r="Z171" s="6" t="e">
        <f t="shared" si="93"/>
        <v>#REF!</v>
      </c>
      <c r="AA171" s="6" t="e">
        <f t="shared" si="93"/>
        <v>#VALUE!</v>
      </c>
      <c r="AB171" s="6" t="e">
        <f t="shared" si="93"/>
        <v>#VALUE!</v>
      </c>
      <c r="AC171" s="6" t="e">
        <f t="shared" si="93"/>
        <v>#VALUE!</v>
      </c>
      <c r="AD171" s="6" t="e">
        <f t="shared" si="93"/>
        <v>#VALUE!</v>
      </c>
      <c r="AE171" s="6" t="e">
        <f t="shared" si="93"/>
        <v>#VALUE!</v>
      </c>
      <c r="AF171" s="6" t="e">
        <f t="shared" si="93"/>
        <v>#VALUE!</v>
      </c>
      <c r="AG171" s="6" t="e">
        <f t="shared" si="93"/>
        <v>#VALUE!</v>
      </c>
      <c r="AH171" s="6" t="e">
        <f t="shared" si="93"/>
        <v>#VALUE!</v>
      </c>
      <c r="AI171" s="130" t="e">
        <f t="shared" si="93"/>
        <v>#VALUE!</v>
      </c>
    </row>
    <row r="172" spans="1:35">
      <c r="A172" s="86">
        <f t="shared" si="91"/>
        <v>161</v>
      </c>
      <c r="B172" s="87"/>
      <c r="C172" s="87"/>
      <c r="D172" s="87"/>
      <c r="E172" s="87"/>
      <c r="F172" s="87">
        <f t="shared" ref="F172:AI172" si="94">IF(F173=0,0,F173+0.1)</f>
        <v>1</v>
      </c>
      <c r="G172" s="87">
        <f t="shared" si="94"/>
        <v>1</v>
      </c>
      <c r="H172" s="87">
        <f t="shared" si="94"/>
        <v>1</v>
      </c>
      <c r="I172" s="87">
        <f t="shared" si="94"/>
        <v>1</v>
      </c>
      <c r="J172" s="87">
        <f t="shared" si="94"/>
        <v>1</v>
      </c>
      <c r="K172" s="87">
        <f t="shared" si="94"/>
        <v>1</v>
      </c>
      <c r="L172" s="87">
        <f t="shared" si="94"/>
        <v>1</v>
      </c>
      <c r="M172" s="87">
        <f t="shared" si="94"/>
        <v>1</v>
      </c>
      <c r="N172" s="87">
        <f t="shared" si="94"/>
        <v>1</v>
      </c>
      <c r="O172" s="87">
        <f t="shared" si="94"/>
        <v>1</v>
      </c>
      <c r="P172" s="87">
        <f t="shared" si="94"/>
        <v>1</v>
      </c>
      <c r="Q172" s="87" t="e">
        <f t="shared" si="94"/>
        <v>#VALUE!</v>
      </c>
      <c r="R172" s="87" t="e">
        <f t="shared" si="94"/>
        <v>#VALUE!</v>
      </c>
      <c r="S172" s="87" t="e">
        <f t="shared" si="94"/>
        <v>#VALUE!</v>
      </c>
      <c r="T172" s="131" t="e">
        <f t="shared" si="94"/>
        <v>#VALUE!</v>
      </c>
      <c r="U172" s="87" t="e">
        <f t="shared" si="94"/>
        <v>#VALUE!</v>
      </c>
      <c r="V172" s="87" t="e">
        <f t="shared" si="94"/>
        <v>#VALUE!</v>
      </c>
      <c r="W172" s="87" t="e">
        <f t="shared" si="94"/>
        <v>#VALUE!</v>
      </c>
      <c r="X172" s="87" t="e">
        <f t="shared" si="94"/>
        <v>#VALUE!</v>
      </c>
      <c r="Y172" s="87" t="e">
        <f t="shared" si="94"/>
        <v>#REF!</v>
      </c>
      <c r="Z172" s="87" t="e">
        <f t="shared" si="94"/>
        <v>#REF!</v>
      </c>
      <c r="AA172" s="87" t="e">
        <f t="shared" si="94"/>
        <v>#VALUE!</v>
      </c>
      <c r="AB172" s="87" t="e">
        <f t="shared" si="94"/>
        <v>#VALUE!</v>
      </c>
      <c r="AC172" s="87" t="e">
        <f t="shared" si="94"/>
        <v>#VALUE!</v>
      </c>
      <c r="AD172" s="87" t="e">
        <f t="shared" si="94"/>
        <v>#VALUE!</v>
      </c>
      <c r="AE172" s="87" t="e">
        <f t="shared" si="94"/>
        <v>#VALUE!</v>
      </c>
      <c r="AF172" s="87" t="e">
        <f t="shared" si="94"/>
        <v>#VALUE!</v>
      </c>
      <c r="AG172" s="87" t="e">
        <f t="shared" si="94"/>
        <v>#VALUE!</v>
      </c>
      <c r="AH172" s="87" t="e">
        <f t="shared" si="94"/>
        <v>#VALUE!</v>
      </c>
      <c r="AI172" s="131" t="e">
        <f t="shared" si="94"/>
        <v>#VALUE!</v>
      </c>
    </row>
    <row r="173" spans="1:35">
      <c r="A173" s="16">
        <f t="shared" si="91"/>
        <v>162</v>
      </c>
      <c r="F173" s="6">
        <f t="shared" ref="F173:AI173" si="95">IF(F$12="","",IF(F161&gt;=0,0,IF(F161*F162&lt;0,0.9,IF(F162*F163&lt;0,0.8,IF(F163*F164&lt;0,0.7,IF(F164*F165&lt;0,0.6,IF(F165*F166&lt;0,0.5,F210)))))))</f>
        <v>0.9</v>
      </c>
      <c r="G173" s="6">
        <f t="shared" si="95"/>
        <v>0.9</v>
      </c>
      <c r="H173" s="6">
        <f t="shared" si="95"/>
        <v>0.9</v>
      </c>
      <c r="I173" s="6">
        <f t="shared" si="95"/>
        <v>0.9</v>
      </c>
      <c r="J173" s="6">
        <f t="shared" si="95"/>
        <v>0.9</v>
      </c>
      <c r="K173" s="6">
        <f t="shared" si="95"/>
        <v>0.9</v>
      </c>
      <c r="L173" s="6">
        <f t="shared" si="95"/>
        <v>0.9</v>
      </c>
      <c r="M173" s="6">
        <f t="shared" si="95"/>
        <v>0.9</v>
      </c>
      <c r="N173" s="6">
        <f t="shared" si="95"/>
        <v>0.9</v>
      </c>
      <c r="O173" s="6">
        <f t="shared" si="95"/>
        <v>0.9</v>
      </c>
      <c r="P173" s="6">
        <f t="shared" si="95"/>
        <v>0.9</v>
      </c>
      <c r="Q173" s="6" t="e">
        <f t="shared" si="95"/>
        <v>#VALUE!</v>
      </c>
      <c r="R173" s="6" t="e">
        <f t="shared" si="95"/>
        <v>#VALUE!</v>
      </c>
      <c r="S173" s="6" t="e">
        <f t="shared" si="95"/>
        <v>#VALUE!</v>
      </c>
      <c r="T173" s="130" t="e">
        <f t="shared" si="95"/>
        <v>#VALUE!</v>
      </c>
      <c r="U173" s="6" t="e">
        <f t="shared" si="95"/>
        <v>#VALUE!</v>
      </c>
      <c r="V173" s="6" t="e">
        <f t="shared" si="95"/>
        <v>#VALUE!</v>
      </c>
      <c r="W173" s="6" t="e">
        <f t="shared" si="95"/>
        <v>#VALUE!</v>
      </c>
      <c r="X173" s="6" t="e">
        <f t="shared" si="95"/>
        <v>#VALUE!</v>
      </c>
      <c r="Y173" s="6" t="e">
        <f t="shared" si="95"/>
        <v>#REF!</v>
      </c>
      <c r="Z173" s="6" t="e">
        <f t="shared" si="95"/>
        <v>#REF!</v>
      </c>
      <c r="AA173" s="6" t="e">
        <f t="shared" si="95"/>
        <v>#VALUE!</v>
      </c>
      <c r="AB173" s="6" t="e">
        <f t="shared" si="95"/>
        <v>#VALUE!</v>
      </c>
      <c r="AC173" s="6" t="e">
        <f t="shared" si="95"/>
        <v>#VALUE!</v>
      </c>
      <c r="AD173" s="6" t="e">
        <f t="shared" si="95"/>
        <v>#VALUE!</v>
      </c>
      <c r="AE173" s="6" t="e">
        <f t="shared" si="95"/>
        <v>#VALUE!</v>
      </c>
      <c r="AF173" s="6" t="e">
        <f t="shared" si="95"/>
        <v>#VALUE!</v>
      </c>
      <c r="AG173" s="6" t="e">
        <f t="shared" si="95"/>
        <v>#VALUE!</v>
      </c>
      <c r="AH173" s="6" t="e">
        <f t="shared" si="95"/>
        <v>#VALUE!</v>
      </c>
      <c r="AI173" s="130" t="e">
        <f t="shared" si="95"/>
        <v>#VALUE!</v>
      </c>
    </row>
    <row r="174" spans="1:35" hidden="1">
      <c r="A174" s="16"/>
      <c r="D174" s="6" t="s">
        <v>138</v>
      </c>
      <c r="F174" s="6">
        <f t="shared" ref="F174:AI174" si="96">IF(F$12="","",IF(F166*F167&lt;0,0.4,IF(F167*F168&lt;0,0.3,IF(F168*F169&lt;0,0.2,IF(F169*F170&lt;0,0.1,0)))))</f>
        <v>0</v>
      </c>
      <c r="G174" s="6">
        <f t="shared" si="96"/>
        <v>0</v>
      </c>
      <c r="H174" s="6">
        <f t="shared" si="96"/>
        <v>0</v>
      </c>
      <c r="I174" s="6">
        <f t="shared" si="96"/>
        <v>0</v>
      </c>
      <c r="J174" s="6">
        <f t="shared" si="96"/>
        <v>0</v>
      </c>
      <c r="K174" s="6">
        <f t="shared" si="96"/>
        <v>0</v>
      </c>
      <c r="L174" s="6">
        <f t="shared" si="96"/>
        <v>0</v>
      </c>
      <c r="M174" s="6">
        <f t="shared" si="96"/>
        <v>0</v>
      </c>
      <c r="N174" s="6">
        <f t="shared" si="96"/>
        <v>0</v>
      </c>
      <c r="O174" s="6">
        <f t="shared" si="96"/>
        <v>0</v>
      </c>
      <c r="P174" s="6">
        <f t="shared" si="96"/>
        <v>0</v>
      </c>
      <c r="Q174" s="6" t="e">
        <f t="shared" si="96"/>
        <v>#VALUE!</v>
      </c>
      <c r="R174" s="6" t="e">
        <f t="shared" si="96"/>
        <v>#VALUE!</v>
      </c>
      <c r="S174" s="6" t="e">
        <f t="shared" si="96"/>
        <v>#VALUE!</v>
      </c>
      <c r="T174" s="130" t="e">
        <f t="shared" si="96"/>
        <v>#VALUE!</v>
      </c>
      <c r="U174" s="6" t="e">
        <f t="shared" si="96"/>
        <v>#VALUE!</v>
      </c>
      <c r="V174" s="6" t="e">
        <f t="shared" si="96"/>
        <v>#VALUE!</v>
      </c>
      <c r="W174" s="6" t="e">
        <f t="shared" si="96"/>
        <v>#VALUE!</v>
      </c>
      <c r="X174" s="6" t="e">
        <f t="shared" si="96"/>
        <v>#VALUE!</v>
      </c>
      <c r="Y174" s="6" t="e">
        <f t="shared" si="96"/>
        <v>#REF!</v>
      </c>
      <c r="Z174" s="6" t="e">
        <f t="shared" si="96"/>
        <v>#REF!</v>
      </c>
      <c r="AA174" s="6" t="e">
        <f t="shared" si="96"/>
        <v>#VALUE!</v>
      </c>
      <c r="AB174" s="6" t="e">
        <f t="shared" si="96"/>
        <v>#VALUE!</v>
      </c>
      <c r="AC174" s="6" t="e">
        <f t="shared" si="96"/>
        <v>#VALUE!</v>
      </c>
      <c r="AD174" s="6" t="e">
        <f t="shared" si="96"/>
        <v>#VALUE!</v>
      </c>
      <c r="AE174" s="6" t="e">
        <f t="shared" si="96"/>
        <v>#VALUE!</v>
      </c>
      <c r="AF174" s="6" t="e">
        <f t="shared" si="96"/>
        <v>#VALUE!</v>
      </c>
      <c r="AG174" s="6" t="e">
        <f t="shared" si="96"/>
        <v>#VALUE!</v>
      </c>
      <c r="AH174" s="6" t="e">
        <f t="shared" si="96"/>
        <v>#VALUE!</v>
      </c>
      <c r="AI174" s="130" t="e">
        <f t="shared" si="96"/>
        <v>#VALUE!</v>
      </c>
    </row>
    <row r="175" spans="1:35">
      <c r="A175" s="16">
        <f>A173+1</f>
        <v>163</v>
      </c>
      <c r="B175" s="6" t="s">
        <v>139</v>
      </c>
      <c r="F175" s="6">
        <f t="shared" ref="F175:AI176" si="97">F$81*(1-F172)/IF(F$12="Vd",F172,1)-2*IF(F$12="Vd",F172,1)/(1+F172)*((F$93+F$94-2*LN(F172))*F$92)-F$53</f>
        <v>-2.9371812703624857E-2</v>
      </c>
      <c r="G175" s="6">
        <f t="shared" si="97"/>
        <v>-3.4669679737459554E-2</v>
      </c>
      <c r="H175" s="6">
        <f t="shared" si="97"/>
        <v>-3.4669679737459554E-2</v>
      </c>
      <c r="I175" s="6">
        <f t="shared" si="97"/>
        <v>-1.8691153538670364E-2</v>
      </c>
      <c r="J175" s="6">
        <f t="shared" si="97"/>
        <v>-2.5594161767072122E-2</v>
      </c>
      <c r="K175" s="6">
        <f t="shared" si="97"/>
        <v>-2.9224213373299796E-2</v>
      </c>
      <c r="L175" s="6">
        <f t="shared" si="97"/>
        <v>-2.9224213373299796E-2</v>
      </c>
      <c r="M175" s="6">
        <f t="shared" si="97"/>
        <v>-2.9224213373299796E-2</v>
      </c>
      <c r="N175" s="6">
        <f t="shared" si="97"/>
        <v>-2.390350285396069E-2</v>
      </c>
      <c r="O175" s="6">
        <f t="shared" si="97"/>
        <v>-2.390350285396069E-2</v>
      </c>
      <c r="P175" s="6">
        <f t="shared" si="97"/>
        <v>-2.9341212789781447E-2</v>
      </c>
      <c r="Q175" s="6" t="e">
        <f t="shared" si="97"/>
        <v>#VALUE!</v>
      </c>
      <c r="R175" s="6" t="e">
        <f t="shared" si="97"/>
        <v>#VALUE!</v>
      </c>
      <c r="S175" s="6" t="e">
        <f t="shared" si="97"/>
        <v>#VALUE!</v>
      </c>
      <c r="T175" s="130" t="e">
        <f t="shared" si="97"/>
        <v>#VALUE!</v>
      </c>
      <c r="U175" s="6" t="e">
        <f t="shared" si="97"/>
        <v>#VALUE!</v>
      </c>
      <c r="V175" s="6" t="e">
        <f t="shared" si="97"/>
        <v>#VALUE!</v>
      </c>
      <c r="W175" s="6" t="e">
        <f t="shared" si="97"/>
        <v>#VALUE!</v>
      </c>
      <c r="X175" s="6" t="e">
        <f t="shared" si="97"/>
        <v>#VALUE!</v>
      </c>
      <c r="Y175" s="6" t="e">
        <f t="shared" si="97"/>
        <v>#REF!</v>
      </c>
      <c r="Z175" s="6" t="e">
        <f t="shared" si="97"/>
        <v>#REF!</v>
      </c>
      <c r="AA175" s="6" t="e">
        <f t="shared" si="97"/>
        <v>#VALUE!</v>
      </c>
      <c r="AB175" s="6" t="e">
        <f t="shared" si="97"/>
        <v>#VALUE!</v>
      </c>
      <c r="AC175" s="6" t="e">
        <f t="shared" si="97"/>
        <v>#VALUE!</v>
      </c>
      <c r="AD175" s="6" t="e">
        <f t="shared" si="97"/>
        <v>#VALUE!</v>
      </c>
      <c r="AE175" s="6" t="e">
        <f t="shared" si="97"/>
        <v>#VALUE!</v>
      </c>
      <c r="AF175" s="6" t="e">
        <f t="shared" si="97"/>
        <v>#VALUE!</v>
      </c>
      <c r="AG175" s="6" t="e">
        <f t="shared" si="97"/>
        <v>#VALUE!</v>
      </c>
      <c r="AH175" s="6" t="e">
        <f t="shared" si="97"/>
        <v>#VALUE!</v>
      </c>
      <c r="AI175" s="130" t="e">
        <f t="shared" si="97"/>
        <v>#VALUE!</v>
      </c>
    </row>
    <row r="176" spans="1:35">
      <c r="A176" s="16">
        <f t="shared" ref="A176:A203" si="98">A175+1</f>
        <v>164</v>
      </c>
      <c r="F176" s="6">
        <f t="shared" si="97"/>
        <v>0.297010959279702</v>
      </c>
      <c r="G176" s="6">
        <f t="shared" si="97"/>
        <v>0.29179416770068201</v>
      </c>
      <c r="H176" s="6">
        <f t="shared" si="97"/>
        <v>0.29179416770068201</v>
      </c>
      <c r="I176" s="6">
        <f t="shared" si="97"/>
        <v>0.30712947848860622</v>
      </c>
      <c r="J176" s="6">
        <f t="shared" si="97"/>
        <v>0.29640540707565655</v>
      </c>
      <c r="K176" s="6">
        <f t="shared" si="97"/>
        <v>0.29557530549624256</v>
      </c>
      <c r="L176" s="6">
        <f t="shared" si="97"/>
        <v>0.29557530549624256</v>
      </c>
      <c r="M176" s="6">
        <f t="shared" si="97"/>
        <v>0.29557530549624256</v>
      </c>
      <c r="N176" s="6">
        <f t="shared" si="97"/>
        <v>0.30137315757220029</v>
      </c>
      <c r="O176" s="6">
        <f t="shared" si="97"/>
        <v>0.30137315757220029</v>
      </c>
      <c r="P176" s="6">
        <f t="shared" si="97"/>
        <v>0.29545372375154205</v>
      </c>
      <c r="Q176" s="6" t="e">
        <f t="shared" si="97"/>
        <v>#VALUE!</v>
      </c>
      <c r="R176" s="6" t="e">
        <f t="shared" si="97"/>
        <v>#VALUE!</v>
      </c>
      <c r="S176" s="6" t="e">
        <f t="shared" si="97"/>
        <v>#VALUE!</v>
      </c>
      <c r="T176" s="130" t="e">
        <f t="shared" si="97"/>
        <v>#VALUE!</v>
      </c>
      <c r="U176" s="6" t="e">
        <f t="shared" si="97"/>
        <v>#VALUE!</v>
      </c>
      <c r="V176" s="6" t="e">
        <f t="shared" si="97"/>
        <v>#VALUE!</v>
      </c>
      <c r="W176" s="6" t="e">
        <f t="shared" si="97"/>
        <v>#VALUE!</v>
      </c>
      <c r="X176" s="6" t="e">
        <f t="shared" si="97"/>
        <v>#VALUE!</v>
      </c>
      <c r="Y176" s="6" t="e">
        <f t="shared" si="97"/>
        <v>#REF!</v>
      </c>
      <c r="Z176" s="6" t="e">
        <f t="shared" si="97"/>
        <v>#REF!</v>
      </c>
      <c r="AA176" s="6" t="e">
        <f t="shared" si="97"/>
        <v>#VALUE!</v>
      </c>
      <c r="AB176" s="6" t="e">
        <f t="shared" si="97"/>
        <v>#VALUE!</v>
      </c>
      <c r="AC176" s="6" t="e">
        <f t="shared" si="97"/>
        <v>#VALUE!</v>
      </c>
      <c r="AD176" s="6" t="e">
        <f t="shared" si="97"/>
        <v>#VALUE!</v>
      </c>
      <c r="AE176" s="6" t="e">
        <f t="shared" si="97"/>
        <v>#VALUE!</v>
      </c>
      <c r="AF176" s="6" t="e">
        <f t="shared" si="97"/>
        <v>#VALUE!</v>
      </c>
      <c r="AG176" s="6" t="e">
        <f t="shared" si="97"/>
        <v>#VALUE!</v>
      </c>
      <c r="AH176" s="6" t="e">
        <f t="shared" si="97"/>
        <v>#VALUE!</v>
      </c>
      <c r="AI176" s="130" t="e">
        <f t="shared" si="97"/>
        <v>#VALUE!</v>
      </c>
    </row>
    <row r="177" spans="1:35">
      <c r="A177" s="16">
        <f t="shared" si="98"/>
        <v>165</v>
      </c>
      <c r="F177" s="6">
        <f t="shared" ref="F177:AI177" si="99">IF(F$173=0,0,F173+F176/(F176-F175)*0.1)</f>
        <v>0.99100080787808087</v>
      </c>
      <c r="G177" s="6">
        <f t="shared" si="99"/>
        <v>0.98938023918742535</v>
      </c>
      <c r="H177" s="6">
        <f t="shared" si="99"/>
        <v>0.98938023918742535</v>
      </c>
      <c r="I177" s="6">
        <f t="shared" si="99"/>
        <v>0.9942633609718412</v>
      </c>
      <c r="J177" s="6">
        <f t="shared" si="99"/>
        <v>0.99205149191377562</v>
      </c>
      <c r="K177" s="6">
        <f t="shared" si="99"/>
        <v>0.99100238403215191</v>
      </c>
      <c r="L177" s="6">
        <f t="shared" si="99"/>
        <v>0.99100238403215191</v>
      </c>
      <c r="M177" s="6">
        <f t="shared" si="99"/>
        <v>0.99100238403215191</v>
      </c>
      <c r="N177" s="6">
        <f t="shared" si="99"/>
        <v>0.9926513316932597</v>
      </c>
      <c r="O177" s="6">
        <f t="shared" si="99"/>
        <v>0.9926513316932597</v>
      </c>
      <c r="P177" s="6">
        <f t="shared" si="99"/>
        <v>0.99096623454102151</v>
      </c>
      <c r="Q177" s="6" t="e">
        <f t="shared" si="99"/>
        <v>#VALUE!</v>
      </c>
      <c r="R177" s="6" t="e">
        <f t="shared" si="99"/>
        <v>#VALUE!</v>
      </c>
      <c r="S177" s="6" t="e">
        <f t="shared" si="99"/>
        <v>#VALUE!</v>
      </c>
      <c r="T177" s="130" t="e">
        <f t="shared" si="99"/>
        <v>#VALUE!</v>
      </c>
      <c r="U177" s="6" t="e">
        <f t="shared" si="99"/>
        <v>#VALUE!</v>
      </c>
      <c r="V177" s="6" t="e">
        <f t="shared" si="99"/>
        <v>#VALUE!</v>
      </c>
      <c r="W177" s="6" t="e">
        <f t="shared" si="99"/>
        <v>#VALUE!</v>
      </c>
      <c r="X177" s="6" t="e">
        <f t="shared" si="99"/>
        <v>#VALUE!</v>
      </c>
      <c r="Y177" s="6" t="e">
        <f t="shared" si="99"/>
        <v>#REF!</v>
      </c>
      <c r="Z177" s="6" t="e">
        <f t="shared" si="99"/>
        <v>#REF!</v>
      </c>
      <c r="AA177" s="6" t="e">
        <f t="shared" si="99"/>
        <v>#VALUE!</v>
      </c>
      <c r="AB177" s="6" t="e">
        <f t="shared" si="99"/>
        <v>#VALUE!</v>
      </c>
      <c r="AC177" s="6" t="e">
        <f t="shared" si="99"/>
        <v>#VALUE!</v>
      </c>
      <c r="AD177" s="6" t="e">
        <f t="shared" si="99"/>
        <v>#VALUE!</v>
      </c>
      <c r="AE177" s="6" t="e">
        <f t="shared" si="99"/>
        <v>#VALUE!</v>
      </c>
      <c r="AF177" s="6" t="e">
        <f t="shared" si="99"/>
        <v>#VALUE!</v>
      </c>
      <c r="AG177" s="6" t="e">
        <f t="shared" si="99"/>
        <v>#VALUE!</v>
      </c>
      <c r="AH177" s="6" t="e">
        <f t="shared" si="99"/>
        <v>#VALUE!</v>
      </c>
      <c r="AI177" s="130" t="e">
        <f t="shared" si="99"/>
        <v>#VALUE!</v>
      </c>
    </row>
    <row r="178" spans="1:35">
      <c r="A178" s="86">
        <f t="shared" si="98"/>
        <v>166</v>
      </c>
      <c r="B178" s="87"/>
      <c r="C178" s="87"/>
      <c r="D178" s="87"/>
      <c r="E178" s="87"/>
      <c r="F178" s="87">
        <f t="shared" ref="F178:AI178" si="100">IF((F$81*(1-F177)/IF(F$12="Vd",F177,1)-2*IF(F$12="Vd",F177,1)/(1+F177)*((F$93+F$94-2*LN(F177))*F$92)-F$53)*F175&gt;0,F$81*(1-F177)/IF(F$12="Vd",F177,1)-2*IF(F$12="Vd",F177,1)/(1+F177)*((F$93+F$94-2*LN(F177))*F$92)-F$53,F175)</f>
        <v>-2.6997972461702373E-3</v>
      </c>
      <c r="G178" s="87">
        <f t="shared" si="100"/>
        <v>-3.1357294113935757E-3</v>
      </c>
      <c r="H178" s="87">
        <f t="shared" si="100"/>
        <v>-3.1357294113935757E-3</v>
      </c>
      <c r="I178" s="87">
        <f t="shared" si="100"/>
        <v>-1.7753483890400219E-3</v>
      </c>
      <c r="J178" s="87">
        <f t="shared" si="100"/>
        <v>-2.4094483920156645E-3</v>
      </c>
      <c r="K178" s="87">
        <f t="shared" si="100"/>
        <v>-2.6995953882545456E-3</v>
      </c>
      <c r="L178" s="87">
        <f t="shared" si="100"/>
        <v>-2.6995953882545456E-3</v>
      </c>
      <c r="M178" s="87">
        <f t="shared" si="100"/>
        <v>-2.6995953882545456E-3</v>
      </c>
      <c r="N178" s="87">
        <f t="shared" si="100"/>
        <v>-2.2400168160131607E-3</v>
      </c>
      <c r="O178" s="87">
        <f t="shared" si="100"/>
        <v>-2.2400168160131607E-3</v>
      </c>
      <c r="P178" s="87">
        <f t="shared" si="100"/>
        <v>-2.7094908468604101E-3</v>
      </c>
      <c r="Q178" s="87" t="e">
        <f t="shared" si="100"/>
        <v>#VALUE!</v>
      </c>
      <c r="R178" s="87" t="e">
        <f t="shared" si="100"/>
        <v>#VALUE!</v>
      </c>
      <c r="S178" s="87" t="e">
        <f t="shared" si="100"/>
        <v>#VALUE!</v>
      </c>
      <c r="T178" s="131" t="e">
        <f t="shared" si="100"/>
        <v>#VALUE!</v>
      </c>
      <c r="U178" s="87" t="e">
        <f t="shared" si="100"/>
        <v>#VALUE!</v>
      </c>
      <c r="V178" s="87" t="e">
        <f t="shared" si="100"/>
        <v>#VALUE!</v>
      </c>
      <c r="W178" s="87" t="e">
        <f t="shared" si="100"/>
        <v>#VALUE!</v>
      </c>
      <c r="X178" s="87" t="e">
        <f t="shared" si="100"/>
        <v>#VALUE!</v>
      </c>
      <c r="Y178" s="87" t="e">
        <f t="shared" si="100"/>
        <v>#REF!</v>
      </c>
      <c r="Z178" s="87" t="e">
        <f t="shared" si="100"/>
        <v>#REF!</v>
      </c>
      <c r="AA178" s="87" t="e">
        <f t="shared" si="100"/>
        <v>#VALUE!</v>
      </c>
      <c r="AB178" s="87" t="e">
        <f t="shared" si="100"/>
        <v>#VALUE!</v>
      </c>
      <c r="AC178" s="87" t="e">
        <f t="shared" si="100"/>
        <v>#VALUE!</v>
      </c>
      <c r="AD178" s="87" t="e">
        <f t="shared" si="100"/>
        <v>#VALUE!</v>
      </c>
      <c r="AE178" s="87" t="e">
        <f t="shared" si="100"/>
        <v>#VALUE!</v>
      </c>
      <c r="AF178" s="87" t="e">
        <f t="shared" si="100"/>
        <v>#VALUE!</v>
      </c>
      <c r="AG178" s="87" t="e">
        <f t="shared" si="100"/>
        <v>#VALUE!</v>
      </c>
      <c r="AH178" s="87" t="e">
        <f t="shared" si="100"/>
        <v>#VALUE!</v>
      </c>
      <c r="AI178" s="131" t="e">
        <f t="shared" si="100"/>
        <v>#VALUE!</v>
      </c>
    </row>
    <row r="179" spans="1:35">
      <c r="A179" s="16">
        <f t="shared" si="98"/>
        <v>167</v>
      </c>
      <c r="F179" s="6">
        <f t="shared" ref="F179:AI179" si="101">IF((F$81*(1-F177)/IF(F$12="Vd",F177,1)-2*IF(F$12="Vd",F177,1)/(1+F177)*((F$93+F$94-2*LN(F177))*F$92)-F$53)*F176&gt;0,F$81*(1-F177)/IF(F$12="Vd",F177,1)-2*IF(F$12="Vd",F177,1)/(1+F177)*((F$93+F$94-2*LN(F177))*F$92)-F$53,F176)</f>
        <v>0.297010959279702</v>
      </c>
      <c r="G179" s="6">
        <f t="shared" si="101"/>
        <v>0.29179416770068201</v>
      </c>
      <c r="H179" s="6">
        <f t="shared" si="101"/>
        <v>0.29179416770068201</v>
      </c>
      <c r="I179" s="6">
        <f t="shared" si="101"/>
        <v>0.30712947848860622</v>
      </c>
      <c r="J179" s="6">
        <f t="shared" si="101"/>
        <v>0.29640540707565655</v>
      </c>
      <c r="K179" s="6">
        <f t="shared" si="101"/>
        <v>0.29557530549624256</v>
      </c>
      <c r="L179" s="6">
        <f t="shared" si="101"/>
        <v>0.29557530549624256</v>
      </c>
      <c r="M179" s="6">
        <f t="shared" si="101"/>
        <v>0.29557530549624256</v>
      </c>
      <c r="N179" s="6">
        <f t="shared" si="101"/>
        <v>0.30137315757220029</v>
      </c>
      <c r="O179" s="6">
        <f t="shared" si="101"/>
        <v>0.30137315757220029</v>
      </c>
      <c r="P179" s="6">
        <f t="shared" si="101"/>
        <v>0.29545372375154205</v>
      </c>
      <c r="Q179" s="6" t="e">
        <f t="shared" si="101"/>
        <v>#VALUE!</v>
      </c>
      <c r="R179" s="6" t="e">
        <f t="shared" si="101"/>
        <v>#VALUE!</v>
      </c>
      <c r="S179" s="6" t="e">
        <f t="shared" si="101"/>
        <v>#VALUE!</v>
      </c>
      <c r="T179" s="130" t="e">
        <f t="shared" si="101"/>
        <v>#VALUE!</v>
      </c>
      <c r="U179" s="6" t="e">
        <f t="shared" si="101"/>
        <v>#VALUE!</v>
      </c>
      <c r="V179" s="6" t="e">
        <f t="shared" si="101"/>
        <v>#VALUE!</v>
      </c>
      <c r="W179" s="6" t="e">
        <f t="shared" si="101"/>
        <v>#VALUE!</v>
      </c>
      <c r="X179" s="6" t="e">
        <f t="shared" si="101"/>
        <v>#VALUE!</v>
      </c>
      <c r="Y179" s="6" t="e">
        <f t="shared" si="101"/>
        <v>#REF!</v>
      </c>
      <c r="Z179" s="6" t="e">
        <f t="shared" si="101"/>
        <v>#REF!</v>
      </c>
      <c r="AA179" s="6" t="e">
        <f t="shared" si="101"/>
        <v>#VALUE!</v>
      </c>
      <c r="AB179" s="6" t="e">
        <f t="shared" si="101"/>
        <v>#VALUE!</v>
      </c>
      <c r="AC179" s="6" t="e">
        <f t="shared" si="101"/>
        <v>#VALUE!</v>
      </c>
      <c r="AD179" s="6" t="e">
        <f t="shared" si="101"/>
        <v>#VALUE!</v>
      </c>
      <c r="AE179" s="6" t="e">
        <f t="shared" si="101"/>
        <v>#VALUE!</v>
      </c>
      <c r="AF179" s="6" t="e">
        <f t="shared" si="101"/>
        <v>#VALUE!</v>
      </c>
      <c r="AG179" s="6" t="e">
        <f t="shared" si="101"/>
        <v>#VALUE!</v>
      </c>
      <c r="AH179" s="6" t="e">
        <f t="shared" si="101"/>
        <v>#VALUE!</v>
      </c>
      <c r="AI179" s="130" t="e">
        <f t="shared" si="101"/>
        <v>#VALUE!</v>
      </c>
    </row>
    <row r="180" spans="1:35">
      <c r="A180" s="16">
        <f t="shared" si="98"/>
        <v>168</v>
      </c>
      <c r="B180" s="6" t="s">
        <v>140</v>
      </c>
      <c r="F180" s="6">
        <f t="shared" ref="F180:AI180" si="102">IF(F$81*(1-F177)/IF(F$12="Vd",F177,1)-2*IF(F$12="Vd",F177,1)/(1+F177)*((F$93+F$94-2*LN(F177))*F$92)-F$53&gt;0,F172,F177)</f>
        <v>0.99100080787808087</v>
      </c>
      <c r="G180" s="6">
        <f t="shared" si="102"/>
        <v>0.98938023918742535</v>
      </c>
      <c r="H180" s="6">
        <f t="shared" si="102"/>
        <v>0.98938023918742535</v>
      </c>
      <c r="I180" s="6">
        <f t="shared" si="102"/>
        <v>0.9942633609718412</v>
      </c>
      <c r="J180" s="6">
        <f t="shared" si="102"/>
        <v>0.99205149191377562</v>
      </c>
      <c r="K180" s="6">
        <f t="shared" si="102"/>
        <v>0.99100238403215191</v>
      </c>
      <c r="L180" s="6">
        <f t="shared" si="102"/>
        <v>0.99100238403215191</v>
      </c>
      <c r="M180" s="6">
        <f t="shared" si="102"/>
        <v>0.99100238403215191</v>
      </c>
      <c r="N180" s="6">
        <f t="shared" si="102"/>
        <v>0.9926513316932597</v>
      </c>
      <c r="O180" s="6">
        <f t="shared" si="102"/>
        <v>0.9926513316932597</v>
      </c>
      <c r="P180" s="6">
        <f t="shared" si="102"/>
        <v>0.99096623454102151</v>
      </c>
      <c r="Q180" s="6" t="e">
        <f t="shared" si="102"/>
        <v>#VALUE!</v>
      </c>
      <c r="R180" s="6" t="e">
        <f t="shared" si="102"/>
        <v>#VALUE!</v>
      </c>
      <c r="S180" s="6" t="e">
        <f t="shared" si="102"/>
        <v>#VALUE!</v>
      </c>
      <c r="T180" s="130" t="e">
        <f t="shared" si="102"/>
        <v>#VALUE!</v>
      </c>
      <c r="U180" s="6" t="e">
        <f t="shared" si="102"/>
        <v>#VALUE!</v>
      </c>
      <c r="V180" s="6" t="e">
        <f t="shared" si="102"/>
        <v>#VALUE!</v>
      </c>
      <c r="W180" s="6" t="e">
        <f t="shared" si="102"/>
        <v>#VALUE!</v>
      </c>
      <c r="X180" s="6" t="e">
        <f t="shared" si="102"/>
        <v>#VALUE!</v>
      </c>
      <c r="Y180" s="6" t="e">
        <f t="shared" si="102"/>
        <v>#REF!</v>
      </c>
      <c r="Z180" s="6" t="e">
        <f t="shared" si="102"/>
        <v>#REF!</v>
      </c>
      <c r="AA180" s="6" t="e">
        <f t="shared" si="102"/>
        <v>#VALUE!</v>
      </c>
      <c r="AB180" s="6" t="e">
        <f t="shared" si="102"/>
        <v>#VALUE!</v>
      </c>
      <c r="AC180" s="6" t="e">
        <f t="shared" si="102"/>
        <v>#VALUE!</v>
      </c>
      <c r="AD180" s="6" t="e">
        <f t="shared" si="102"/>
        <v>#VALUE!</v>
      </c>
      <c r="AE180" s="6" t="e">
        <f t="shared" si="102"/>
        <v>#VALUE!</v>
      </c>
      <c r="AF180" s="6" t="e">
        <f t="shared" si="102"/>
        <v>#VALUE!</v>
      </c>
      <c r="AG180" s="6" t="e">
        <f t="shared" si="102"/>
        <v>#VALUE!</v>
      </c>
      <c r="AH180" s="6" t="e">
        <f t="shared" si="102"/>
        <v>#VALUE!</v>
      </c>
      <c r="AI180" s="130" t="e">
        <f t="shared" si="102"/>
        <v>#VALUE!</v>
      </c>
    </row>
    <row r="181" spans="1:35">
      <c r="A181" s="16">
        <f t="shared" si="98"/>
        <v>169</v>
      </c>
      <c r="F181" s="6">
        <f t="shared" ref="F181:AI181" si="103">IF(F$81*(1-F177)/IF(F$12="Vd",F177,1)-2*IF(F$12="Vd",F177,1)/(1+F177)*((F$93+F$94-2*LN(F177))*F$92)-F$53&gt;0,F177,F173)</f>
        <v>0.9</v>
      </c>
      <c r="G181" s="6">
        <f t="shared" si="103"/>
        <v>0.9</v>
      </c>
      <c r="H181" s="6">
        <f t="shared" si="103"/>
        <v>0.9</v>
      </c>
      <c r="I181" s="6">
        <f t="shared" si="103"/>
        <v>0.9</v>
      </c>
      <c r="J181" s="6">
        <f t="shared" si="103"/>
        <v>0.9</v>
      </c>
      <c r="K181" s="6">
        <f t="shared" si="103"/>
        <v>0.9</v>
      </c>
      <c r="L181" s="6">
        <f t="shared" si="103"/>
        <v>0.9</v>
      </c>
      <c r="M181" s="6">
        <f t="shared" si="103"/>
        <v>0.9</v>
      </c>
      <c r="N181" s="6">
        <f t="shared" si="103"/>
        <v>0.9</v>
      </c>
      <c r="O181" s="6">
        <f t="shared" si="103"/>
        <v>0.9</v>
      </c>
      <c r="P181" s="6">
        <f t="shared" si="103"/>
        <v>0.9</v>
      </c>
      <c r="Q181" s="6" t="e">
        <f t="shared" si="103"/>
        <v>#VALUE!</v>
      </c>
      <c r="R181" s="6" t="e">
        <f t="shared" si="103"/>
        <v>#VALUE!</v>
      </c>
      <c r="S181" s="6" t="e">
        <f t="shared" si="103"/>
        <v>#VALUE!</v>
      </c>
      <c r="T181" s="130" t="e">
        <f t="shared" si="103"/>
        <v>#VALUE!</v>
      </c>
      <c r="U181" s="6" t="e">
        <f t="shared" si="103"/>
        <v>#VALUE!</v>
      </c>
      <c r="V181" s="6" t="e">
        <f t="shared" si="103"/>
        <v>#VALUE!</v>
      </c>
      <c r="W181" s="6" t="e">
        <f t="shared" si="103"/>
        <v>#VALUE!</v>
      </c>
      <c r="X181" s="6" t="e">
        <f t="shared" si="103"/>
        <v>#VALUE!</v>
      </c>
      <c r="Y181" s="6" t="e">
        <f t="shared" si="103"/>
        <v>#REF!</v>
      </c>
      <c r="Z181" s="6" t="e">
        <f t="shared" si="103"/>
        <v>#REF!</v>
      </c>
      <c r="AA181" s="6" t="e">
        <f t="shared" si="103"/>
        <v>#VALUE!</v>
      </c>
      <c r="AB181" s="6" t="e">
        <f t="shared" si="103"/>
        <v>#VALUE!</v>
      </c>
      <c r="AC181" s="6" t="e">
        <f t="shared" si="103"/>
        <v>#VALUE!</v>
      </c>
      <c r="AD181" s="6" t="e">
        <f t="shared" si="103"/>
        <v>#VALUE!</v>
      </c>
      <c r="AE181" s="6" t="e">
        <f t="shared" si="103"/>
        <v>#VALUE!</v>
      </c>
      <c r="AF181" s="6" t="e">
        <f t="shared" si="103"/>
        <v>#VALUE!</v>
      </c>
      <c r="AG181" s="6" t="e">
        <f t="shared" si="103"/>
        <v>#VALUE!</v>
      </c>
      <c r="AH181" s="6" t="e">
        <f t="shared" si="103"/>
        <v>#VALUE!</v>
      </c>
      <c r="AI181" s="130" t="e">
        <f t="shared" si="103"/>
        <v>#VALUE!</v>
      </c>
    </row>
    <row r="182" spans="1:35">
      <c r="A182" s="16">
        <f t="shared" si="98"/>
        <v>170</v>
      </c>
      <c r="F182" s="6">
        <f t="shared" ref="F182:AI182" si="104">IF(F$173=0,0,F181+F179/(F179-F178)*(F180-F181))</f>
        <v>0.99018107176531545</v>
      </c>
      <c r="G182" s="6">
        <f t="shared" si="104"/>
        <v>0.98842993795461787</v>
      </c>
      <c r="H182" s="6">
        <f t="shared" si="104"/>
        <v>0.98842993795461787</v>
      </c>
      <c r="I182" s="6">
        <f t="shared" si="104"/>
        <v>0.99372160735879989</v>
      </c>
      <c r="J182" s="6">
        <f t="shared" si="104"/>
        <v>0.99130924863130176</v>
      </c>
      <c r="K182" s="6">
        <f t="shared" si="104"/>
        <v>0.99017874913855253</v>
      </c>
      <c r="L182" s="6">
        <f t="shared" si="104"/>
        <v>0.99017874913855253</v>
      </c>
      <c r="M182" s="6">
        <f t="shared" si="104"/>
        <v>0.99017874913855253</v>
      </c>
      <c r="N182" s="6">
        <f t="shared" si="104"/>
        <v>0.99196776273602616</v>
      </c>
      <c r="O182" s="6">
        <f t="shared" si="104"/>
        <v>0.99196776273602616</v>
      </c>
      <c r="P182" s="6">
        <f t="shared" si="104"/>
        <v>0.99013959943717667</v>
      </c>
      <c r="Q182" s="6" t="e">
        <f t="shared" si="104"/>
        <v>#VALUE!</v>
      </c>
      <c r="R182" s="6" t="e">
        <f t="shared" si="104"/>
        <v>#VALUE!</v>
      </c>
      <c r="S182" s="6" t="e">
        <f t="shared" si="104"/>
        <v>#VALUE!</v>
      </c>
      <c r="T182" s="130" t="e">
        <f t="shared" si="104"/>
        <v>#VALUE!</v>
      </c>
      <c r="U182" s="6" t="e">
        <f t="shared" si="104"/>
        <v>#VALUE!</v>
      </c>
      <c r="V182" s="6" t="e">
        <f t="shared" si="104"/>
        <v>#VALUE!</v>
      </c>
      <c r="W182" s="6" t="e">
        <f t="shared" si="104"/>
        <v>#VALUE!</v>
      </c>
      <c r="X182" s="6" t="e">
        <f t="shared" si="104"/>
        <v>#VALUE!</v>
      </c>
      <c r="Y182" s="6" t="e">
        <f t="shared" si="104"/>
        <v>#REF!</v>
      </c>
      <c r="Z182" s="6" t="e">
        <f t="shared" si="104"/>
        <v>#REF!</v>
      </c>
      <c r="AA182" s="6" t="e">
        <f t="shared" si="104"/>
        <v>#VALUE!</v>
      </c>
      <c r="AB182" s="6" t="e">
        <f t="shared" si="104"/>
        <v>#VALUE!</v>
      </c>
      <c r="AC182" s="6" t="e">
        <f t="shared" si="104"/>
        <v>#VALUE!</v>
      </c>
      <c r="AD182" s="6" t="e">
        <f t="shared" si="104"/>
        <v>#VALUE!</v>
      </c>
      <c r="AE182" s="6" t="e">
        <f t="shared" si="104"/>
        <v>#VALUE!</v>
      </c>
      <c r="AF182" s="6" t="e">
        <f t="shared" si="104"/>
        <v>#VALUE!</v>
      </c>
      <c r="AG182" s="6" t="e">
        <f t="shared" si="104"/>
        <v>#VALUE!</v>
      </c>
      <c r="AH182" s="6" t="e">
        <f t="shared" si="104"/>
        <v>#VALUE!</v>
      </c>
      <c r="AI182" s="130" t="e">
        <f t="shared" si="104"/>
        <v>#VALUE!</v>
      </c>
    </row>
    <row r="183" spans="1:35">
      <c r="A183" s="86">
        <f t="shared" si="98"/>
        <v>171</v>
      </c>
      <c r="B183" s="87"/>
      <c r="C183" s="87"/>
      <c r="D183" s="87"/>
      <c r="E183" s="87"/>
      <c r="F183" s="87">
        <f t="shared" ref="F183:AI183" si="105">IF((F$81*(1-F182)/IF(F$12="Vd",F182,1)-2*IF(F$12="Vd",F182,1)/(1+F182)*((F$93+F$94-2*LN(F182))*F$92)-F$53)*F178&gt;0,F$81*(1-F182)/IF(F$12="Vd",F182,1)-2*IF(F$12="Vd",F182,1)/(1+F182)*((F$93+F$94-2*LN(F182))*F$92)-F$53,F178)</f>
        <v>-2.4612429973571923E-4</v>
      </c>
      <c r="G183" s="87">
        <f t="shared" si="105"/>
        <v>-2.8086218310560684E-4</v>
      </c>
      <c r="H183" s="87">
        <f t="shared" si="105"/>
        <v>-2.8086218310560684E-4</v>
      </c>
      <c r="I183" s="87">
        <f t="shared" si="105"/>
        <v>-1.677487890857747E-4</v>
      </c>
      <c r="J183" s="87">
        <f t="shared" si="105"/>
        <v>-2.2514339716788942E-4</v>
      </c>
      <c r="K183" s="87">
        <f t="shared" si="105"/>
        <v>-2.4731160245955106E-4</v>
      </c>
      <c r="L183" s="87">
        <f t="shared" si="105"/>
        <v>-2.4731160245955106E-4</v>
      </c>
      <c r="M183" s="87">
        <f t="shared" si="105"/>
        <v>-2.4731160245955106E-4</v>
      </c>
      <c r="N183" s="87">
        <f t="shared" si="105"/>
        <v>-2.0850253988771023E-4</v>
      </c>
      <c r="O183" s="87">
        <f t="shared" si="105"/>
        <v>-2.0850253988771023E-4</v>
      </c>
      <c r="P183" s="87">
        <f t="shared" si="105"/>
        <v>-2.481260698710408E-4</v>
      </c>
      <c r="Q183" s="87" t="e">
        <f t="shared" si="105"/>
        <v>#VALUE!</v>
      </c>
      <c r="R183" s="87" t="e">
        <f t="shared" si="105"/>
        <v>#VALUE!</v>
      </c>
      <c r="S183" s="87" t="e">
        <f t="shared" si="105"/>
        <v>#VALUE!</v>
      </c>
      <c r="T183" s="131" t="e">
        <f t="shared" si="105"/>
        <v>#VALUE!</v>
      </c>
      <c r="U183" s="87" t="e">
        <f t="shared" si="105"/>
        <v>#VALUE!</v>
      </c>
      <c r="V183" s="87" t="e">
        <f t="shared" si="105"/>
        <v>#VALUE!</v>
      </c>
      <c r="W183" s="87" t="e">
        <f t="shared" si="105"/>
        <v>#VALUE!</v>
      </c>
      <c r="X183" s="87" t="e">
        <f t="shared" si="105"/>
        <v>#VALUE!</v>
      </c>
      <c r="Y183" s="87" t="e">
        <f t="shared" si="105"/>
        <v>#REF!</v>
      </c>
      <c r="Z183" s="87" t="e">
        <f t="shared" si="105"/>
        <v>#REF!</v>
      </c>
      <c r="AA183" s="87" t="e">
        <f t="shared" si="105"/>
        <v>#VALUE!</v>
      </c>
      <c r="AB183" s="87" t="e">
        <f t="shared" si="105"/>
        <v>#VALUE!</v>
      </c>
      <c r="AC183" s="87" t="e">
        <f t="shared" si="105"/>
        <v>#VALUE!</v>
      </c>
      <c r="AD183" s="87" t="e">
        <f t="shared" si="105"/>
        <v>#VALUE!</v>
      </c>
      <c r="AE183" s="87" t="e">
        <f t="shared" si="105"/>
        <v>#VALUE!</v>
      </c>
      <c r="AF183" s="87" t="e">
        <f t="shared" si="105"/>
        <v>#VALUE!</v>
      </c>
      <c r="AG183" s="87" t="e">
        <f t="shared" si="105"/>
        <v>#VALUE!</v>
      </c>
      <c r="AH183" s="87" t="e">
        <f t="shared" si="105"/>
        <v>#VALUE!</v>
      </c>
      <c r="AI183" s="131" t="e">
        <f t="shared" si="105"/>
        <v>#VALUE!</v>
      </c>
    </row>
    <row r="184" spans="1:35">
      <c r="A184" s="16">
        <f t="shared" si="98"/>
        <v>172</v>
      </c>
      <c r="F184" s="6">
        <f t="shared" ref="F184:AI184" si="106">IF((F$81*(1-F182)/IF(F$12="Vd",F182,1)-2*IF(F$12="Vd",F182,1)/(1+F182)*((F$93+F$94-2*LN(F182))*F$92)-F$53)*F179&gt;0,F$81*(1-F182)/IF(F$12="Vd",F182,1)-2*IF(F$12="Vd",F182,1)/(1+F182)*((F$93+F$94-2*LN(F182))*F$92)-F$53,F179)</f>
        <v>0.297010959279702</v>
      </c>
      <c r="G184" s="6">
        <f t="shared" si="106"/>
        <v>0.29179416770068201</v>
      </c>
      <c r="H184" s="6">
        <f t="shared" si="106"/>
        <v>0.29179416770068201</v>
      </c>
      <c r="I184" s="6">
        <f t="shared" si="106"/>
        <v>0.30712947848860622</v>
      </c>
      <c r="J184" s="6">
        <f t="shared" si="106"/>
        <v>0.29640540707565655</v>
      </c>
      <c r="K184" s="6">
        <f t="shared" si="106"/>
        <v>0.29557530549624256</v>
      </c>
      <c r="L184" s="6">
        <f t="shared" si="106"/>
        <v>0.29557530549624256</v>
      </c>
      <c r="M184" s="6">
        <f t="shared" si="106"/>
        <v>0.29557530549624256</v>
      </c>
      <c r="N184" s="6">
        <f t="shared" si="106"/>
        <v>0.30137315757220029</v>
      </c>
      <c r="O184" s="6">
        <f t="shared" si="106"/>
        <v>0.30137315757220029</v>
      </c>
      <c r="P184" s="6">
        <f t="shared" si="106"/>
        <v>0.29545372375154205</v>
      </c>
      <c r="Q184" s="6" t="e">
        <f t="shared" si="106"/>
        <v>#VALUE!</v>
      </c>
      <c r="R184" s="6" t="e">
        <f t="shared" si="106"/>
        <v>#VALUE!</v>
      </c>
      <c r="S184" s="6" t="e">
        <f t="shared" si="106"/>
        <v>#VALUE!</v>
      </c>
      <c r="T184" s="130" t="e">
        <f t="shared" si="106"/>
        <v>#VALUE!</v>
      </c>
      <c r="U184" s="6" t="e">
        <f t="shared" si="106"/>
        <v>#VALUE!</v>
      </c>
      <c r="V184" s="6" t="e">
        <f t="shared" si="106"/>
        <v>#VALUE!</v>
      </c>
      <c r="W184" s="6" t="e">
        <f t="shared" si="106"/>
        <v>#VALUE!</v>
      </c>
      <c r="X184" s="6" t="e">
        <f t="shared" si="106"/>
        <v>#VALUE!</v>
      </c>
      <c r="Y184" s="6" t="e">
        <f t="shared" si="106"/>
        <v>#REF!</v>
      </c>
      <c r="Z184" s="6" t="e">
        <f t="shared" si="106"/>
        <v>#REF!</v>
      </c>
      <c r="AA184" s="6" t="e">
        <f t="shared" si="106"/>
        <v>#VALUE!</v>
      </c>
      <c r="AB184" s="6" t="e">
        <f t="shared" si="106"/>
        <v>#VALUE!</v>
      </c>
      <c r="AC184" s="6" t="e">
        <f t="shared" si="106"/>
        <v>#VALUE!</v>
      </c>
      <c r="AD184" s="6" t="e">
        <f t="shared" si="106"/>
        <v>#VALUE!</v>
      </c>
      <c r="AE184" s="6" t="e">
        <f t="shared" si="106"/>
        <v>#VALUE!</v>
      </c>
      <c r="AF184" s="6" t="e">
        <f t="shared" si="106"/>
        <v>#VALUE!</v>
      </c>
      <c r="AG184" s="6" t="e">
        <f t="shared" si="106"/>
        <v>#VALUE!</v>
      </c>
      <c r="AH184" s="6" t="e">
        <f t="shared" si="106"/>
        <v>#VALUE!</v>
      </c>
      <c r="AI184" s="130" t="e">
        <f t="shared" si="106"/>
        <v>#VALUE!</v>
      </c>
    </row>
    <row r="185" spans="1:35">
      <c r="A185" s="16">
        <f t="shared" si="98"/>
        <v>173</v>
      </c>
      <c r="B185" s="6" t="s">
        <v>141</v>
      </c>
      <c r="F185" s="6">
        <f t="shared" ref="F185:AI185" si="107">IF(F$81*(1-F182)/IF(F$12="Vd",F182,1)-2*IF(F$12="Vd",F182,1)/(1+F182)*((F$93+F$94-2*LN(F182))*F$92)-F$53&gt;0,F180,F182)</f>
        <v>0.99018107176531545</v>
      </c>
      <c r="G185" s="6">
        <f t="shared" si="107"/>
        <v>0.98842993795461787</v>
      </c>
      <c r="H185" s="6">
        <f t="shared" si="107"/>
        <v>0.98842993795461787</v>
      </c>
      <c r="I185" s="6">
        <f t="shared" si="107"/>
        <v>0.99372160735879989</v>
      </c>
      <c r="J185" s="6">
        <f t="shared" si="107"/>
        <v>0.99130924863130176</v>
      </c>
      <c r="K185" s="6">
        <f t="shared" si="107"/>
        <v>0.99017874913855253</v>
      </c>
      <c r="L185" s="6">
        <f t="shared" si="107"/>
        <v>0.99017874913855253</v>
      </c>
      <c r="M185" s="6">
        <f t="shared" si="107"/>
        <v>0.99017874913855253</v>
      </c>
      <c r="N185" s="6">
        <f t="shared" si="107"/>
        <v>0.99196776273602616</v>
      </c>
      <c r="O185" s="6">
        <f t="shared" si="107"/>
        <v>0.99196776273602616</v>
      </c>
      <c r="P185" s="6">
        <f t="shared" si="107"/>
        <v>0.99013959943717667</v>
      </c>
      <c r="Q185" s="6" t="e">
        <f t="shared" si="107"/>
        <v>#VALUE!</v>
      </c>
      <c r="R185" s="6" t="e">
        <f t="shared" si="107"/>
        <v>#VALUE!</v>
      </c>
      <c r="S185" s="6" t="e">
        <f t="shared" si="107"/>
        <v>#VALUE!</v>
      </c>
      <c r="T185" s="130" t="e">
        <f t="shared" si="107"/>
        <v>#VALUE!</v>
      </c>
      <c r="U185" s="6" t="e">
        <f t="shared" si="107"/>
        <v>#VALUE!</v>
      </c>
      <c r="V185" s="6" t="e">
        <f t="shared" si="107"/>
        <v>#VALUE!</v>
      </c>
      <c r="W185" s="6" t="e">
        <f t="shared" si="107"/>
        <v>#VALUE!</v>
      </c>
      <c r="X185" s="6" t="e">
        <f t="shared" si="107"/>
        <v>#VALUE!</v>
      </c>
      <c r="Y185" s="6" t="e">
        <f t="shared" si="107"/>
        <v>#REF!</v>
      </c>
      <c r="Z185" s="6" t="e">
        <f t="shared" si="107"/>
        <v>#REF!</v>
      </c>
      <c r="AA185" s="6" t="e">
        <f t="shared" si="107"/>
        <v>#VALUE!</v>
      </c>
      <c r="AB185" s="6" t="e">
        <f t="shared" si="107"/>
        <v>#VALUE!</v>
      </c>
      <c r="AC185" s="6" t="e">
        <f t="shared" si="107"/>
        <v>#VALUE!</v>
      </c>
      <c r="AD185" s="6" t="e">
        <f t="shared" si="107"/>
        <v>#VALUE!</v>
      </c>
      <c r="AE185" s="6" t="e">
        <f t="shared" si="107"/>
        <v>#VALUE!</v>
      </c>
      <c r="AF185" s="6" t="e">
        <f t="shared" si="107"/>
        <v>#VALUE!</v>
      </c>
      <c r="AG185" s="6" t="e">
        <f t="shared" si="107"/>
        <v>#VALUE!</v>
      </c>
      <c r="AH185" s="6" t="e">
        <f t="shared" si="107"/>
        <v>#VALUE!</v>
      </c>
      <c r="AI185" s="130" t="e">
        <f t="shared" si="107"/>
        <v>#VALUE!</v>
      </c>
    </row>
    <row r="186" spans="1:35">
      <c r="A186" s="16">
        <f t="shared" si="98"/>
        <v>174</v>
      </c>
      <c r="F186" s="6">
        <f t="shared" ref="F186:AI186" si="108">IF(F$81*(1-F182)/IF(F$12="Vd",F182,1)-2*IF(F$12="Vd",F182,1)/(1+F182)*((F$93+F$94-2*LN(F182))*F$92)-F$53&gt;0,F182,F181)</f>
        <v>0.9</v>
      </c>
      <c r="G186" s="6">
        <f t="shared" si="108"/>
        <v>0.9</v>
      </c>
      <c r="H186" s="6">
        <f t="shared" si="108"/>
        <v>0.9</v>
      </c>
      <c r="I186" s="6">
        <f t="shared" si="108"/>
        <v>0.9</v>
      </c>
      <c r="J186" s="6">
        <f t="shared" si="108"/>
        <v>0.9</v>
      </c>
      <c r="K186" s="6">
        <f t="shared" si="108"/>
        <v>0.9</v>
      </c>
      <c r="L186" s="6">
        <f t="shared" si="108"/>
        <v>0.9</v>
      </c>
      <c r="M186" s="6">
        <f t="shared" si="108"/>
        <v>0.9</v>
      </c>
      <c r="N186" s="6">
        <f t="shared" si="108"/>
        <v>0.9</v>
      </c>
      <c r="O186" s="6">
        <f t="shared" si="108"/>
        <v>0.9</v>
      </c>
      <c r="P186" s="6">
        <f t="shared" si="108"/>
        <v>0.9</v>
      </c>
      <c r="Q186" s="6" t="e">
        <f t="shared" si="108"/>
        <v>#VALUE!</v>
      </c>
      <c r="R186" s="6" t="e">
        <f t="shared" si="108"/>
        <v>#VALUE!</v>
      </c>
      <c r="S186" s="6" t="e">
        <f t="shared" si="108"/>
        <v>#VALUE!</v>
      </c>
      <c r="T186" s="130" t="e">
        <f t="shared" si="108"/>
        <v>#VALUE!</v>
      </c>
      <c r="U186" s="6" t="e">
        <f t="shared" si="108"/>
        <v>#VALUE!</v>
      </c>
      <c r="V186" s="6" t="e">
        <f t="shared" si="108"/>
        <v>#VALUE!</v>
      </c>
      <c r="W186" s="6" t="e">
        <f t="shared" si="108"/>
        <v>#VALUE!</v>
      </c>
      <c r="X186" s="6" t="e">
        <f t="shared" si="108"/>
        <v>#VALUE!</v>
      </c>
      <c r="Y186" s="6" t="e">
        <f t="shared" si="108"/>
        <v>#REF!</v>
      </c>
      <c r="Z186" s="6" t="e">
        <f t="shared" si="108"/>
        <v>#REF!</v>
      </c>
      <c r="AA186" s="6" t="e">
        <f t="shared" si="108"/>
        <v>#VALUE!</v>
      </c>
      <c r="AB186" s="6" t="e">
        <f t="shared" si="108"/>
        <v>#VALUE!</v>
      </c>
      <c r="AC186" s="6" t="e">
        <f t="shared" si="108"/>
        <v>#VALUE!</v>
      </c>
      <c r="AD186" s="6" t="e">
        <f t="shared" si="108"/>
        <v>#VALUE!</v>
      </c>
      <c r="AE186" s="6" t="e">
        <f t="shared" si="108"/>
        <v>#VALUE!</v>
      </c>
      <c r="AF186" s="6" t="e">
        <f t="shared" si="108"/>
        <v>#VALUE!</v>
      </c>
      <c r="AG186" s="6" t="e">
        <f t="shared" si="108"/>
        <v>#VALUE!</v>
      </c>
      <c r="AH186" s="6" t="e">
        <f t="shared" si="108"/>
        <v>#VALUE!</v>
      </c>
      <c r="AI186" s="130" t="e">
        <f t="shared" si="108"/>
        <v>#VALUE!</v>
      </c>
    </row>
    <row r="187" spans="1:35">
      <c r="A187" s="16">
        <f t="shared" si="98"/>
        <v>175</v>
      </c>
      <c r="F187" s="6">
        <f t="shared" ref="F187:AI187" si="109">IF(F$173=0,0,F186+F184/(F184-F183)*(F185-F186))</f>
        <v>0.9901064032229534</v>
      </c>
      <c r="G187" s="6">
        <f t="shared" si="109"/>
        <v>0.98834490286813437</v>
      </c>
      <c r="H187" s="6">
        <f t="shared" si="109"/>
        <v>0.98834490286813437</v>
      </c>
      <c r="I187" s="6">
        <f t="shared" si="109"/>
        <v>0.99367044618730194</v>
      </c>
      <c r="J187" s="6">
        <f t="shared" si="109"/>
        <v>0.99123994466245258</v>
      </c>
      <c r="K187" s="6">
        <f t="shared" si="109"/>
        <v>0.99010335851705111</v>
      </c>
      <c r="L187" s="6">
        <f t="shared" si="109"/>
        <v>0.99010335851705111</v>
      </c>
      <c r="M187" s="6">
        <f t="shared" si="109"/>
        <v>0.99010335851705111</v>
      </c>
      <c r="N187" s="6">
        <f t="shared" si="109"/>
        <v>0.99190417958540911</v>
      </c>
      <c r="O187" s="6">
        <f t="shared" si="109"/>
        <v>0.99190417958540911</v>
      </c>
      <c r="P187" s="6">
        <f t="shared" si="109"/>
        <v>0.99006396249218764</v>
      </c>
      <c r="Q187" s="6" t="e">
        <f t="shared" si="109"/>
        <v>#VALUE!</v>
      </c>
      <c r="R187" s="6" t="e">
        <f t="shared" si="109"/>
        <v>#VALUE!</v>
      </c>
      <c r="S187" s="6" t="e">
        <f t="shared" si="109"/>
        <v>#VALUE!</v>
      </c>
      <c r="T187" s="130" t="e">
        <f t="shared" si="109"/>
        <v>#VALUE!</v>
      </c>
      <c r="U187" s="6" t="e">
        <f t="shared" si="109"/>
        <v>#VALUE!</v>
      </c>
      <c r="V187" s="6" t="e">
        <f t="shared" si="109"/>
        <v>#VALUE!</v>
      </c>
      <c r="W187" s="6" t="e">
        <f t="shared" si="109"/>
        <v>#VALUE!</v>
      </c>
      <c r="X187" s="6" t="e">
        <f t="shared" si="109"/>
        <v>#VALUE!</v>
      </c>
      <c r="Y187" s="6" t="e">
        <f t="shared" si="109"/>
        <v>#REF!</v>
      </c>
      <c r="Z187" s="6" t="e">
        <f t="shared" si="109"/>
        <v>#REF!</v>
      </c>
      <c r="AA187" s="6" t="e">
        <f t="shared" si="109"/>
        <v>#VALUE!</v>
      </c>
      <c r="AB187" s="6" t="e">
        <f t="shared" si="109"/>
        <v>#VALUE!</v>
      </c>
      <c r="AC187" s="6" t="e">
        <f t="shared" si="109"/>
        <v>#VALUE!</v>
      </c>
      <c r="AD187" s="6" t="e">
        <f t="shared" si="109"/>
        <v>#VALUE!</v>
      </c>
      <c r="AE187" s="6" t="e">
        <f t="shared" si="109"/>
        <v>#VALUE!</v>
      </c>
      <c r="AF187" s="6" t="e">
        <f t="shared" si="109"/>
        <v>#VALUE!</v>
      </c>
      <c r="AG187" s="6" t="e">
        <f t="shared" si="109"/>
        <v>#VALUE!</v>
      </c>
      <c r="AH187" s="6" t="e">
        <f t="shared" si="109"/>
        <v>#VALUE!</v>
      </c>
      <c r="AI187" s="130" t="e">
        <f t="shared" si="109"/>
        <v>#VALUE!</v>
      </c>
    </row>
    <row r="188" spans="1:35">
      <c r="A188" s="86">
        <f t="shared" si="98"/>
        <v>176</v>
      </c>
      <c r="B188" s="87"/>
      <c r="C188" s="87"/>
      <c r="D188" s="87"/>
      <c r="E188" s="87"/>
      <c r="F188" s="87">
        <f t="shared" ref="F188:AI188" si="110">IF((F$81*(1-F187)/IF(F$12="Vd",F187,1)-2*IF(F$12="Vd",F187,1)/(1+F187)*((F$93+F$94-2*LN(F187))*F$92)-F$53)*F183&gt;0,F$81*(1-F187)/IF(F$12="Vd",F187,1)-2*IF(F$12="Vd",F187,1)/(1+F187)*((F$93+F$94-2*LN(F187))*F$92)-F$53,F183)</f>
        <v>-2.2420755863002823E-5</v>
      </c>
      <c r="G188" s="87">
        <f t="shared" si="110"/>
        <v>-2.5134292939425762E-5</v>
      </c>
      <c r="H188" s="87">
        <f t="shared" si="110"/>
        <v>-2.5134292939425762E-5</v>
      </c>
      <c r="I188" s="87">
        <f t="shared" si="110"/>
        <v>-1.5842361800001703E-5</v>
      </c>
      <c r="J188" s="87">
        <f t="shared" si="110"/>
        <v>-2.1023125424800976E-5</v>
      </c>
      <c r="K188" s="87">
        <f t="shared" si="110"/>
        <v>-2.2639043631644817E-5</v>
      </c>
      <c r="L188" s="87">
        <f t="shared" si="110"/>
        <v>-2.2639043631644817E-5</v>
      </c>
      <c r="M188" s="87">
        <f t="shared" si="110"/>
        <v>-2.2639043631644817E-5</v>
      </c>
      <c r="N188" s="87">
        <f t="shared" si="110"/>
        <v>-1.9395353936357829E-5</v>
      </c>
      <c r="O188" s="87">
        <f t="shared" si="110"/>
        <v>-1.9395353936357829E-5</v>
      </c>
      <c r="P188" s="87">
        <f t="shared" si="110"/>
        <v>-2.270511071665246E-5</v>
      </c>
      <c r="Q188" s="87" t="e">
        <f t="shared" si="110"/>
        <v>#VALUE!</v>
      </c>
      <c r="R188" s="87" t="e">
        <f t="shared" si="110"/>
        <v>#VALUE!</v>
      </c>
      <c r="S188" s="87" t="e">
        <f t="shared" si="110"/>
        <v>#VALUE!</v>
      </c>
      <c r="T188" s="131" t="e">
        <f t="shared" si="110"/>
        <v>#VALUE!</v>
      </c>
      <c r="U188" s="87" t="e">
        <f t="shared" si="110"/>
        <v>#VALUE!</v>
      </c>
      <c r="V188" s="87" t="e">
        <f t="shared" si="110"/>
        <v>#VALUE!</v>
      </c>
      <c r="W188" s="87" t="e">
        <f t="shared" si="110"/>
        <v>#VALUE!</v>
      </c>
      <c r="X188" s="87" t="e">
        <f t="shared" si="110"/>
        <v>#VALUE!</v>
      </c>
      <c r="Y188" s="87" t="e">
        <f t="shared" si="110"/>
        <v>#REF!</v>
      </c>
      <c r="Z188" s="87" t="e">
        <f t="shared" si="110"/>
        <v>#REF!</v>
      </c>
      <c r="AA188" s="87" t="e">
        <f t="shared" si="110"/>
        <v>#VALUE!</v>
      </c>
      <c r="AB188" s="87" t="e">
        <f t="shared" si="110"/>
        <v>#VALUE!</v>
      </c>
      <c r="AC188" s="87" t="e">
        <f t="shared" si="110"/>
        <v>#VALUE!</v>
      </c>
      <c r="AD188" s="87" t="e">
        <f t="shared" si="110"/>
        <v>#VALUE!</v>
      </c>
      <c r="AE188" s="87" t="e">
        <f t="shared" si="110"/>
        <v>#VALUE!</v>
      </c>
      <c r="AF188" s="87" t="e">
        <f t="shared" si="110"/>
        <v>#VALUE!</v>
      </c>
      <c r="AG188" s="87" t="e">
        <f t="shared" si="110"/>
        <v>#VALUE!</v>
      </c>
      <c r="AH188" s="87" t="e">
        <f t="shared" si="110"/>
        <v>#VALUE!</v>
      </c>
      <c r="AI188" s="131" t="e">
        <f t="shared" si="110"/>
        <v>#VALUE!</v>
      </c>
    </row>
    <row r="189" spans="1:35">
      <c r="A189" s="16">
        <f t="shared" si="98"/>
        <v>177</v>
      </c>
      <c r="F189" s="6">
        <f t="shared" ref="F189:AI189" si="111">IF((F$81*(1-F187)/IF(F$12="Vd",F187,1)-2*IF(F$12="Vd",F187,1)/(1+F187)*((F$93+F$94-2*LN(F187))*F$92)-F$53)*F184&gt;0,F$81*(1-F187)/IF(F$12="Vd",F187,1)-2*IF(F$12="Vd",F187,1)/(1+F187)*((F$93+F$94-2*LN(F187))*F$92)-F$53,F184)</f>
        <v>0.297010959279702</v>
      </c>
      <c r="G189" s="6">
        <f t="shared" si="111"/>
        <v>0.29179416770068201</v>
      </c>
      <c r="H189" s="6">
        <f t="shared" si="111"/>
        <v>0.29179416770068201</v>
      </c>
      <c r="I189" s="6">
        <f t="shared" si="111"/>
        <v>0.30712947848860622</v>
      </c>
      <c r="J189" s="6">
        <f t="shared" si="111"/>
        <v>0.29640540707565655</v>
      </c>
      <c r="K189" s="6">
        <f t="shared" si="111"/>
        <v>0.29557530549624256</v>
      </c>
      <c r="L189" s="6">
        <f t="shared" si="111"/>
        <v>0.29557530549624256</v>
      </c>
      <c r="M189" s="6">
        <f t="shared" si="111"/>
        <v>0.29557530549624256</v>
      </c>
      <c r="N189" s="6">
        <f t="shared" si="111"/>
        <v>0.30137315757220029</v>
      </c>
      <c r="O189" s="6">
        <f t="shared" si="111"/>
        <v>0.30137315757220029</v>
      </c>
      <c r="P189" s="6">
        <f t="shared" si="111"/>
        <v>0.29545372375154205</v>
      </c>
      <c r="Q189" s="6" t="e">
        <f t="shared" si="111"/>
        <v>#VALUE!</v>
      </c>
      <c r="R189" s="6" t="e">
        <f t="shared" si="111"/>
        <v>#VALUE!</v>
      </c>
      <c r="S189" s="6" t="e">
        <f t="shared" si="111"/>
        <v>#VALUE!</v>
      </c>
      <c r="T189" s="130" t="e">
        <f t="shared" si="111"/>
        <v>#VALUE!</v>
      </c>
      <c r="U189" s="6" t="e">
        <f t="shared" si="111"/>
        <v>#VALUE!</v>
      </c>
      <c r="V189" s="6" t="e">
        <f t="shared" si="111"/>
        <v>#VALUE!</v>
      </c>
      <c r="W189" s="6" t="e">
        <f t="shared" si="111"/>
        <v>#VALUE!</v>
      </c>
      <c r="X189" s="6" t="e">
        <f t="shared" si="111"/>
        <v>#VALUE!</v>
      </c>
      <c r="Y189" s="6" t="e">
        <f t="shared" si="111"/>
        <v>#REF!</v>
      </c>
      <c r="Z189" s="6" t="e">
        <f t="shared" si="111"/>
        <v>#REF!</v>
      </c>
      <c r="AA189" s="6" t="e">
        <f t="shared" si="111"/>
        <v>#VALUE!</v>
      </c>
      <c r="AB189" s="6" t="e">
        <f t="shared" si="111"/>
        <v>#VALUE!</v>
      </c>
      <c r="AC189" s="6" t="e">
        <f t="shared" si="111"/>
        <v>#VALUE!</v>
      </c>
      <c r="AD189" s="6" t="e">
        <f t="shared" si="111"/>
        <v>#VALUE!</v>
      </c>
      <c r="AE189" s="6" t="e">
        <f t="shared" si="111"/>
        <v>#VALUE!</v>
      </c>
      <c r="AF189" s="6" t="e">
        <f t="shared" si="111"/>
        <v>#VALUE!</v>
      </c>
      <c r="AG189" s="6" t="e">
        <f t="shared" si="111"/>
        <v>#VALUE!</v>
      </c>
      <c r="AH189" s="6" t="e">
        <f t="shared" si="111"/>
        <v>#VALUE!</v>
      </c>
      <c r="AI189" s="130" t="e">
        <f t="shared" si="111"/>
        <v>#VALUE!</v>
      </c>
    </row>
    <row r="190" spans="1:35">
      <c r="A190" s="16">
        <f t="shared" si="98"/>
        <v>178</v>
      </c>
      <c r="B190" s="6" t="s">
        <v>142</v>
      </c>
      <c r="F190" s="6">
        <f t="shared" ref="F190:AI190" si="112">IF(F$81*(1-F187)/IF(F$12="Vd",F187,1)-2*IF(F$12="Vd",F187,1)/(1+F187)*((F$93+F$94-2*LN(F187))*F$92)-F$53&gt;0,F185,F187)</f>
        <v>0.9901064032229534</v>
      </c>
      <c r="G190" s="6">
        <f t="shared" si="112"/>
        <v>0.98834490286813437</v>
      </c>
      <c r="H190" s="6">
        <f t="shared" si="112"/>
        <v>0.98834490286813437</v>
      </c>
      <c r="I190" s="6">
        <f t="shared" si="112"/>
        <v>0.99367044618730194</v>
      </c>
      <c r="J190" s="6">
        <f t="shared" si="112"/>
        <v>0.99123994466245258</v>
      </c>
      <c r="K190" s="6">
        <f t="shared" si="112"/>
        <v>0.99010335851705111</v>
      </c>
      <c r="L190" s="6">
        <f t="shared" si="112"/>
        <v>0.99010335851705111</v>
      </c>
      <c r="M190" s="6">
        <f t="shared" si="112"/>
        <v>0.99010335851705111</v>
      </c>
      <c r="N190" s="6">
        <f t="shared" si="112"/>
        <v>0.99190417958540911</v>
      </c>
      <c r="O190" s="6">
        <f t="shared" si="112"/>
        <v>0.99190417958540911</v>
      </c>
      <c r="P190" s="6">
        <f t="shared" si="112"/>
        <v>0.99006396249218764</v>
      </c>
      <c r="Q190" s="6" t="e">
        <f t="shared" si="112"/>
        <v>#VALUE!</v>
      </c>
      <c r="R190" s="6" t="e">
        <f t="shared" si="112"/>
        <v>#VALUE!</v>
      </c>
      <c r="S190" s="6" t="e">
        <f t="shared" si="112"/>
        <v>#VALUE!</v>
      </c>
      <c r="T190" s="130" t="e">
        <f t="shared" si="112"/>
        <v>#VALUE!</v>
      </c>
      <c r="U190" s="6" t="e">
        <f t="shared" si="112"/>
        <v>#VALUE!</v>
      </c>
      <c r="V190" s="6" t="e">
        <f t="shared" si="112"/>
        <v>#VALUE!</v>
      </c>
      <c r="W190" s="6" t="e">
        <f t="shared" si="112"/>
        <v>#VALUE!</v>
      </c>
      <c r="X190" s="6" t="e">
        <f t="shared" si="112"/>
        <v>#VALUE!</v>
      </c>
      <c r="Y190" s="6" t="e">
        <f t="shared" si="112"/>
        <v>#REF!</v>
      </c>
      <c r="Z190" s="6" t="e">
        <f t="shared" si="112"/>
        <v>#REF!</v>
      </c>
      <c r="AA190" s="6" t="e">
        <f t="shared" si="112"/>
        <v>#VALUE!</v>
      </c>
      <c r="AB190" s="6" t="e">
        <f t="shared" si="112"/>
        <v>#VALUE!</v>
      </c>
      <c r="AC190" s="6" t="e">
        <f t="shared" si="112"/>
        <v>#VALUE!</v>
      </c>
      <c r="AD190" s="6" t="e">
        <f t="shared" si="112"/>
        <v>#VALUE!</v>
      </c>
      <c r="AE190" s="6" t="e">
        <f t="shared" si="112"/>
        <v>#VALUE!</v>
      </c>
      <c r="AF190" s="6" t="e">
        <f t="shared" si="112"/>
        <v>#VALUE!</v>
      </c>
      <c r="AG190" s="6" t="e">
        <f t="shared" si="112"/>
        <v>#VALUE!</v>
      </c>
      <c r="AH190" s="6" t="e">
        <f t="shared" si="112"/>
        <v>#VALUE!</v>
      </c>
      <c r="AI190" s="130" t="e">
        <f t="shared" si="112"/>
        <v>#VALUE!</v>
      </c>
    </row>
    <row r="191" spans="1:35">
      <c r="A191" s="16">
        <f t="shared" si="98"/>
        <v>179</v>
      </c>
      <c r="F191" s="6">
        <f t="shared" ref="F191:AI191" si="113">IF(F$81*(1-F187)/IF(F$12="Vd",F187,1)-2*IF(F$12="Vd",F187,1)/(1+F187)*((F$93+F$94-2*LN(F187))*F$92)-F$53&gt;0,F187,F186)</f>
        <v>0.9</v>
      </c>
      <c r="G191" s="6">
        <f t="shared" si="113"/>
        <v>0.9</v>
      </c>
      <c r="H191" s="6">
        <f t="shared" si="113"/>
        <v>0.9</v>
      </c>
      <c r="I191" s="6">
        <f t="shared" si="113"/>
        <v>0.9</v>
      </c>
      <c r="J191" s="6">
        <f t="shared" si="113"/>
        <v>0.9</v>
      </c>
      <c r="K191" s="6">
        <f t="shared" si="113"/>
        <v>0.9</v>
      </c>
      <c r="L191" s="6">
        <f t="shared" si="113"/>
        <v>0.9</v>
      </c>
      <c r="M191" s="6">
        <f t="shared" si="113"/>
        <v>0.9</v>
      </c>
      <c r="N191" s="6">
        <f t="shared" si="113"/>
        <v>0.9</v>
      </c>
      <c r="O191" s="6">
        <f t="shared" si="113"/>
        <v>0.9</v>
      </c>
      <c r="P191" s="6">
        <f t="shared" si="113"/>
        <v>0.9</v>
      </c>
      <c r="Q191" s="6" t="e">
        <f t="shared" si="113"/>
        <v>#VALUE!</v>
      </c>
      <c r="R191" s="6" t="e">
        <f t="shared" si="113"/>
        <v>#VALUE!</v>
      </c>
      <c r="S191" s="6" t="e">
        <f t="shared" si="113"/>
        <v>#VALUE!</v>
      </c>
      <c r="T191" s="130" t="e">
        <f t="shared" si="113"/>
        <v>#VALUE!</v>
      </c>
      <c r="U191" s="6" t="e">
        <f t="shared" si="113"/>
        <v>#VALUE!</v>
      </c>
      <c r="V191" s="6" t="e">
        <f t="shared" si="113"/>
        <v>#VALUE!</v>
      </c>
      <c r="W191" s="6" t="e">
        <f t="shared" si="113"/>
        <v>#VALUE!</v>
      </c>
      <c r="X191" s="6" t="e">
        <f t="shared" si="113"/>
        <v>#VALUE!</v>
      </c>
      <c r="Y191" s="6" t="e">
        <f t="shared" si="113"/>
        <v>#REF!</v>
      </c>
      <c r="Z191" s="6" t="e">
        <f t="shared" si="113"/>
        <v>#REF!</v>
      </c>
      <c r="AA191" s="6" t="e">
        <f t="shared" si="113"/>
        <v>#VALUE!</v>
      </c>
      <c r="AB191" s="6" t="e">
        <f t="shared" si="113"/>
        <v>#VALUE!</v>
      </c>
      <c r="AC191" s="6" t="e">
        <f t="shared" si="113"/>
        <v>#VALUE!</v>
      </c>
      <c r="AD191" s="6" t="e">
        <f t="shared" si="113"/>
        <v>#VALUE!</v>
      </c>
      <c r="AE191" s="6" t="e">
        <f t="shared" si="113"/>
        <v>#VALUE!</v>
      </c>
      <c r="AF191" s="6" t="e">
        <f t="shared" si="113"/>
        <v>#VALUE!</v>
      </c>
      <c r="AG191" s="6" t="e">
        <f t="shared" si="113"/>
        <v>#VALUE!</v>
      </c>
      <c r="AH191" s="6" t="e">
        <f t="shared" si="113"/>
        <v>#VALUE!</v>
      </c>
      <c r="AI191" s="130" t="e">
        <f t="shared" si="113"/>
        <v>#VALUE!</v>
      </c>
    </row>
    <row r="192" spans="1:35">
      <c r="A192" s="16">
        <f t="shared" si="98"/>
        <v>180</v>
      </c>
      <c r="F192" s="6">
        <f t="shared" ref="F192:AI192" si="114">IF(F$173=0,0,F191+F189/(F189-F188)*(F190-F191))</f>
        <v>0.99009960178646805</v>
      </c>
      <c r="G192" s="6">
        <f t="shared" si="114"/>
        <v>0.98833729375299628</v>
      </c>
      <c r="H192" s="6">
        <f t="shared" si="114"/>
        <v>0.98833729375299628</v>
      </c>
      <c r="I192" s="6">
        <f t="shared" si="114"/>
        <v>0.99366561472480608</v>
      </c>
      <c r="J192" s="6">
        <f t="shared" si="114"/>
        <v>0.99123347375228743</v>
      </c>
      <c r="K192" s="6">
        <f t="shared" si="114"/>
        <v>0.99009645774557242</v>
      </c>
      <c r="L192" s="6">
        <f t="shared" si="114"/>
        <v>0.99009645774557242</v>
      </c>
      <c r="M192" s="6">
        <f t="shared" si="114"/>
        <v>0.99009645774557242</v>
      </c>
      <c r="N192" s="6">
        <f t="shared" si="114"/>
        <v>0.99189826532484104</v>
      </c>
      <c r="O192" s="6">
        <f t="shared" si="114"/>
        <v>0.99189826532484104</v>
      </c>
      <c r="P192" s="6">
        <f t="shared" si="114"/>
        <v>0.99005704176335718</v>
      </c>
      <c r="Q192" s="6" t="e">
        <f t="shared" si="114"/>
        <v>#VALUE!</v>
      </c>
      <c r="R192" s="6" t="e">
        <f t="shared" si="114"/>
        <v>#VALUE!</v>
      </c>
      <c r="S192" s="6" t="e">
        <f t="shared" si="114"/>
        <v>#VALUE!</v>
      </c>
      <c r="T192" s="130" t="e">
        <f t="shared" si="114"/>
        <v>#VALUE!</v>
      </c>
      <c r="U192" s="6" t="e">
        <f t="shared" si="114"/>
        <v>#VALUE!</v>
      </c>
      <c r="V192" s="6" t="e">
        <f t="shared" si="114"/>
        <v>#VALUE!</v>
      </c>
      <c r="W192" s="6" t="e">
        <f t="shared" si="114"/>
        <v>#VALUE!</v>
      </c>
      <c r="X192" s="6" t="e">
        <f t="shared" si="114"/>
        <v>#VALUE!</v>
      </c>
      <c r="Y192" s="6" t="e">
        <f t="shared" si="114"/>
        <v>#REF!</v>
      </c>
      <c r="Z192" s="6" t="e">
        <f t="shared" si="114"/>
        <v>#REF!</v>
      </c>
      <c r="AA192" s="6" t="e">
        <f t="shared" si="114"/>
        <v>#VALUE!</v>
      </c>
      <c r="AB192" s="6" t="e">
        <f t="shared" si="114"/>
        <v>#VALUE!</v>
      </c>
      <c r="AC192" s="6" t="e">
        <f t="shared" si="114"/>
        <v>#VALUE!</v>
      </c>
      <c r="AD192" s="6" t="e">
        <f t="shared" si="114"/>
        <v>#VALUE!</v>
      </c>
      <c r="AE192" s="6" t="e">
        <f t="shared" si="114"/>
        <v>#VALUE!</v>
      </c>
      <c r="AF192" s="6" t="e">
        <f t="shared" si="114"/>
        <v>#VALUE!</v>
      </c>
      <c r="AG192" s="6" t="e">
        <f t="shared" si="114"/>
        <v>#VALUE!</v>
      </c>
      <c r="AH192" s="6" t="e">
        <f t="shared" si="114"/>
        <v>#VALUE!</v>
      </c>
      <c r="AI192" s="130" t="e">
        <f t="shared" si="114"/>
        <v>#VALUE!</v>
      </c>
    </row>
    <row r="193" spans="1:35">
      <c r="A193" s="86">
        <f t="shared" si="98"/>
        <v>181</v>
      </c>
      <c r="B193" s="87"/>
      <c r="C193" s="87"/>
      <c r="D193" s="87"/>
      <c r="E193" s="87"/>
      <c r="F193" s="87">
        <f t="shared" ref="F193:AI193" si="115">IF((F$81*(1-F192)/IF(F$12="Vd",F192,1)-2*IF(F$12="Vd",F192,1)/(1+F192)*((F$93+F$94-2*LN(F192))*F$92)-F$53)*F188&gt;0,F$81*(1-F192)/IF(F$12="Vd",F192,1)-2*IF(F$12="Vd",F192,1)/(1+F192)*((F$93+F$94-2*LN(F192))*F$92)-F$53,F188)</f>
        <v>-2.0422840797014452E-6</v>
      </c>
      <c r="G193" s="87">
        <f t="shared" si="115"/>
        <v>-2.249085368777326E-6</v>
      </c>
      <c r="H193" s="87">
        <f t="shared" si="115"/>
        <v>-2.249085368777326E-6</v>
      </c>
      <c r="I193" s="87">
        <f t="shared" si="115"/>
        <v>-1.4960982839123949E-6</v>
      </c>
      <c r="J193" s="87">
        <f t="shared" si="115"/>
        <v>-1.9629398663907616E-6</v>
      </c>
      <c r="K193" s="87">
        <f t="shared" si="115"/>
        <v>-2.0722456482054341E-6</v>
      </c>
      <c r="L193" s="87">
        <f t="shared" si="115"/>
        <v>-2.0722456482054341E-6</v>
      </c>
      <c r="M193" s="87">
        <f t="shared" si="115"/>
        <v>-2.0722456482054341E-6</v>
      </c>
      <c r="N193" s="87">
        <f t="shared" si="115"/>
        <v>-1.8040916593062284E-6</v>
      </c>
      <c r="O193" s="87">
        <f t="shared" si="115"/>
        <v>-1.8040916593062284E-6</v>
      </c>
      <c r="P193" s="87">
        <f t="shared" si="115"/>
        <v>-2.0775157398844613E-6</v>
      </c>
      <c r="Q193" s="87" t="e">
        <f t="shared" si="115"/>
        <v>#VALUE!</v>
      </c>
      <c r="R193" s="87" t="e">
        <f t="shared" si="115"/>
        <v>#VALUE!</v>
      </c>
      <c r="S193" s="87" t="e">
        <f t="shared" si="115"/>
        <v>#VALUE!</v>
      </c>
      <c r="T193" s="131" t="e">
        <f t="shared" si="115"/>
        <v>#VALUE!</v>
      </c>
      <c r="U193" s="87" t="e">
        <f t="shared" si="115"/>
        <v>#VALUE!</v>
      </c>
      <c r="V193" s="87" t="e">
        <f t="shared" si="115"/>
        <v>#VALUE!</v>
      </c>
      <c r="W193" s="87" t="e">
        <f t="shared" si="115"/>
        <v>#VALUE!</v>
      </c>
      <c r="X193" s="87" t="e">
        <f t="shared" si="115"/>
        <v>#VALUE!</v>
      </c>
      <c r="Y193" s="87" t="e">
        <f t="shared" si="115"/>
        <v>#REF!</v>
      </c>
      <c r="Z193" s="87" t="e">
        <f t="shared" si="115"/>
        <v>#REF!</v>
      </c>
      <c r="AA193" s="87" t="e">
        <f t="shared" si="115"/>
        <v>#VALUE!</v>
      </c>
      <c r="AB193" s="87" t="e">
        <f t="shared" si="115"/>
        <v>#VALUE!</v>
      </c>
      <c r="AC193" s="87" t="e">
        <f t="shared" si="115"/>
        <v>#VALUE!</v>
      </c>
      <c r="AD193" s="87" t="e">
        <f t="shared" si="115"/>
        <v>#VALUE!</v>
      </c>
      <c r="AE193" s="87" t="e">
        <f t="shared" si="115"/>
        <v>#VALUE!</v>
      </c>
      <c r="AF193" s="87" t="e">
        <f t="shared" si="115"/>
        <v>#VALUE!</v>
      </c>
      <c r="AG193" s="87" t="e">
        <f t="shared" si="115"/>
        <v>#VALUE!</v>
      </c>
      <c r="AH193" s="87" t="e">
        <f t="shared" si="115"/>
        <v>#VALUE!</v>
      </c>
      <c r="AI193" s="131" t="e">
        <f t="shared" si="115"/>
        <v>#VALUE!</v>
      </c>
    </row>
    <row r="194" spans="1:35">
      <c r="A194" s="16">
        <f t="shared" si="98"/>
        <v>182</v>
      </c>
      <c r="F194" s="6">
        <f t="shared" ref="F194:AI194" si="116">IF((F$81*(1-F192)/IF(F$12="Vd",F192,1)-2*IF(F$12="Vd",F192,1)/(1+F192)*((F$93+F$94-2*LN(F192))*F$92)-F$53)*F189&gt;0,F$81*(1-F192)/IF(F$12="Vd",F192,1)-2*IF(F$12="Vd",F192,1)/(1+F192)*((F$93+F$94-2*LN(F192))*F$92)-F$53,F189)</f>
        <v>0.297010959279702</v>
      </c>
      <c r="G194" s="6">
        <f t="shared" si="116"/>
        <v>0.29179416770068201</v>
      </c>
      <c r="H194" s="6">
        <f t="shared" si="116"/>
        <v>0.29179416770068201</v>
      </c>
      <c r="I194" s="6">
        <f t="shared" si="116"/>
        <v>0.30712947848860622</v>
      </c>
      <c r="J194" s="6">
        <f t="shared" si="116"/>
        <v>0.29640540707565655</v>
      </c>
      <c r="K194" s="6">
        <f t="shared" si="116"/>
        <v>0.29557530549624256</v>
      </c>
      <c r="L194" s="6">
        <f t="shared" si="116"/>
        <v>0.29557530549624256</v>
      </c>
      <c r="M194" s="6">
        <f t="shared" si="116"/>
        <v>0.29557530549624256</v>
      </c>
      <c r="N194" s="6">
        <f t="shared" si="116"/>
        <v>0.30137315757220029</v>
      </c>
      <c r="O194" s="6">
        <f t="shared" si="116"/>
        <v>0.30137315757220029</v>
      </c>
      <c r="P194" s="6">
        <f t="shared" si="116"/>
        <v>0.29545372375154205</v>
      </c>
      <c r="Q194" s="6" t="e">
        <f t="shared" si="116"/>
        <v>#VALUE!</v>
      </c>
      <c r="R194" s="6" t="e">
        <f t="shared" si="116"/>
        <v>#VALUE!</v>
      </c>
      <c r="S194" s="6" t="e">
        <f t="shared" si="116"/>
        <v>#VALUE!</v>
      </c>
      <c r="T194" s="130" t="e">
        <f t="shared" si="116"/>
        <v>#VALUE!</v>
      </c>
      <c r="U194" s="6" t="e">
        <f t="shared" si="116"/>
        <v>#VALUE!</v>
      </c>
      <c r="V194" s="6" t="e">
        <f t="shared" si="116"/>
        <v>#VALUE!</v>
      </c>
      <c r="W194" s="6" t="e">
        <f t="shared" si="116"/>
        <v>#VALUE!</v>
      </c>
      <c r="X194" s="6" t="e">
        <f t="shared" si="116"/>
        <v>#VALUE!</v>
      </c>
      <c r="Y194" s="6" t="e">
        <f t="shared" si="116"/>
        <v>#REF!</v>
      </c>
      <c r="Z194" s="6" t="e">
        <f t="shared" si="116"/>
        <v>#REF!</v>
      </c>
      <c r="AA194" s="6" t="e">
        <f t="shared" si="116"/>
        <v>#VALUE!</v>
      </c>
      <c r="AB194" s="6" t="e">
        <f t="shared" si="116"/>
        <v>#VALUE!</v>
      </c>
      <c r="AC194" s="6" t="e">
        <f t="shared" si="116"/>
        <v>#VALUE!</v>
      </c>
      <c r="AD194" s="6" t="e">
        <f t="shared" si="116"/>
        <v>#VALUE!</v>
      </c>
      <c r="AE194" s="6" t="e">
        <f t="shared" si="116"/>
        <v>#VALUE!</v>
      </c>
      <c r="AF194" s="6" t="e">
        <f t="shared" si="116"/>
        <v>#VALUE!</v>
      </c>
      <c r="AG194" s="6" t="e">
        <f t="shared" si="116"/>
        <v>#VALUE!</v>
      </c>
      <c r="AH194" s="6" t="e">
        <f t="shared" si="116"/>
        <v>#VALUE!</v>
      </c>
      <c r="AI194" s="130" t="e">
        <f t="shared" si="116"/>
        <v>#VALUE!</v>
      </c>
    </row>
    <row r="195" spans="1:35">
      <c r="A195" s="16">
        <f t="shared" si="98"/>
        <v>183</v>
      </c>
      <c r="B195" s="6" t="s">
        <v>143</v>
      </c>
      <c r="F195" s="6">
        <f t="shared" ref="F195:AI195" si="117">IF(F$81*(1-F192)/IF(F$12="Vd",F192,1)-2*IF(F$12="Vd",F192,1)/(1+F192)*((F$93+F$94-2*LN(F192))*F$92)-F$53&gt;0,F190,F192)</f>
        <v>0.99009960178646805</v>
      </c>
      <c r="G195" s="6">
        <f t="shared" si="117"/>
        <v>0.98833729375299628</v>
      </c>
      <c r="H195" s="6">
        <f t="shared" si="117"/>
        <v>0.98833729375299628</v>
      </c>
      <c r="I195" s="6">
        <f t="shared" si="117"/>
        <v>0.99366561472480608</v>
      </c>
      <c r="J195" s="6">
        <f t="shared" si="117"/>
        <v>0.99123347375228743</v>
      </c>
      <c r="K195" s="6">
        <f t="shared" si="117"/>
        <v>0.99009645774557242</v>
      </c>
      <c r="L195" s="6">
        <f t="shared" si="117"/>
        <v>0.99009645774557242</v>
      </c>
      <c r="M195" s="6">
        <f t="shared" si="117"/>
        <v>0.99009645774557242</v>
      </c>
      <c r="N195" s="6">
        <f t="shared" si="117"/>
        <v>0.99189826532484104</v>
      </c>
      <c r="O195" s="6">
        <f t="shared" si="117"/>
        <v>0.99189826532484104</v>
      </c>
      <c r="P195" s="6">
        <f t="shared" si="117"/>
        <v>0.99005704176335718</v>
      </c>
      <c r="Q195" s="6" t="e">
        <f t="shared" si="117"/>
        <v>#VALUE!</v>
      </c>
      <c r="R195" s="6" t="e">
        <f t="shared" si="117"/>
        <v>#VALUE!</v>
      </c>
      <c r="S195" s="6" t="e">
        <f t="shared" si="117"/>
        <v>#VALUE!</v>
      </c>
      <c r="T195" s="130" t="e">
        <f t="shared" si="117"/>
        <v>#VALUE!</v>
      </c>
      <c r="U195" s="6" t="e">
        <f t="shared" si="117"/>
        <v>#VALUE!</v>
      </c>
      <c r="V195" s="6" t="e">
        <f t="shared" si="117"/>
        <v>#VALUE!</v>
      </c>
      <c r="W195" s="6" t="e">
        <f t="shared" si="117"/>
        <v>#VALUE!</v>
      </c>
      <c r="X195" s="6" t="e">
        <f t="shared" si="117"/>
        <v>#VALUE!</v>
      </c>
      <c r="Y195" s="6" t="e">
        <f t="shared" si="117"/>
        <v>#REF!</v>
      </c>
      <c r="Z195" s="6" t="e">
        <f t="shared" si="117"/>
        <v>#REF!</v>
      </c>
      <c r="AA195" s="6" t="e">
        <f t="shared" si="117"/>
        <v>#VALUE!</v>
      </c>
      <c r="AB195" s="6" t="e">
        <f t="shared" si="117"/>
        <v>#VALUE!</v>
      </c>
      <c r="AC195" s="6" t="e">
        <f t="shared" si="117"/>
        <v>#VALUE!</v>
      </c>
      <c r="AD195" s="6" t="e">
        <f t="shared" si="117"/>
        <v>#VALUE!</v>
      </c>
      <c r="AE195" s="6" t="e">
        <f t="shared" si="117"/>
        <v>#VALUE!</v>
      </c>
      <c r="AF195" s="6" t="e">
        <f t="shared" si="117"/>
        <v>#VALUE!</v>
      </c>
      <c r="AG195" s="6" t="e">
        <f t="shared" si="117"/>
        <v>#VALUE!</v>
      </c>
      <c r="AH195" s="6" t="e">
        <f t="shared" si="117"/>
        <v>#VALUE!</v>
      </c>
      <c r="AI195" s="130" t="e">
        <f t="shared" si="117"/>
        <v>#VALUE!</v>
      </c>
    </row>
    <row r="196" spans="1:35">
      <c r="A196" s="16">
        <f t="shared" si="98"/>
        <v>184</v>
      </c>
      <c r="F196" s="6">
        <f t="shared" ref="F196:AI196" si="118">IF(F$81*(1-F192)/IF(F$12="Vd",F192,1)-2*IF(F$12="Vd",F192,1)/(1+F192)*((F$93+F$94-2*LN(F192))*F$92)-F$53&gt;0,F192,F191)</f>
        <v>0.9</v>
      </c>
      <c r="G196" s="6">
        <f t="shared" si="118"/>
        <v>0.9</v>
      </c>
      <c r="H196" s="6">
        <f t="shared" si="118"/>
        <v>0.9</v>
      </c>
      <c r="I196" s="6">
        <f t="shared" si="118"/>
        <v>0.9</v>
      </c>
      <c r="J196" s="6">
        <f t="shared" si="118"/>
        <v>0.9</v>
      </c>
      <c r="K196" s="6">
        <f t="shared" si="118"/>
        <v>0.9</v>
      </c>
      <c r="L196" s="6">
        <f t="shared" si="118"/>
        <v>0.9</v>
      </c>
      <c r="M196" s="6">
        <f t="shared" si="118"/>
        <v>0.9</v>
      </c>
      <c r="N196" s="6">
        <f t="shared" si="118"/>
        <v>0.9</v>
      </c>
      <c r="O196" s="6">
        <f t="shared" si="118"/>
        <v>0.9</v>
      </c>
      <c r="P196" s="6">
        <f t="shared" si="118"/>
        <v>0.9</v>
      </c>
      <c r="Q196" s="6" t="e">
        <f t="shared" si="118"/>
        <v>#VALUE!</v>
      </c>
      <c r="R196" s="6" t="e">
        <f t="shared" si="118"/>
        <v>#VALUE!</v>
      </c>
      <c r="S196" s="6" t="e">
        <f t="shared" si="118"/>
        <v>#VALUE!</v>
      </c>
      <c r="T196" s="130" t="e">
        <f t="shared" si="118"/>
        <v>#VALUE!</v>
      </c>
      <c r="U196" s="6" t="e">
        <f t="shared" si="118"/>
        <v>#VALUE!</v>
      </c>
      <c r="V196" s="6" t="e">
        <f t="shared" si="118"/>
        <v>#VALUE!</v>
      </c>
      <c r="W196" s="6" t="e">
        <f t="shared" si="118"/>
        <v>#VALUE!</v>
      </c>
      <c r="X196" s="6" t="e">
        <f t="shared" si="118"/>
        <v>#VALUE!</v>
      </c>
      <c r="Y196" s="6" t="e">
        <f t="shared" si="118"/>
        <v>#REF!</v>
      </c>
      <c r="Z196" s="6" t="e">
        <f t="shared" si="118"/>
        <v>#REF!</v>
      </c>
      <c r="AA196" s="6" t="e">
        <f t="shared" si="118"/>
        <v>#VALUE!</v>
      </c>
      <c r="AB196" s="6" t="e">
        <f t="shared" si="118"/>
        <v>#VALUE!</v>
      </c>
      <c r="AC196" s="6" t="e">
        <f t="shared" si="118"/>
        <v>#VALUE!</v>
      </c>
      <c r="AD196" s="6" t="e">
        <f t="shared" si="118"/>
        <v>#VALUE!</v>
      </c>
      <c r="AE196" s="6" t="e">
        <f t="shared" si="118"/>
        <v>#VALUE!</v>
      </c>
      <c r="AF196" s="6" t="e">
        <f t="shared" si="118"/>
        <v>#VALUE!</v>
      </c>
      <c r="AG196" s="6" t="e">
        <f t="shared" si="118"/>
        <v>#VALUE!</v>
      </c>
      <c r="AH196" s="6" t="e">
        <f t="shared" si="118"/>
        <v>#VALUE!</v>
      </c>
      <c r="AI196" s="130" t="e">
        <f t="shared" si="118"/>
        <v>#VALUE!</v>
      </c>
    </row>
    <row r="197" spans="1:35">
      <c r="A197" s="16">
        <f t="shared" si="98"/>
        <v>185</v>
      </c>
      <c r="F197" s="6">
        <f t="shared" ref="F197:AI197" si="119">IF(F$173=0,0,F196+F194/(F194-F193)*(F195-F196))</f>
        <v>0.99009898225472581</v>
      </c>
      <c r="G197" s="6">
        <f t="shared" si="119"/>
        <v>0.98833661287378227</v>
      </c>
      <c r="H197" s="6">
        <f t="shared" si="119"/>
        <v>0.98833661287378227</v>
      </c>
      <c r="I197" s="6">
        <f t="shared" si="119"/>
        <v>0.99366515846029013</v>
      </c>
      <c r="J197" s="6">
        <f t="shared" si="119"/>
        <v>0.99123286956412993</v>
      </c>
      <c r="K197" s="6">
        <f t="shared" si="119"/>
        <v>0.99009582609373925</v>
      </c>
      <c r="L197" s="6">
        <f t="shared" si="119"/>
        <v>0.99009582609373925</v>
      </c>
      <c r="M197" s="6">
        <f t="shared" si="119"/>
        <v>0.99009582609373925</v>
      </c>
      <c r="N197" s="6">
        <f t="shared" si="119"/>
        <v>0.99189771520318182</v>
      </c>
      <c r="O197" s="6">
        <f t="shared" si="119"/>
        <v>0.99189771520318182</v>
      </c>
      <c r="P197" s="6">
        <f t="shared" si="119"/>
        <v>0.99005640852169818</v>
      </c>
      <c r="Q197" s="6" t="e">
        <f t="shared" si="119"/>
        <v>#VALUE!</v>
      </c>
      <c r="R197" s="6" t="e">
        <f t="shared" si="119"/>
        <v>#VALUE!</v>
      </c>
      <c r="S197" s="6" t="e">
        <f t="shared" si="119"/>
        <v>#VALUE!</v>
      </c>
      <c r="T197" s="130" t="e">
        <f t="shared" si="119"/>
        <v>#VALUE!</v>
      </c>
      <c r="U197" s="6" t="e">
        <f t="shared" si="119"/>
        <v>#VALUE!</v>
      </c>
      <c r="V197" s="6" t="e">
        <f t="shared" si="119"/>
        <v>#VALUE!</v>
      </c>
      <c r="W197" s="6" t="e">
        <f t="shared" si="119"/>
        <v>#VALUE!</v>
      </c>
      <c r="X197" s="6" t="e">
        <f t="shared" si="119"/>
        <v>#VALUE!</v>
      </c>
      <c r="Y197" s="6" t="e">
        <f t="shared" si="119"/>
        <v>#REF!</v>
      </c>
      <c r="Z197" s="6" t="e">
        <f t="shared" si="119"/>
        <v>#REF!</v>
      </c>
      <c r="AA197" s="6" t="e">
        <f t="shared" si="119"/>
        <v>#VALUE!</v>
      </c>
      <c r="AB197" s="6" t="e">
        <f t="shared" si="119"/>
        <v>#VALUE!</v>
      </c>
      <c r="AC197" s="6" t="e">
        <f t="shared" si="119"/>
        <v>#VALUE!</v>
      </c>
      <c r="AD197" s="6" t="e">
        <f t="shared" si="119"/>
        <v>#VALUE!</v>
      </c>
      <c r="AE197" s="6" t="e">
        <f t="shared" si="119"/>
        <v>#VALUE!</v>
      </c>
      <c r="AF197" s="6" t="e">
        <f t="shared" si="119"/>
        <v>#VALUE!</v>
      </c>
      <c r="AG197" s="6" t="e">
        <f t="shared" si="119"/>
        <v>#VALUE!</v>
      </c>
      <c r="AH197" s="6" t="e">
        <f t="shared" si="119"/>
        <v>#VALUE!</v>
      </c>
      <c r="AI197" s="130" t="e">
        <f t="shared" si="119"/>
        <v>#VALUE!</v>
      </c>
    </row>
    <row r="198" spans="1:35">
      <c r="A198" s="86">
        <f t="shared" si="98"/>
        <v>186</v>
      </c>
      <c r="B198" s="87"/>
      <c r="C198" s="87"/>
      <c r="D198" s="87"/>
      <c r="E198" s="87"/>
      <c r="F198" s="87">
        <f t="shared" ref="F198:AI198" si="120">IF((F$81*(1-F197)/IF(F$12="Vd",F197,1)-2*IF(F$12="Vd",F197,1)/(1+F197)*((F$93+F$94-2*LN(F197))*F$92)-F$53)*F193&gt;0,F$81*(1-F197)/IF(F$12="Vd",F197,1)-2*IF(F$12="Vd",F197,1)/(1+F197)*((F$93+F$94-2*LN(F197))*F$92)-F$53,F193)</f>
        <v>-1.8602843576687178E-7</v>
      </c>
      <c r="G198" s="87">
        <f t="shared" si="120"/>
        <v>-2.0125290271094665E-7</v>
      </c>
      <c r="H198" s="87">
        <f t="shared" si="120"/>
        <v>-2.0125290271094665E-7</v>
      </c>
      <c r="I198" s="87">
        <f t="shared" si="120"/>
        <v>-1.4128576314442753E-7</v>
      </c>
      <c r="J198" s="87">
        <f t="shared" si="120"/>
        <v>-1.8327957224811842E-7</v>
      </c>
      <c r="K198" s="87">
        <f t="shared" si="120"/>
        <v>-1.8968003047403759E-7</v>
      </c>
      <c r="L198" s="87">
        <f t="shared" si="120"/>
        <v>-1.8968003047403759E-7</v>
      </c>
      <c r="M198" s="87">
        <f t="shared" si="120"/>
        <v>-1.8968003047403759E-7</v>
      </c>
      <c r="N198" s="87">
        <f t="shared" si="120"/>
        <v>-1.6780972254826221E-7</v>
      </c>
      <c r="O198" s="87">
        <f t="shared" si="120"/>
        <v>-1.6780972254826221E-7</v>
      </c>
      <c r="P198" s="87">
        <f t="shared" si="120"/>
        <v>-1.9009129443442463E-7</v>
      </c>
      <c r="Q198" s="87" t="e">
        <f t="shared" si="120"/>
        <v>#VALUE!</v>
      </c>
      <c r="R198" s="87" t="e">
        <f t="shared" si="120"/>
        <v>#VALUE!</v>
      </c>
      <c r="S198" s="87" t="e">
        <f t="shared" si="120"/>
        <v>#VALUE!</v>
      </c>
      <c r="T198" s="131" t="e">
        <f t="shared" si="120"/>
        <v>#VALUE!</v>
      </c>
      <c r="U198" s="87" t="e">
        <f t="shared" si="120"/>
        <v>#VALUE!</v>
      </c>
      <c r="V198" s="87" t="e">
        <f t="shared" si="120"/>
        <v>#VALUE!</v>
      </c>
      <c r="W198" s="87" t="e">
        <f t="shared" si="120"/>
        <v>#VALUE!</v>
      </c>
      <c r="X198" s="87" t="e">
        <f t="shared" si="120"/>
        <v>#VALUE!</v>
      </c>
      <c r="Y198" s="87" t="e">
        <f t="shared" si="120"/>
        <v>#REF!</v>
      </c>
      <c r="Z198" s="87" t="e">
        <f t="shared" si="120"/>
        <v>#REF!</v>
      </c>
      <c r="AA198" s="87" t="e">
        <f t="shared" si="120"/>
        <v>#VALUE!</v>
      </c>
      <c r="AB198" s="87" t="e">
        <f t="shared" si="120"/>
        <v>#VALUE!</v>
      </c>
      <c r="AC198" s="87" t="e">
        <f t="shared" si="120"/>
        <v>#VALUE!</v>
      </c>
      <c r="AD198" s="87" t="e">
        <f t="shared" si="120"/>
        <v>#VALUE!</v>
      </c>
      <c r="AE198" s="87" t="e">
        <f t="shared" si="120"/>
        <v>#VALUE!</v>
      </c>
      <c r="AF198" s="87" t="e">
        <f t="shared" si="120"/>
        <v>#VALUE!</v>
      </c>
      <c r="AG198" s="87" t="e">
        <f t="shared" si="120"/>
        <v>#VALUE!</v>
      </c>
      <c r="AH198" s="87" t="e">
        <f t="shared" si="120"/>
        <v>#VALUE!</v>
      </c>
      <c r="AI198" s="131" t="e">
        <f t="shared" si="120"/>
        <v>#VALUE!</v>
      </c>
    </row>
    <row r="199" spans="1:35">
      <c r="A199" s="16">
        <f t="shared" si="98"/>
        <v>187</v>
      </c>
      <c r="F199" s="6">
        <f t="shared" ref="F199:AI199" si="121">IF((F$81*(1-F197)/IF(F$12="Vd",F197,1)-2*IF(F$12="Vd",F197,1)/(1+F197)*((F$93+F$94-2*LN(F197))*F$92)-F$53)*F194&gt;0,F$81*(1-F197)/IF(F$12="Vd",F197,1)-2*IF(F$12="Vd",F197,1)/(1+F197)*((F$93+F$94-2*LN(F197))*F$92)-F$53,F194)</f>
        <v>0.297010959279702</v>
      </c>
      <c r="G199" s="6">
        <f t="shared" si="121"/>
        <v>0.29179416770068201</v>
      </c>
      <c r="H199" s="6">
        <f t="shared" si="121"/>
        <v>0.29179416770068201</v>
      </c>
      <c r="I199" s="6">
        <f t="shared" si="121"/>
        <v>0.30712947848860622</v>
      </c>
      <c r="J199" s="6">
        <f t="shared" si="121"/>
        <v>0.29640540707565655</v>
      </c>
      <c r="K199" s="6">
        <f t="shared" si="121"/>
        <v>0.29557530549624256</v>
      </c>
      <c r="L199" s="6">
        <f t="shared" si="121"/>
        <v>0.29557530549624256</v>
      </c>
      <c r="M199" s="6">
        <f t="shared" si="121"/>
        <v>0.29557530549624256</v>
      </c>
      <c r="N199" s="6">
        <f t="shared" si="121"/>
        <v>0.30137315757220029</v>
      </c>
      <c r="O199" s="6">
        <f t="shared" si="121"/>
        <v>0.30137315757220029</v>
      </c>
      <c r="P199" s="6">
        <f t="shared" si="121"/>
        <v>0.29545372375154205</v>
      </c>
      <c r="Q199" s="6" t="e">
        <f t="shared" si="121"/>
        <v>#VALUE!</v>
      </c>
      <c r="R199" s="6" t="e">
        <f t="shared" si="121"/>
        <v>#VALUE!</v>
      </c>
      <c r="S199" s="6" t="e">
        <f t="shared" si="121"/>
        <v>#VALUE!</v>
      </c>
      <c r="T199" s="130" t="e">
        <f t="shared" si="121"/>
        <v>#VALUE!</v>
      </c>
      <c r="U199" s="6" t="e">
        <f t="shared" si="121"/>
        <v>#VALUE!</v>
      </c>
      <c r="V199" s="6" t="e">
        <f t="shared" si="121"/>
        <v>#VALUE!</v>
      </c>
      <c r="W199" s="6" t="e">
        <f t="shared" si="121"/>
        <v>#VALUE!</v>
      </c>
      <c r="X199" s="6" t="e">
        <f t="shared" si="121"/>
        <v>#VALUE!</v>
      </c>
      <c r="Y199" s="6" t="e">
        <f t="shared" si="121"/>
        <v>#REF!</v>
      </c>
      <c r="Z199" s="6" t="e">
        <f t="shared" si="121"/>
        <v>#REF!</v>
      </c>
      <c r="AA199" s="6" t="e">
        <f t="shared" si="121"/>
        <v>#VALUE!</v>
      </c>
      <c r="AB199" s="6" t="e">
        <f t="shared" si="121"/>
        <v>#VALUE!</v>
      </c>
      <c r="AC199" s="6" t="e">
        <f t="shared" si="121"/>
        <v>#VALUE!</v>
      </c>
      <c r="AD199" s="6" t="e">
        <f t="shared" si="121"/>
        <v>#VALUE!</v>
      </c>
      <c r="AE199" s="6" t="e">
        <f t="shared" si="121"/>
        <v>#VALUE!</v>
      </c>
      <c r="AF199" s="6" t="e">
        <f t="shared" si="121"/>
        <v>#VALUE!</v>
      </c>
      <c r="AG199" s="6" t="e">
        <f t="shared" si="121"/>
        <v>#VALUE!</v>
      </c>
      <c r="AH199" s="6" t="e">
        <f t="shared" si="121"/>
        <v>#VALUE!</v>
      </c>
      <c r="AI199" s="130" t="e">
        <f t="shared" si="121"/>
        <v>#VALUE!</v>
      </c>
    </row>
    <row r="200" spans="1:35">
      <c r="A200" s="16">
        <f t="shared" si="98"/>
        <v>188</v>
      </c>
      <c r="B200" s="6" t="s">
        <v>144</v>
      </c>
      <c r="F200" s="6">
        <f t="shared" ref="F200:AI200" si="122">IF(F$81*(1-F197)/IF(F$12="Vd",F197,1)-2*IF(F$12="Vd",F197,1)/(1+F197)*((F$93+F$94-2*LN(F197))*F$92)-F$53&gt;0,F195,F197)</f>
        <v>0.99009898225472581</v>
      </c>
      <c r="G200" s="6">
        <f t="shared" si="122"/>
        <v>0.98833661287378227</v>
      </c>
      <c r="H200" s="6">
        <f t="shared" si="122"/>
        <v>0.98833661287378227</v>
      </c>
      <c r="I200" s="6">
        <f t="shared" si="122"/>
        <v>0.99366515846029013</v>
      </c>
      <c r="J200" s="6">
        <f t="shared" si="122"/>
        <v>0.99123286956412993</v>
      </c>
      <c r="K200" s="6">
        <f t="shared" si="122"/>
        <v>0.99009582609373925</v>
      </c>
      <c r="L200" s="6">
        <f t="shared" si="122"/>
        <v>0.99009582609373925</v>
      </c>
      <c r="M200" s="6">
        <f t="shared" si="122"/>
        <v>0.99009582609373925</v>
      </c>
      <c r="N200" s="6">
        <f t="shared" si="122"/>
        <v>0.99189771520318182</v>
      </c>
      <c r="O200" s="6">
        <f t="shared" si="122"/>
        <v>0.99189771520318182</v>
      </c>
      <c r="P200" s="6">
        <f t="shared" si="122"/>
        <v>0.99005640852169818</v>
      </c>
      <c r="Q200" s="6" t="e">
        <f t="shared" si="122"/>
        <v>#VALUE!</v>
      </c>
      <c r="R200" s="6" t="e">
        <f t="shared" si="122"/>
        <v>#VALUE!</v>
      </c>
      <c r="S200" s="6" t="e">
        <f t="shared" si="122"/>
        <v>#VALUE!</v>
      </c>
      <c r="T200" s="130" t="e">
        <f t="shared" si="122"/>
        <v>#VALUE!</v>
      </c>
      <c r="U200" s="6" t="e">
        <f t="shared" si="122"/>
        <v>#VALUE!</v>
      </c>
      <c r="V200" s="6" t="e">
        <f t="shared" si="122"/>
        <v>#VALUE!</v>
      </c>
      <c r="W200" s="6" t="e">
        <f t="shared" si="122"/>
        <v>#VALUE!</v>
      </c>
      <c r="X200" s="6" t="e">
        <f t="shared" si="122"/>
        <v>#VALUE!</v>
      </c>
      <c r="Y200" s="6" t="e">
        <f t="shared" si="122"/>
        <v>#REF!</v>
      </c>
      <c r="Z200" s="6" t="e">
        <f t="shared" si="122"/>
        <v>#REF!</v>
      </c>
      <c r="AA200" s="6" t="e">
        <f t="shared" si="122"/>
        <v>#VALUE!</v>
      </c>
      <c r="AB200" s="6" t="e">
        <f t="shared" si="122"/>
        <v>#VALUE!</v>
      </c>
      <c r="AC200" s="6" t="e">
        <f t="shared" si="122"/>
        <v>#VALUE!</v>
      </c>
      <c r="AD200" s="6" t="e">
        <f t="shared" si="122"/>
        <v>#VALUE!</v>
      </c>
      <c r="AE200" s="6" t="e">
        <f t="shared" si="122"/>
        <v>#VALUE!</v>
      </c>
      <c r="AF200" s="6" t="e">
        <f t="shared" si="122"/>
        <v>#VALUE!</v>
      </c>
      <c r="AG200" s="6" t="e">
        <f t="shared" si="122"/>
        <v>#VALUE!</v>
      </c>
      <c r="AH200" s="6" t="e">
        <f t="shared" si="122"/>
        <v>#VALUE!</v>
      </c>
      <c r="AI200" s="130" t="e">
        <f t="shared" si="122"/>
        <v>#VALUE!</v>
      </c>
    </row>
    <row r="201" spans="1:35">
      <c r="A201" s="16">
        <f t="shared" si="98"/>
        <v>189</v>
      </c>
      <c r="F201" s="6">
        <f t="shared" ref="F201:AI201" si="123">IF(F$81*(1-F197)/IF(F$12="Vd",F197,1)-2*IF(F$12="Vd",F197,1)/(1+F197)*((F$93+F$94-2*LN(F197))*F$92)-F$53&gt;0,F197,F196)</f>
        <v>0.9</v>
      </c>
      <c r="G201" s="6">
        <f t="shared" si="123"/>
        <v>0.9</v>
      </c>
      <c r="H201" s="6">
        <f t="shared" si="123"/>
        <v>0.9</v>
      </c>
      <c r="I201" s="6">
        <f t="shared" si="123"/>
        <v>0.9</v>
      </c>
      <c r="J201" s="6">
        <f t="shared" si="123"/>
        <v>0.9</v>
      </c>
      <c r="K201" s="6">
        <f t="shared" si="123"/>
        <v>0.9</v>
      </c>
      <c r="L201" s="6">
        <f t="shared" si="123"/>
        <v>0.9</v>
      </c>
      <c r="M201" s="6">
        <f t="shared" si="123"/>
        <v>0.9</v>
      </c>
      <c r="N201" s="6">
        <f t="shared" si="123"/>
        <v>0.9</v>
      </c>
      <c r="O201" s="6">
        <f t="shared" si="123"/>
        <v>0.9</v>
      </c>
      <c r="P201" s="6">
        <f t="shared" si="123"/>
        <v>0.9</v>
      </c>
      <c r="Q201" s="6" t="e">
        <f t="shared" si="123"/>
        <v>#VALUE!</v>
      </c>
      <c r="R201" s="6" t="e">
        <f t="shared" si="123"/>
        <v>#VALUE!</v>
      </c>
      <c r="S201" s="6" t="e">
        <f t="shared" si="123"/>
        <v>#VALUE!</v>
      </c>
      <c r="T201" s="130" t="e">
        <f t="shared" si="123"/>
        <v>#VALUE!</v>
      </c>
      <c r="U201" s="6" t="e">
        <f t="shared" si="123"/>
        <v>#VALUE!</v>
      </c>
      <c r="V201" s="6" t="e">
        <f t="shared" si="123"/>
        <v>#VALUE!</v>
      </c>
      <c r="W201" s="6" t="e">
        <f t="shared" si="123"/>
        <v>#VALUE!</v>
      </c>
      <c r="X201" s="6" t="e">
        <f t="shared" si="123"/>
        <v>#VALUE!</v>
      </c>
      <c r="Y201" s="6" t="e">
        <f t="shared" si="123"/>
        <v>#REF!</v>
      </c>
      <c r="Z201" s="6" t="e">
        <f t="shared" si="123"/>
        <v>#REF!</v>
      </c>
      <c r="AA201" s="6" t="e">
        <f t="shared" si="123"/>
        <v>#VALUE!</v>
      </c>
      <c r="AB201" s="6" t="e">
        <f t="shared" si="123"/>
        <v>#VALUE!</v>
      </c>
      <c r="AC201" s="6" t="e">
        <f t="shared" si="123"/>
        <v>#VALUE!</v>
      </c>
      <c r="AD201" s="6" t="e">
        <f t="shared" si="123"/>
        <v>#VALUE!</v>
      </c>
      <c r="AE201" s="6" t="e">
        <f t="shared" si="123"/>
        <v>#VALUE!</v>
      </c>
      <c r="AF201" s="6" t="e">
        <f t="shared" si="123"/>
        <v>#VALUE!</v>
      </c>
      <c r="AG201" s="6" t="e">
        <f t="shared" si="123"/>
        <v>#VALUE!</v>
      </c>
      <c r="AH201" s="6" t="e">
        <f t="shared" si="123"/>
        <v>#VALUE!</v>
      </c>
      <c r="AI201" s="130" t="e">
        <f t="shared" si="123"/>
        <v>#VALUE!</v>
      </c>
    </row>
    <row r="202" spans="1:35" ht="15.75" thickBot="1">
      <c r="A202" s="16">
        <f t="shared" si="98"/>
        <v>190</v>
      </c>
      <c r="F202" s="6">
        <f t="shared" ref="F202:AI202" si="124">IF(F$173=0,0,F201+F199/(F199-F198)*(F200-F201))</f>
        <v>0.99009892582259185</v>
      </c>
      <c r="G202" s="6">
        <f t="shared" si="124"/>
        <v>0.98833655194731607</v>
      </c>
      <c r="H202" s="6">
        <f t="shared" si="124"/>
        <v>0.98833655194731607</v>
      </c>
      <c r="I202" s="6">
        <f t="shared" si="124"/>
        <v>0.99366511537244528</v>
      </c>
      <c r="J202" s="6">
        <f t="shared" si="124"/>
        <v>0.99123281315115441</v>
      </c>
      <c r="K202" s="6">
        <f t="shared" si="124"/>
        <v>0.99009576827643264</v>
      </c>
      <c r="L202" s="6">
        <f t="shared" si="124"/>
        <v>0.99009576827643264</v>
      </c>
      <c r="M202" s="6">
        <f t="shared" si="124"/>
        <v>0.99009576827643264</v>
      </c>
      <c r="N202" s="6">
        <f t="shared" si="124"/>
        <v>0.99189766403299262</v>
      </c>
      <c r="O202" s="6">
        <f t="shared" si="124"/>
        <v>0.99189766403299262</v>
      </c>
      <c r="P202" s="6">
        <f t="shared" si="124"/>
        <v>0.99005635058054908</v>
      </c>
      <c r="Q202" s="6" t="e">
        <f t="shared" si="124"/>
        <v>#VALUE!</v>
      </c>
      <c r="R202" s="6" t="e">
        <f t="shared" si="124"/>
        <v>#VALUE!</v>
      </c>
      <c r="S202" s="6" t="e">
        <f t="shared" si="124"/>
        <v>#VALUE!</v>
      </c>
      <c r="T202" s="130" t="e">
        <f t="shared" si="124"/>
        <v>#VALUE!</v>
      </c>
      <c r="U202" s="6" t="e">
        <f t="shared" si="124"/>
        <v>#VALUE!</v>
      </c>
      <c r="V202" s="6" t="e">
        <f t="shared" si="124"/>
        <v>#VALUE!</v>
      </c>
      <c r="W202" s="6" t="e">
        <f t="shared" si="124"/>
        <v>#VALUE!</v>
      </c>
      <c r="X202" s="6" t="e">
        <f t="shared" si="124"/>
        <v>#VALUE!</v>
      </c>
      <c r="Y202" s="6" t="e">
        <f t="shared" si="124"/>
        <v>#REF!</v>
      </c>
      <c r="Z202" s="6" t="e">
        <f t="shared" si="124"/>
        <v>#REF!</v>
      </c>
      <c r="AA202" s="6" t="e">
        <f t="shared" si="124"/>
        <v>#VALUE!</v>
      </c>
      <c r="AB202" s="6" t="e">
        <f t="shared" si="124"/>
        <v>#VALUE!</v>
      </c>
      <c r="AC202" s="6" t="e">
        <f t="shared" si="124"/>
        <v>#VALUE!</v>
      </c>
      <c r="AD202" s="6" t="e">
        <f t="shared" si="124"/>
        <v>#VALUE!</v>
      </c>
      <c r="AE202" s="6" t="e">
        <f t="shared" si="124"/>
        <v>#VALUE!</v>
      </c>
      <c r="AF202" s="6" t="e">
        <f t="shared" si="124"/>
        <v>#VALUE!</v>
      </c>
      <c r="AG202" s="6" t="e">
        <f t="shared" si="124"/>
        <v>#VALUE!</v>
      </c>
      <c r="AH202" s="6" t="e">
        <f t="shared" si="124"/>
        <v>#VALUE!</v>
      </c>
      <c r="AI202" s="130" t="e">
        <f t="shared" si="124"/>
        <v>#VALUE!</v>
      </c>
    </row>
    <row r="203" spans="1:35" ht="19.5" thickTop="1" thickBot="1">
      <c r="A203" s="94">
        <f t="shared" si="98"/>
        <v>191</v>
      </c>
      <c r="B203" s="78" t="s">
        <v>145</v>
      </c>
      <c r="C203" s="78"/>
      <c r="D203" s="101" t="s">
        <v>94</v>
      </c>
      <c r="E203" s="78"/>
      <c r="F203" s="78">
        <f t="shared" ref="F203:AI203" si="125">IF(F$12="Vd",F81/F202,F81*F202)</f>
        <v>2.9625625515783893</v>
      </c>
      <c r="G203" s="78">
        <f t="shared" si="125"/>
        <v>2.9678453095968851</v>
      </c>
      <c r="H203" s="78">
        <f t="shared" si="125"/>
        <v>2.9678453095968851</v>
      </c>
      <c r="I203" s="78">
        <f t="shared" si="125"/>
        <v>2.951930136845518</v>
      </c>
      <c r="J203" s="78">
        <f t="shared" si="125"/>
        <v>2.959173628115868</v>
      </c>
      <c r="K203" s="78">
        <f t="shared" si="125"/>
        <v>2.9625719995816087</v>
      </c>
      <c r="L203" s="115">
        <f t="shared" si="125"/>
        <v>2.9625719995816087</v>
      </c>
      <c r="M203" s="115">
        <f t="shared" si="125"/>
        <v>2.9625719995816087</v>
      </c>
      <c r="N203" s="115">
        <f t="shared" si="125"/>
        <v>2.9571901480982161</v>
      </c>
      <c r="O203" s="115">
        <f t="shared" si="125"/>
        <v>2.9571901480982161</v>
      </c>
      <c r="P203" s="115">
        <f t="shared" si="125"/>
        <v>2.9626899502033526</v>
      </c>
      <c r="Q203" s="115" t="e">
        <f t="shared" si="125"/>
        <v>#VALUE!</v>
      </c>
      <c r="R203" s="115" t="e">
        <f t="shared" si="125"/>
        <v>#VALUE!</v>
      </c>
      <c r="S203" s="115" t="e">
        <f t="shared" si="125"/>
        <v>#VALUE!</v>
      </c>
      <c r="T203" s="137" t="e">
        <f t="shared" si="125"/>
        <v>#VALUE!</v>
      </c>
      <c r="U203" s="78" t="e">
        <f t="shared" si="125"/>
        <v>#VALUE!</v>
      </c>
      <c r="V203" s="78" t="e">
        <f t="shared" si="125"/>
        <v>#VALUE!</v>
      </c>
      <c r="W203" s="78" t="e">
        <f t="shared" si="125"/>
        <v>#VALUE!</v>
      </c>
      <c r="X203" s="78" t="e">
        <f t="shared" si="125"/>
        <v>#VALUE!</v>
      </c>
      <c r="Y203" s="78" t="e">
        <f t="shared" si="125"/>
        <v>#REF!</v>
      </c>
      <c r="Z203" s="78" t="e">
        <f t="shared" si="125"/>
        <v>#REF!</v>
      </c>
      <c r="AA203" s="115" t="e">
        <f t="shared" si="125"/>
        <v>#VALUE!</v>
      </c>
      <c r="AB203" s="115" t="e">
        <f t="shared" si="125"/>
        <v>#VALUE!</v>
      </c>
      <c r="AC203" s="115" t="e">
        <f t="shared" si="125"/>
        <v>#VALUE!</v>
      </c>
      <c r="AD203" s="115" t="e">
        <f t="shared" si="125"/>
        <v>#VALUE!</v>
      </c>
      <c r="AE203" s="115" t="e">
        <f t="shared" si="125"/>
        <v>#VALUE!</v>
      </c>
      <c r="AF203" s="115" t="e">
        <f t="shared" si="125"/>
        <v>#VALUE!</v>
      </c>
      <c r="AG203" s="115" t="e">
        <f t="shared" si="125"/>
        <v>#VALUE!</v>
      </c>
      <c r="AH203" s="115" t="e">
        <f t="shared" si="125"/>
        <v>#VALUE!</v>
      </c>
      <c r="AI203" s="137" t="e">
        <f t="shared" si="125"/>
        <v>#VALUE!</v>
      </c>
    </row>
    <row r="204" spans="1:35" ht="15.75" thickTop="1">
      <c r="A204" s="78"/>
      <c r="B204" s="78"/>
      <c r="C204" s="78"/>
      <c r="D204" s="78"/>
      <c r="E204" s="78"/>
      <c r="F204" s="78"/>
      <c r="G204" s="78"/>
      <c r="H204" s="78"/>
      <c r="I204" s="78"/>
      <c r="J204" s="78"/>
      <c r="K204" s="78"/>
      <c r="N204" s="102"/>
      <c r="O204" s="103"/>
      <c r="P204" s="103"/>
      <c r="Q204" s="102"/>
    </row>
    <row r="205" spans="1:35">
      <c r="N205" s="102"/>
      <c r="O205" s="103"/>
      <c r="P205" s="103"/>
      <c r="Q205" s="102"/>
    </row>
    <row r="206" spans="1:35">
      <c r="N206" s="102"/>
      <c r="O206" s="103"/>
      <c r="P206" s="103"/>
      <c r="Q206" s="102"/>
    </row>
    <row r="207" spans="1:35">
      <c r="N207" s="102"/>
      <c r="O207" s="103"/>
      <c r="P207" s="103"/>
      <c r="Q207" s="102"/>
    </row>
    <row r="208" spans="1:35">
      <c r="N208" s="102"/>
      <c r="O208" s="103"/>
      <c r="P208" s="103"/>
      <c r="Q208" s="102"/>
    </row>
    <row r="209" spans="14:17">
      <c r="N209" s="102"/>
      <c r="O209" s="103"/>
      <c r="P209" s="103"/>
      <c r="Q209" s="102"/>
    </row>
    <row r="210" spans="14:17">
      <c r="N210" s="102"/>
      <c r="O210" s="103"/>
      <c r="P210" s="103"/>
      <c r="Q210" s="102"/>
    </row>
    <row r="211" spans="14:17">
      <c r="N211" s="102"/>
      <c r="O211" s="103"/>
      <c r="P211" s="103"/>
      <c r="Q211" s="102"/>
    </row>
    <row r="212" spans="14:17">
      <c r="N212" s="102"/>
      <c r="O212" s="103"/>
      <c r="P212" s="103"/>
      <c r="Q212" s="102"/>
    </row>
    <row r="213" spans="14:17">
      <c r="N213" s="102"/>
      <c r="O213" s="103"/>
      <c r="P213" s="103"/>
      <c r="Q213" s="102"/>
    </row>
    <row r="214" spans="14:17">
      <c r="N214" s="102"/>
      <c r="O214" s="103"/>
      <c r="P214" s="103"/>
      <c r="Q214" s="102"/>
    </row>
    <row r="215" spans="14:17">
      <c r="N215" s="102"/>
      <c r="O215" s="103"/>
      <c r="P215" s="103"/>
      <c r="Q215" s="102"/>
    </row>
    <row r="216" spans="14:17">
      <c r="N216" s="102"/>
      <c r="O216" s="103"/>
      <c r="P216" s="103"/>
      <c r="Q216" s="102"/>
    </row>
    <row r="217" spans="14:17">
      <c r="N217" s="102"/>
      <c r="O217" s="103"/>
      <c r="P217" s="103"/>
      <c r="Q217" s="102"/>
    </row>
    <row r="218" spans="14:17">
      <c r="N218" s="102"/>
      <c r="O218" s="103"/>
      <c r="P218" s="103"/>
      <c r="Q218" s="102"/>
    </row>
    <row r="219" spans="14:17">
      <c r="N219" s="102"/>
      <c r="O219" s="103"/>
      <c r="P219" s="103"/>
      <c r="Q219" s="102"/>
    </row>
    <row r="220" spans="14:17">
      <c r="N220" s="102"/>
      <c r="O220" s="103"/>
      <c r="P220" s="103"/>
      <c r="Q220" s="102"/>
    </row>
    <row r="221" spans="14:17">
      <c r="N221" s="102"/>
      <c r="O221" s="103"/>
      <c r="P221" s="103"/>
      <c r="Q221" s="102"/>
    </row>
    <row r="222" spans="14:17">
      <c r="N222" s="102"/>
      <c r="O222" s="103"/>
      <c r="P222" s="103"/>
      <c r="Q222" s="102"/>
    </row>
    <row r="223" spans="14:17">
      <c r="N223" s="102"/>
      <c r="O223" s="103"/>
      <c r="P223" s="103"/>
      <c r="Q223" s="102"/>
    </row>
    <row r="224" spans="14:17">
      <c r="N224" s="102"/>
      <c r="O224" s="103"/>
      <c r="P224" s="103"/>
      <c r="Q224" s="102"/>
    </row>
    <row r="225" spans="14:17">
      <c r="N225" s="102"/>
      <c r="O225" s="103"/>
      <c r="P225" s="103"/>
      <c r="Q225" s="102"/>
    </row>
    <row r="226" spans="14:17">
      <c r="N226" s="102"/>
      <c r="O226" s="103"/>
      <c r="P226" s="103"/>
      <c r="Q226" s="102"/>
    </row>
    <row r="227" spans="14:17">
      <c r="N227" s="102"/>
      <c r="O227" s="103"/>
      <c r="P227" s="103"/>
      <c r="Q227" s="102"/>
    </row>
    <row r="228" spans="14:17">
      <c r="N228" s="102"/>
      <c r="O228" s="103"/>
      <c r="P228" s="103"/>
      <c r="Q228" s="102"/>
    </row>
    <row r="229" spans="14:17">
      <c r="N229" s="102"/>
      <c r="O229" s="103"/>
      <c r="P229" s="103"/>
      <c r="Q229" s="102"/>
    </row>
    <row r="230" spans="14:17">
      <c r="N230" s="102"/>
      <c r="O230" s="103"/>
      <c r="P230" s="103"/>
      <c r="Q230" s="102"/>
    </row>
    <row r="231" spans="14:17">
      <c r="N231" s="102"/>
      <c r="O231" s="103"/>
      <c r="P231" s="103"/>
      <c r="Q231" s="102"/>
    </row>
    <row r="232" spans="14:17">
      <c r="N232" s="102"/>
      <c r="O232" s="103"/>
      <c r="P232" s="103"/>
      <c r="Q232" s="102"/>
    </row>
    <row r="233" spans="14:17">
      <c r="N233" s="102"/>
      <c r="O233" s="103"/>
      <c r="P233" s="103"/>
      <c r="Q233" s="102"/>
    </row>
    <row r="234" spans="14:17">
      <c r="N234" s="102"/>
      <c r="O234" s="103"/>
      <c r="P234" s="103"/>
      <c r="Q234" s="102"/>
    </row>
    <row r="235" spans="14:17">
      <c r="N235" s="102"/>
      <c r="O235" s="103"/>
      <c r="P235" s="103"/>
      <c r="Q235" s="102"/>
    </row>
    <row r="236" spans="14:17">
      <c r="N236" s="102"/>
      <c r="O236" s="103"/>
      <c r="P236" s="103"/>
      <c r="Q236" s="102"/>
    </row>
    <row r="237" spans="14:17">
      <c r="N237" s="102"/>
      <c r="O237" s="103"/>
      <c r="P237" s="103"/>
      <c r="Q237" s="102"/>
    </row>
    <row r="238" spans="14:17">
      <c r="N238" s="102"/>
      <c r="O238" s="103"/>
      <c r="P238" s="103"/>
      <c r="Q238" s="102"/>
    </row>
    <row r="239" spans="14:17">
      <c r="N239" s="102"/>
      <c r="O239" s="103"/>
      <c r="P239" s="103"/>
      <c r="Q239" s="102"/>
    </row>
    <row r="240" spans="14:17">
      <c r="N240" s="102"/>
      <c r="O240" s="103"/>
      <c r="P240" s="103"/>
      <c r="Q240" s="102"/>
    </row>
    <row r="241" spans="14:17">
      <c r="N241" s="102"/>
      <c r="O241" s="103"/>
      <c r="P241" s="103"/>
      <c r="Q241" s="102"/>
    </row>
    <row r="242" spans="14:17">
      <c r="N242" s="102"/>
      <c r="O242" s="103"/>
      <c r="P242" s="103"/>
      <c r="Q242" s="102"/>
    </row>
    <row r="243" spans="14:17">
      <c r="N243" s="102"/>
      <c r="O243" s="103"/>
      <c r="P243" s="103"/>
      <c r="Q243" s="102"/>
    </row>
    <row r="244" spans="14:17">
      <c r="N244" s="102"/>
      <c r="O244" s="103"/>
      <c r="P244" s="103"/>
      <c r="Q244" s="102"/>
    </row>
    <row r="245" spans="14:17">
      <c r="N245" s="102"/>
      <c r="O245" s="103"/>
      <c r="P245" s="103"/>
      <c r="Q245" s="102"/>
    </row>
    <row r="246" spans="14:17">
      <c r="N246" s="102"/>
      <c r="O246" s="103"/>
      <c r="P246" s="103"/>
      <c r="Q246" s="102"/>
    </row>
    <row r="247" spans="14:17">
      <c r="N247" s="102"/>
      <c r="O247" s="103"/>
      <c r="P247" s="103"/>
      <c r="Q247" s="102"/>
    </row>
    <row r="248" spans="14:17">
      <c r="N248" s="102"/>
      <c r="O248" s="103"/>
      <c r="P248" s="103"/>
      <c r="Q248" s="102"/>
    </row>
    <row r="249" spans="14:17">
      <c r="N249" s="102"/>
      <c r="O249" s="103"/>
      <c r="P249" s="103"/>
      <c r="Q249" s="102"/>
    </row>
    <row r="250" spans="14:17">
      <c r="N250" s="103"/>
      <c r="O250" s="103"/>
      <c r="P250" s="103"/>
      <c r="Q250" s="103"/>
    </row>
  </sheetData>
  <mergeCells count="1">
    <mergeCell ref="B2:P4"/>
  </mergeCells>
  <phoneticPr fontId="26" type="noConversion"/>
  <dataValidations disablePrompts="1" count="1">
    <dataValidation type="list" allowBlank="1" showInputMessage="1" showErrorMessage="1" sqref="F12:AI12">
      <formula1>"L,Vd,Vu"</formula1>
    </dataValidation>
  </dataValidations>
  <printOptions verticalCentered="1"/>
  <pageMargins left="0" right="0" top="0.19685039370078741" bottom="0" header="0" footer="0"/>
  <pageSetup paperSize="9" scale="40" fitToHeight="0" pageOrder="overThenDown" orientation="landscape" blackAndWhite="1" r:id="rId1"/>
  <headerFooter alignWithMargins="0">
    <oddHeader xml:space="preserve">&amp;L첨부 2&amp;C
</oddHeader>
  </headerFooter>
  <rowBreaks count="1" manualBreakCount="1">
    <brk id="77" max="15" man="1"/>
  </rowBreaks>
  <colBreaks count="2" manualBreakCount="2">
    <brk id="21" max="76" man="1"/>
    <brk id="35" max="76" man="1"/>
  </colBreaks>
  <drawing r:id="rId2"/>
  <legacyDrawing r:id="rId3"/>
</worksheet>
</file>

<file path=xl/worksheets/sheet6.xml><?xml version="1.0" encoding="utf-8"?>
<worksheet xmlns="http://schemas.openxmlformats.org/spreadsheetml/2006/main" xmlns:r="http://schemas.openxmlformats.org/officeDocument/2006/relationships">
  <sheetPr codeName="Sheet3"/>
  <dimension ref="A1:Q100"/>
  <sheetViews>
    <sheetView view="pageBreakPreview" zoomScale="115" zoomScaleSheetLayoutView="115" workbookViewId="0">
      <selection activeCell="S21" sqref="S21"/>
    </sheetView>
  </sheetViews>
  <sheetFormatPr defaultRowHeight="16.5"/>
  <cols>
    <col min="1" max="1" width="7" style="200" customWidth="1"/>
    <col min="2" max="2" width="17.125" style="200" customWidth="1"/>
    <col min="3" max="4" width="14.625" style="200" customWidth="1"/>
    <col min="5" max="5" width="9" style="200" hidden="1" customWidth="1"/>
    <col min="6" max="6" width="11.25" style="200" customWidth="1"/>
    <col min="7" max="7" width="6.625" style="200" customWidth="1"/>
    <col min="8" max="8" width="9" style="200"/>
    <col min="9" max="10" width="12.625" style="200" customWidth="1"/>
    <col min="13" max="15" width="14.625" customWidth="1"/>
    <col min="17" max="17" width="9.375" bestFit="1" customWidth="1"/>
  </cols>
  <sheetData>
    <row r="1" spans="1:17" ht="17.25" thickBot="1">
      <c r="A1" s="880" t="s">
        <v>568</v>
      </c>
      <c r="B1" s="881"/>
      <c r="C1" s="881"/>
      <c r="D1" s="881"/>
      <c r="E1" s="881"/>
      <c r="F1" s="881"/>
      <c r="G1" s="881"/>
      <c r="H1" s="881"/>
      <c r="I1" s="881"/>
      <c r="J1" s="882"/>
    </row>
    <row r="2" spans="1:17" ht="17.25" customHeight="1">
      <c r="A2" s="884" t="s">
        <v>0</v>
      </c>
      <c r="B2" s="896" t="s">
        <v>146</v>
      </c>
      <c r="C2" s="894" t="s">
        <v>1</v>
      </c>
      <c r="D2" s="892" t="s">
        <v>2</v>
      </c>
      <c r="E2" s="106" t="s">
        <v>6</v>
      </c>
      <c r="F2" s="890" t="s">
        <v>3</v>
      </c>
      <c r="G2" s="888" t="s">
        <v>4</v>
      </c>
      <c r="H2" s="888" t="s">
        <v>5</v>
      </c>
      <c r="I2" s="886" t="s">
        <v>512</v>
      </c>
      <c r="J2" s="887"/>
    </row>
    <row r="3" spans="1:17" s="194" customFormat="1" ht="17.25" thickBot="1">
      <c r="A3" s="885"/>
      <c r="B3" s="897"/>
      <c r="C3" s="895"/>
      <c r="D3" s="893"/>
      <c r="E3" s="616"/>
      <c r="F3" s="891"/>
      <c r="G3" s="889"/>
      <c r="H3" s="889"/>
      <c r="I3" s="617" t="s">
        <v>513</v>
      </c>
      <c r="J3" s="618" t="s">
        <v>514</v>
      </c>
    </row>
    <row r="4" spans="1:17" ht="17.25" thickTop="1">
      <c r="A4" s="109">
        <v>1</v>
      </c>
      <c r="B4" s="259" t="s">
        <v>176</v>
      </c>
      <c r="C4" s="265" t="s">
        <v>472</v>
      </c>
      <c r="D4" s="266" t="s">
        <v>175</v>
      </c>
      <c r="E4" s="260" t="s">
        <v>147</v>
      </c>
      <c r="F4" s="299">
        <v>422</v>
      </c>
      <c r="G4" s="261">
        <v>2</v>
      </c>
      <c r="H4" s="262">
        <v>3.8</v>
      </c>
      <c r="I4" s="619">
        <f>process2!$F$26</f>
        <v>0.49083535302416936</v>
      </c>
      <c r="J4" s="620">
        <f>process2!$F$33</f>
        <v>0.48199112943157396</v>
      </c>
      <c r="L4" s="299">
        <f>F4</f>
        <v>422</v>
      </c>
      <c r="N4" s="200"/>
      <c r="O4" s="243"/>
      <c r="P4" s="243"/>
      <c r="Q4" s="243"/>
    </row>
    <row r="5" spans="1:17">
      <c r="A5" s="189">
        <v>2</v>
      </c>
      <c r="B5" s="371" t="s">
        <v>175</v>
      </c>
      <c r="C5" s="267" t="str">
        <f>B4</f>
        <v>11112-AA3-2"-PV</v>
      </c>
      <c r="D5" s="268" t="s">
        <v>226</v>
      </c>
      <c r="E5" s="186"/>
      <c r="F5" s="235">
        <f>F7-F6</f>
        <v>422</v>
      </c>
      <c r="G5" s="186">
        <v>4</v>
      </c>
      <c r="H5" s="149">
        <v>0.4</v>
      </c>
      <c r="I5" s="701">
        <f>process2!$G$26</f>
        <v>0.48199112943157396</v>
      </c>
      <c r="J5" s="702">
        <f>process2!$G$33</f>
        <v>0.48197002617340368</v>
      </c>
      <c r="K5" s="200"/>
      <c r="L5" s="235"/>
      <c r="M5" s="194"/>
      <c r="N5" s="200"/>
    </row>
    <row r="6" spans="1:17">
      <c r="A6" s="189">
        <v>3</v>
      </c>
      <c r="B6" s="148" t="s">
        <v>181</v>
      </c>
      <c r="C6" s="270" t="s">
        <v>165</v>
      </c>
      <c r="D6" s="264" t="s">
        <v>175</v>
      </c>
      <c r="E6" s="186"/>
      <c r="F6" s="300">
        <v>401</v>
      </c>
      <c r="G6" s="216">
        <v>2</v>
      </c>
      <c r="H6" s="149">
        <v>0.45</v>
      </c>
      <c r="I6" s="701">
        <f>process2!$H$26</f>
        <v>0.48291952842556674</v>
      </c>
      <c r="J6" s="702">
        <f>process2!$H$33</f>
        <v>0.48197002617340368</v>
      </c>
      <c r="L6" s="300">
        <f>F6</f>
        <v>401</v>
      </c>
      <c r="M6" s="148"/>
      <c r="N6" s="270"/>
      <c r="O6" s="264"/>
      <c r="P6" s="244"/>
      <c r="Q6" s="244"/>
    </row>
    <row r="7" spans="1:17">
      <c r="A7" s="189">
        <v>4</v>
      </c>
      <c r="B7" s="148" t="s">
        <v>175</v>
      </c>
      <c r="C7" s="269" t="s">
        <v>181</v>
      </c>
      <c r="D7" s="264" t="s">
        <v>183</v>
      </c>
      <c r="E7" s="186"/>
      <c r="F7" s="235">
        <f>F9-F8</f>
        <v>823</v>
      </c>
      <c r="G7" s="186">
        <v>4</v>
      </c>
      <c r="H7" s="149">
        <v>1.5</v>
      </c>
      <c r="I7" s="701">
        <f>process2!$I$26</f>
        <v>0.48197002617340368</v>
      </c>
      <c r="J7" s="702">
        <f>process2!$I$33</f>
        <v>0.48168487839441032</v>
      </c>
      <c r="L7" s="235"/>
      <c r="M7" s="148"/>
      <c r="N7" s="269"/>
      <c r="O7" s="264"/>
    </row>
    <row r="8" spans="1:17">
      <c r="A8" s="189">
        <v>5</v>
      </c>
      <c r="B8" s="148" t="s">
        <v>182</v>
      </c>
      <c r="C8" s="270" t="s">
        <v>169</v>
      </c>
      <c r="D8" s="264" t="s">
        <v>175</v>
      </c>
      <c r="E8" s="186"/>
      <c r="F8" s="300">
        <v>401</v>
      </c>
      <c r="G8" s="186">
        <v>2</v>
      </c>
      <c r="H8" s="149">
        <v>0.45</v>
      </c>
      <c r="I8" s="701">
        <f>process2!$J$26</f>
        <v>0.48263456163181795</v>
      </c>
      <c r="J8" s="702">
        <f>process2!$J$33</f>
        <v>0.48168487839441032</v>
      </c>
      <c r="L8" s="300">
        <f>F8</f>
        <v>401</v>
      </c>
      <c r="M8" s="148"/>
      <c r="N8" s="270"/>
      <c r="O8" s="264"/>
    </row>
    <row r="9" spans="1:17">
      <c r="A9" s="189">
        <v>6</v>
      </c>
      <c r="B9" s="148" t="s">
        <v>175</v>
      </c>
      <c r="C9" s="269" t="s">
        <v>182</v>
      </c>
      <c r="D9" s="264" t="s">
        <v>228</v>
      </c>
      <c r="E9" s="186"/>
      <c r="F9" s="235">
        <f>F11-F10</f>
        <v>1224</v>
      </c>
      <c r="G9" s="186">
        <v>4</v>
      </c>
      <c r="H9" s="149">
        <v>0.17</v>
      </c>
      <c r="I9" s="701">
        <f>process2!$K$26</f>
        <v>0.48168487839441032</v>
      </c>
      <c r="J9" s="702">
        <f>process2!$K$33</f>
        <v>0.48161488284669485</v>
      </c>
      <c r="L9" s="235"/>
      <c r="M9" s="148"/>
      <c r="N9" s="269"/>
      <c r="O9" s="264"/>
    </row>
    <row r="10" spans="1:17">
      <c r="A10" s="189">
        <v>7</v>
      </c>
      <c r="B10" s="148" t="s">
        <v>177</v>
      </c>
      <c r="C10" s="264" t="s">
        <v>197</v>
      </c>
      <c r="D10" s="264" t="s">
        <v>175</v>
      </c>
      <c r="E10" s="186"/>
      <c r="F10" s="300">
        <v>422</v>
      </c>
      <c r="G10" s="186">
        <v>2</v>
      </c>
      <c r="H10" s="149">
        <v>3.8</v>
      </c>
      <c r="I10" s="701">
        <f>process2!$L$26</f>
        <v>0.49046132229264106</v>
      </c>
      <c r="J10" s="702">
        <f>process2!$L$33</f>
        <v>0.48161488284669485</v>
      </c>
      <c r="L10" s="300">
        <f>F10</f>
        <v>422</v>
      </c>
      <c r="M10" s="148"/>
      <c r="N10" s="264"/>
      <c r="O10" s="264"/>
    </row>
    <row r="11" spans="1:17">
      <c r="A11" s="189">
        <v>8</v>
      </c>
      <c r="B11" s="148" t="s">
        <v>175</v>
      </c>
      <c r="C11" s="264" t="s">
        <v>177</v>
      </c>
      <c r="D11" s="264" t="s">
        <v>178</v>
      </c>
      <c r="E11" s="186"/>
      <c r="F11" s="235">
        <f>F13-F12</f>
        <v>1646</v>
      </c>
      <c r="G11" s="186">
        <v>4</v>
      </c>
      <c r="H11" s="149">
        <v>1.93</v>
      </c>
      <c r="I11" s="701">
        <f>process2!$M$26</f>
        <v>0.48161488284669485</v>
      </c>
      <c r="J11" s="702">
        <f>process2!$M$33</f>
        <v>0.48019216679742138</v>
      </c>
      <c r="L11" s="235"/>
      <c r="M11" s="148"/>
      <c r="N11" s="264"/>
      <c r="O11" s="264"/>
    </row>
    <row r="12" spans="1:17">
      <c r="A12" s="189">
        <v>9</v>
      </c>
      <c r="B12" s="148" t="s">
        <v>476</v>
      </c>
      <c r="C12" s="270" t="s">
        <v>478</v>
      </c>
      <c r="D12" s="264" t="s">
        <v>175</v>
      </c>
      <c r="E12" s="186"/>
      <c r="F12" s="300">
        <v>729</v>
      </c>
      <c r="G12" s="186">
        <v>3</v>
      </c>
      <c r="H12" s="149">
        <v>1.33</v>
      </c>
      <c r="I12" s="701">
        <f>process2!$N$26</f>
        <v>0.48104156512777396</v>
      </c>
      <c r="J12" s="702">
        <f>process2!$N$33</f>
        <v>0.48019216679742138</v>
      </c>
      <c r="L12" s="300">
        <f>F12</f>
        <v>729</v>
      </c>
      <c r="M12" s="148"/>
      <c r="N12" s="270"/>
      <c r="O12" s="264"/>
    </row>
    <row r="13" spans="1:17">
      <c r="A13" s="189">
        <v>10</v>
      </c>
      <c r="B13" s="148" t="s">
        <v>175</v>
      </c>
      <c r="C13" s="264" t="s">
        <v>476</v>
      </c>
      <c r="D13" s="373" t="s">
        <v>473</v>
      </c>
      <c r="E13" s="186"/>
      <c r="F13" s="235">
        <f>F15-F14</f>
        <v>2375</v>
      </c>
      <c r="G13" s="186">
        <v>4</v>
      </c>
      <c r="H13" s="149">
        <v>1</v>
      </c>
      <c r="I13" s="701">
        <f>process2!$O$26</f>
        <v>0.48019216679742138</v>
      </c>
      <c r="J13" s="702">
        <f>process2!$O$33</f>
        <v>0.47866534785960391</v>
      </c>
      <c r="L13" s="235"/>
      <c r="M13" s="148"/>
      <c r="N13" s="264"/>
      <c r="O13" s="373"/>
      <c r="P13" s="165"/>
    </row>
    <row r="14" spans="1:17">
      <c r="A14" s="189">
        <v>11</v>
      </c>
      <c r="B14" s="373" t="s">
        <v>473</v>
      </c>
      <c r="C14" s="264" t="s">
        <v>167</v>
      </c>
      <c r="D14" s="264" t="s">
        <v>175</v>
      </c>
      <c r="E14" s="149"/>
      <c r="F14" s="300">
        <v>487</v>
      </c>
      <c r="G14" s="186">
        <v>2</v>
      </c>
      <c r="H14" s="149">
        <v>1.35</v>
      </c>
      <c r="I14" s="701">
        <f>process2!$P$26</f>
        <v>0.48285342148010102</v>
      </c>
      <c r="J14" s="702">
        <f>process2!$P$33</f>
        <v>0.47866534785960391</v>
      </c>
      <c r="L14" s="300">
        <f>F14</f>
        <v>487</v>
      </c>
      <c r="M14" s="373"/>
      <c r="N14" s="264"/>
      <c r="O14" s="264"/>
    </row>
    <row r="15" spans="1:17">
      <c r="A15" s="189">
        <v>12</v>
      </c>
      <c r="B15" s="148" t="s">
        <v>175</v>
      </c>
      <c r="C15" s="264" t="s">
        <v>177</v>
      </c>
      <c r="D15" s="268" t="s">
        <v>179</v>
      </c>
      <c r="E15" s="186"/>
      <c r="F15" s="235">
        <f>F17-F16</f>
        <v>2862</v>
      </c>
      <c r="G15" s="186">
        <v>4</v>
      </c>
      <c r="H15" s="149">
        <v>1</v>
      </c>
      <c r="I15" s="701">
        <f>process2!$Q$26</f>
        <v>0.47866534785960391</v>
      </c>
      <c r="J15" s="702">
        <f>process2!$Q$33</f>
        <v>0.47644421751148136</v>
      </c>
      <c r="L15" s="235"/>
      <c r="M15" s="148"/>
      <c r="N15" s="264"/>
      <c r="O15" s="268"/>
    </row>
    <row r="16" spans="1:17">
      <c r="A16" s="189">
        <v>13</v>
      </c>
      <c r="B16" s="372" t="s">
        <v>474</v>
      </c>
      <c r="C16" s="264" t="s">
        <v>166</v>
      </c>
      <c r="D16" s="264" t="s">
        <v>175</v>
      </c>
      <c r="E16" s="186"/>
      <c r="F16" s="300">
        <v>487</v>
      </c>
      <c r="G16" s="186">
        <v>2</v>
      </c>
      <c r="H16" s="149">
        <v>3.8</v>
      </c>
      <c r="I16" s="701">
        <f>process2!$R$26</f>
        <v>0.48822039660765948</v>
      </c>
      <c r="J16" s="702">
        <f>process2!$R$33</f>
        <v>0.47644421751148136</v>
      </c>
      <c r="L16" s="300">
        <f>F16</f>
        <v>487</v>
      </c>
      <c r="M16" s="372"/>
      <c r="N16" s="264"/>
      <c r="O16" s="264"/>
    </row>
    <row r="17" spans="1:15">
      <c r="A17" s="189">
        <v>14</v>
      </c>
      <c r="B17" s="148" t="s">
        <v>175</v>
      </c>
      <c r="C17" s="268" t="s">
        <v>179</v>
      </c>
      <c r="D17" s="268" t="s">
        <v>475</v>
      </c>
      <c r="E17" s="186"/>
      <c r="F17" s="235">
        <f>F19-F18</f>
        <v>3349</v>
      </c>
      <c r="G17" s="186">
        <v>4</v>
      </c>
      <c r="H17" s="149">
        <v>0.3</v>
      </c>
      <c r="I17" s="701">
        <f>process2!$S$26</f>
        <v>0.47644421751148136</v>
      </c>
      <c r="J17" s="702">
        <f>process2!$S$33</f>
        <v>0.47552813020146689</v>
      </c>
      <c r="L17" s="235"/>
      <c r="M17" s="148"/>
      <c r="N17" s="268"/>
      <c r="O17" s="268"/>
    </row>
    <row r="18" spans="1:15">
      <c r="A18" s="189">
        <v>15</v>
      </c>
      <c r="B18" s="372" t="s">
        <v>475</v>
      </c>
      <c r="C18" s="264" t="s">
        <v>214</v>
      </c>
      <c r="D18" s="264" t="s">
        <v>175</v>
      </c>
      <c r="E18" s="186"/>
      <c r="F18" s="300">
        <v>487</v>
      </c>
      <c r="G18" s="186">
        <v>2</v>
      </c>
      <c r="H18" s="149">
        <v>6.25</v>
      </c>
      <c r="I18" s="701">
        <f>process2!$T$26</f>
        <v>0.49485963282864676</v>
      </c>
      <c r="J18" s="702">
        <f>process2!$T$33</f>
        <v>0.47552813020146689</v>
      </c>
      <c r="L18" s="300">
        <f>F18</f>
        <v>487</v>
      </c>
      <c r="M18" s="372"/>
      <c r="N18" s="264"/>
      <c r="O18" s="264"/>
    </row>
    <row r="19" spans="1:15">
      <c r="A19" s="189">
        <v>16</v>
      </c>
      <c r="B19" s="148" t="s">
        <v>175</v>
      </c>
      <c r="C19" s="268" t="s">
        <v>475</v>
      </c>
      <c r="D19" s="264" t="s">
        <v>228</v>
      </c>
      <c r="E19" s="186"/>
      <c r="F19" s="235">
        <f>F21-F20</f>
        <v>3836</v>
      </c>
      <c r="G19" s="186">
        <v>4</v>
      </c>
      <c r="H19" s="149">
        <v>1.1000000000000001</v>
      </c>
      <c r="I19" s="701">
        <f>process2!$U$26</f>
        <v>0.47552813020146689</v>
      </c>
      <c r="J19" s="702">
        <f>process2!$U$33</f>
        <v>0.47109115367671106</v>
      </c>
      <c r="L19" s="235"/>
      <c r="M19" s="148"/>
      <c r="N19" s="268"/>
      <c r="O19" s="264"/>
    </row>
    <row r="20" spans="1:15">
      <c r="A20" s="189">
        <v>17</v>
      </c>
      <c r="B20" s="148" t="s">
        <v>183</v>
      </c>
      <c r="C20" s="270" t="s">
        <v>227</v>
      </c>
      <c r="D20" s="264" t="s">
        <v>175</v>
      </c>
      <c r="E20" s="186"/>
      <c r="F20" s="300">
        <v>187</v>
      </c>
      <c r="G20" s="186">
        <v>2</v>
      </c>
      <c r="H20" s="149">
        <v>1.35</v>
      </c>
      <c r="I20" s="701">
        <f>process2!$V$26</f>
        <v>0.47173933182528027</v>
      </c>
      <c r="J20" s="702">
        <f>process2!$V$33</f>
        <v>0.47109115367671106</v>
      </c>
      <c r="L20" s="300">
        <f>F20</f>
        <v>187</v>
      </c>
      <c r="N20" s="200"/>
    </row>
    <row r="21" spans="1:15">
      <c r="A21" s="189">
        <v>18</v>
      </c>
      <c r="B21" s="148" t="s">
        <v>175</v>
      </c>
      <c r="C21" s="269" t="s">
        <v>228</v>
      </c>
      <c r="D21" s="148" t="s">
        <v>229</v>
      </c>
      <c r="E21" s="186"/>
      <c r="F21" s="235">
        <f>F23-F22</f>
        <v>4023</v>
      </c>
      <c r="G21" s="186">
        <v>4</v>
      </c>
      <c r="H21" s="149">
        <v>1.2</v>
      </c>
      <c r="I21" s="701">
        <f>process2!$W$26</f>
        <v>0.47109115367671106</v>
      </c>
      <c r="J21" s="702">
        <f>process2!$W$33</f>
        <v>0.46573618855607468</v>
      </c>
      <c r="L21" s="235"/>
      <c r="N21" s="200"/>
    </row>
    <row r="22" spans="1:15">
      <c r="A22" s="189">
        <v>19</v>
      </c>
      <c r="B22" s="148" t="s">
        <v>184</v>
      </c>
      <c r="C22" s="270" t="s">
        <v>205</v>
      </c>
      <c r="D22" s="264" t="s">
        <v>175</v>
      </c>
      <c r="E22" s="186"/>
      <c r="F22" s="300">
        <v>187</v>
      </c>
      <c r="G22" s="186">
        <v>2</v>
      </c>
      <c r="H22" s="149">
        <v>1.35</v>
      </c>
      <c r="I22" s="701">
        <f>process2!$X$26</f>
        <v>0.46638668807133898</v>
      </c>
      <c r="J22" s="702">
        <f>process2!$X$33</f>
        <v>0.46573618855607468</v>
      </c>
      <c r="L22" s="300">
        <f>F22</f>
        <v>187</v>
      </c>
      <c r="N22" s="200"/>
    </row>
    <row r="23" spans="1:15">
      <c r="A23" s="189">
        <v>20</v>
      </c>
      <c r="B23" s="148" t="s">
        <v>175</v>
      </c>
      <c r="C23" s="264" t="s">
        <v>229</v>
      </c>
      <c r="D23" s="264" t="s">
        <v>476</v>
      </c>
      <c r="E23" s="186"/>
      <c r="F23" s="235">
        <f>F25-F24</f>
        <v>4210</v>
      </c>
      <c r="G23" s="186">
        <v>4</v>
      </c>
      <c r="H23" s="149">
        <v>4.8499999999999996</v>
      </c>
      <c r="I23" s="701">
        <f>process2!$Y$26</f>
        <v>0.46573618855607468</v>
      </c>
      <c r="J23" s="702">
        <f>process2!$Y$33</f>
        <v>0.44171867895914962</v>
      </c>
      <c r="L23" s="235"/>
      <c r="N23" s="200"/>
    </row>
    <row r="24" spans="1:15">
      <c r="A24" s="189">
        <v>21</v>
      </c>
      <c r="B24" s="272" t="s">
        <v>180</v>
      </c>
      <c r="C24" s="270" t="s">
        <v>168</v>
      </c>
      <c r="D24" s="264" t="s">
        <v>175</v>
      </c>
      <c r="E24" s="186"/>
      <c r="F24" s="300">
        <v>585</v>
      </c>
      <c r="G24" s="186">
        <v>2</v>
      </c>
      <c r="H24" s="149">
        <v>1.05</v>
      </c>
      <c r="I24" s="701">
        <f>process2!$Z$26</f>
        <v>0.44653114701976104</v>
      </c>
      <c r="J24" s="702">
        <f>process2!$Z$33</f>
        <v>0.44171867895914962</v>
      </c>
      <c r="L24" s="300">
        <f>F24</f>
        <v>585</v>
      </c>
      <c r="M24" s="272"/>
      <c r="N24" s="270"/>
      <c r="O24" s="264"/>
    </row>
    <row r="25" spans="1:15" s="7" customFormat="1">
      <c r="A25" s="189">
        <v>22</v>
      </c>
      <c r="B25" s="148" t="s">
        <v>175</v>
      </c>
      <c r="C25" s="269" t="s">
        <v>180</v>
      </c>
      <c r="D25" s="264" t="s">
        <v>487</v>
      </c>
      <c r="E25" s="186"/>
      <c r="F25" s="235">
        <f>F26</f>
        <v>4795</v>
      </c>
      <c r="G25" s="186">
        <v>4</v>
      </c>
      <c r="H25" s="149">
        <v>44</v>
      </c>
      <c r="I25" s="701">
        <f>process2!$AA$26</f>
        <v>0.44171867895914962</v>
      </c>
      <c r="J25" s="702">
        <f>process2!$AA$33</f>
        <v>0.11266814135918524</v>
      </c>
      <c r="L25" s="186"/>
      <c r="M25" s="148"/>
      <c r="N25" s="269"/>
      <c r="O25" s="264"/>
    </row>
    <row r="26" spans="1:15">
      <c r="A26" s="189">
        <v>23</v>
      </c>
      <c r="B26" s="148" t="s">
        <v>185</v>
      </c>
      <c r="C26" s="269" t="s">
        <v>151</v>
      </c>
      <c r="D26" s="264" t="s">
        <v>152</v>
      </c>
      <c r="E26" s="186"/>
      <c r="F26" s="235">
        <f>L42</f>
        <v>4795</v>
      </c>
      <c r="G26" s="186">
        <v>2</v>
      </c>
      <c r="H26" s="149">
        <v>2</v>
      </c>
      <c r="I26" s="701">
        <f>process2!$AB$26</f>
        <v>0.11266814135918524</v>
      </c>
      <c r="J26" s="702">
        <f>process2!$AB$33</f>
        <v>9.9999999999999867E-2</v>
      </c>
      <c r="L26" s="186"/>
      <c r="N26" s="200"/>
    </row>
    <row r="27" spans="1:15">
      <c r="A27" s="189">
        <v>24</v>
      </c>
      <c r="B27" s="148" t="s">
        <v>186</v>
      </c>
      <c r="C27" s="264" t="s">
        <v>152</v>
      </c>
      <c r="D27" s="264" t="s">
        <v>160</v>
      </c>
      <c r="E27" s="186"/>
      <c r="F27" s="235">
        <v>10</v>
      </c>
      <c r="G27" s="186">
        <v>4</v>
      </c>
      <c r="H27" s="149">
        <v>1.92</v>
      </c>
      <c r="I27" s="701">
        <f>process2!$AC$26</f>
        <v>0.10000019674343719</v>
      </c>
      <c r="J27" s="702">
        <f>process2!$AC$33</f>
        <v>0.1000000219480357</v>
      </c>
      <c r="K27" s="7"/>
      <c r="L27" s="186"/>
      <c r="N27" s="200"/>
    </row>
    <row r="28" spans="1:15" ht="17.25" thickBot="1">
      <c r="A28" s="236">
        <v>25</v>
      </c>
      <c r="B28" s="731" t="s">
        <v>147</v>
      </c>
      <c r="C28" s="731" t="s">
        <v>160</v>
      </c>
      <c r="D28" s="731" t="s">
        <v>153</v>
      </c>
      <c r="E28" s="238"/>
      <c r="F28" s="732">
        <v>10</v>
      </c>
      <c r="G28" s="239">
        <v>8</v>
      </c>
      <c r="H28" s="364">
        <v>5</v>
      </c>
      <c r="I28" s="733">
        <f>process2!$AD$26</f>
        <v>0.1000000219480357</v>
      </c>
      <c r="J28" s="734">
        <f>process2!$AD$33</f>
        <v>0</v>
      </c>
      <c r="K28" s="7"/>
      <c r="L28" s="186"/>
      <c r="N28" s="200"/>
    </row>
    <row r="29" spans="1:15">
      <c r="A29" s="189">
        <v>26</v>
      </c>
      <c r="B29" s="729"/>
      <c r="C29" s="730"/>
      <c r="D29" s="686"/>
      <c r="E29" s="196"/>
      <c r="F29" s="691"/>
      <c r="G29" s="196"/>
      <c r="H29" s="196"/>
      <c r="I29" s="692"/>
      <c r="J29" s="558"/>
      <c r="L29" s="384"/>
      <c r="N29" s="200"/>
    </row>
    <row r="30" spans="1:15">
      <c r="A30" s="189">
        <v>27</v>
      </c>
      <c r="B30" s="373"/>
      <c r="C30" s="686"/>
      <c r="D30" s="690"/>
      <c r="E30" s="196"/>
      <c r="F30" s="691"/>
      <c r="G30" s="196"/>
      <c r="H30" s="196"/>
      <c r="I30" s="692"/>
      <c r="J30" s="558"/>
      <c r="L30" s="186">
        <f>F30</f>
        <v>0</v>
      </c>
      <c r="N30" s="200"/>
    </row>
    <row r="31" spans="1:15">
      <c r="A31" s="189">
        <v>28</v>
      </c>
      <c r="B31" s="373"/>
      <c r="C31" s="686"/>
      <c r="D31" s="690"/>
      <c r="E31" s="196"/>
      <c r="F31" s="691"/>
      <c r="G31" s="196"/>
      <c r="H31" s="196"/>
      <c r="I31" s="692"/>
      <c r="J31" s="558"/>
      <c r="L31" s="186">
        <f>F31</f>
        <v>0</v>
      </c>
    </row>
    <row r="32" spans="1:15">
      <c r="A32" s="189">
        <v>29</v>
      </c>
      <c r="B32" s="687"/>
      <c r="C32" s="686"/>
      <c r="D32" s="693"/>
      <c r="E32" s="196"/>
      <c r="F32" s="691"/>
      <c r="G32" s="196"/>
      <c r="H32" s="196"/>
      <c r="I32" s="692"/>
      <c r="J32" s="558"/>
      <c r="L32" s="186"/>
    </row>
    <row r="33" spans="1:16">
      <c r="A33" s="189">
        <v>30</v>
      </c>
      <c r="B33" s="392"/>
      <c r="C33" s="686"/>
      <c r="D33" s="693"/>
      <c r="E33" s="196"/>
      <c r="F33" s="691"/>
      <c r="G33" s="196"/>
      <c r="H33" s="196"/>
      <c r="I33" s="692"/>
      <c r="J33" s="558"/>
      <c r="L33" s="186"/>
    </row>
    <row r="34" spans="1:16">
      <c r="A34" s="189">
        <v>31</v>
      </c>
      <c r="B34" s="373"/>
      <c r="C34" s="686"/>
      <c r="D34" s="693"/>
      <c r="E34" s="196"/>
      <c r="F34" s="691"/>
      <c r="G34" s="196"/>
      <c r="H34" s="196"/>
      <c r="I34" s="692"/>
      <c r="J34" s="558"/>
      <c r="L34" s="186"/>
    </row>
    <row r="35" spans="1:16" s="112" customFormat="1">
      <c r="A35" s="189">
        <v>32</v>
      </c>
      <c r="B35" s="373"/>
      <c r="C35" s="686"/>
      <c r="D35" s="690"/>
      <c r="E35" s="196"/>
      <c r="F35" s="691"/>
      <c r="G35" s="196"/>
      <c r="H35" s="196"/>
      <c r="I35" s="692"/>
      <c r="J35" s="558"/>
      <c r="L35" s="186"/>
      <c r="N35" s="272"/>
      <c r="O35" s="269"/>
      <c r="P35" s="480"/>
    </row>
    <row r="36" spans="1:16" s="112" customFormat="1">
      <c r="A36" s="189">
        <v>33</v>
      </c>
      <c r="B36" s="373"/>
      <c r="C36" s="686"/>
      <c r="D36" s="690"/>
      <c r="E36" s="196"/>
      <c r="F36" s="691"/>
      <c r="G36" s="196"/>
      <c r="H36" s="196"/>
      <c r="I36" s="692"/>
      <c r="J36" s="558"/>
      <c r="L36" s="186"/>
      <c r="N36" s="481"/>
      <c r="O36" s="482"/>
      <c r="P36" s="269"/>
    </row>
    <row r="37" spans="1:16" s="112" customFormat="1">
      <c r="A37" s="189">
        <v>34</v>
      </c>
      <c r="B37" s="687"/>
      <c r="C37" s="686"/>
      <c r="D37" s="693"/>
      <c r="E37" s="196"/>
      <c r="F37" s="691"/>
      <c r="G37" s="196"/>
      <c r="H37" s="196"/>
      <c r="I37" s="692"/>
      <c r="J37" s="558"/>
      <c r="L37" s="186"/>
      <c r="N37" s="272"/>
      <c r="O37" s="269"/>
      <c r="P37" s="480"/>
    </row>
    <row r="38" spans="1:16" s="112" customFormat="1">
      <c r="A38" s="189">
        <v>35</v>
      </c>
      <c r="B38" s="272"/>
      <c r="C38" s="693"/>
      <c r="D38" s="693"/>
      <c r="E38" s="694"/>
      <c r="F38" s="691"/>
      <c r="G38" s="196"/>
      <c r="H38" s="196"/>
      <c r="I38" s="695"/>
      <c r="J38" s="689"/>
      <c r="L38" s="186"/>
      <c r="N38" s="272"/>
      <c r="O38" s="269"/>
      <c r="P38" s="480"/>
    </row>
    <row r="39" spans="1:16" s="112" customFormat="1">
      <c r="A39" s="204">
        <v>36</v>
      </c>
      <c r="B39" s="373"/>
      <c r="C39" s="693"/>
      <c r="D39" s="693"/>
      <c r="E39" s="694"/>
      <c r="F39" s="691"/>
      <c r="G39" s="196"/>
      <c r="H39" s="196"/>
      <c r="I39" s="695"/>
      <c r="J39" s="689"/>
      <c r="L39" s="186"/>
      <c r="N39" s="483"/>
      <c r="O39" s="269"/>
      <c r="P39" s="480"/>
    </row>
    <row r="40" spans="1:16" s="112" customFormat="1">
      <c r="A40" s="189">
        <v>37</v>
      </c>
      <c r="B40" s="139"/>
      <c r="C40" s="686"/>
      <c r="D40" s="686"/>
      <c r="E40" s="196"/>
      <c r="F40" s="691"/>
      <c r="G40" s="196"/>
      <c r="H40" s="147"/>
      <c r="I40" s="692"/>
      <c r="J40" s="558"/>
      <c r="L40" s="385"/>
      <c r="N40" s="272"/>
      <c r="O40" s="269"/>
      <c r="P40" s="480"/>
    </row>
    <row r="41" spans="1:16" s="112" customFormat="1">
      <c r="A41" s="189">
        <v>38</v>
      </c>
      <c r="B41" s="373"/>
      <c r="C41" s="686"/>
      <c r="D41" s="686"/>
      <c r="E41" s="196"/>
      <c r="F41" s="691"/>
      <c r="G41" s="196"/>
      <c r="H41" s="147"/>
      <c r="I41" s="692"/>
      <c r="J41" s="558"/>
      <c r="L41" s="513"/>
    </row>
    <row r="42" spans="1:16" s="112" customFormat="1">
      <c r="A42" s="189">
        <v>39</v>
      </c>
      <c r="B42" s="373"/>
      <c r="C42" s="686"/>
      <c r="D42" s="686"/>
      <c r="E42" s="196"/>
      <c r="F42" s="691"/>
      <c r="G42" s="196"/>
      <c r="H42" s="147"/>
      <c r="I42" s="692"/>
      <c r="J42" s="558"/>
      <c r="L42" s="302">
        <f>SUM(L4:L28)</f>
        <v>4795</v>
      </c>
    </row>
    <row r="43" spans="1:16" s="112" customFormat="1" ht="17.25" thickBot="1">
      <c r="A43" s="236">
        <v>40</v>
      </c>
      <c r="B43" s="688"/>
      <c r="C43" s="696"/>
      <c r="D43" s="696"/>
      <c r="E43" s="697"/>
      <c r="F43" s="698"/>
      <c r="G43" s="697"/>
      <c r="H43" s="699"/>
      <c r="I43" s="700"/>
      <c r="J43" s="564"/>
    </row>
    <row r="44" spans="1:16" s="112" customFormat="1">
      <c r="A44" s="189">
        <v>41</v>
      </c>
      <c r="B44" s="139"/>
      <c r="C44" s="264"/>
      <c r="D44" s="264"/>
      <c r="E44" s="108"/>
      <c r="F44" s="233"/>
      <c r="G44" s="108"/>
      <c r="H44" s="149"/>
      <c r="I44" s="614"/>
      <c r="J44" s="615"/>
    </row>
    <row r="45" spans="1:16" s="112" customFormat="1">
      <c r="A45" s="189">
        <v>42</v>
      </c>
      <c r="B45" s="193"/>
      <c r="C45" s="269"/>
      <c r="D45" s="264"/>
      <c r="E45" s="108"/>
      <c r="F45" s="230"/>
      <c r="G45" s="108"/>
      <c r="H45" s="149"/>
      <c r="I45" s="218"/>
      <c r="J45" s="379"/>
    </row>
    <row r="46" spans="1:16" s="112" customFormat="1">
      <c r="A46" s="189">
        <v>43</v>
      </c>
      <c r="B46" s="139"/>
      <c r="C46" s="264"/>
      <c r="D46" s="264"/>
      <c r="E46" s="108"/>
      <c r="F46" s="233"/>
      <c r="G46" s="108"/>
      <c r="H46" s="149"/>
      <c r="I46" s="218"/>
      <c r="J46" s="379"/>
    </row>
    <row r="47" spans="1:16" s="112" customFormat="1">
      <c r="A47" s="189">
        <v>44</v>
      </c>
      <c r="B47" s="148"/>
      <c r="C47" s="269"/>
      <c r="D47" s="264"/>
      <c r="E47" s="108"/>
      <c r="F47" s="234"/>
      <c r="G47" s="163"/>
      <c r="H47" s="149"/>
      <c r="I47" s="218"/>
      <c r="J47" s="379"/>
    </row>
    <row r="48" spans="1:16" s="112" customFormat="1">
      <c r="A48" s="189">
        <v>45</v>
      </c>
      <c r="B48" s="148"/>
      <c r="C48" s="264"/>
      <c r="D48" s="264"/>
      <c r="E48" s="108"/>
      <c r="F48" s="230"/>
      <c r="G48" s="164"/>
      <c r="H48" s="149"/>
      <c r="I48" s="218"/>
      <c r="J48" s="379"/>
    </row>
    <row r="49" spans="1:10" s="112" customFormat="1">
      <c r="A49" s="189">
        <v>46</v>
      </c>
      <c r="B49" s="148"/>
      <c r="C49" s="264"/>
      <c r="D49" s="264"/>
      <c r="E49" s="186"/>
      <c r="F49" s="230"/>
      <c r="G49" s="186"/>
      <c r="H49" s="186"/>
      <c r="I49" s="218"/>
      <c r="J49" s="379"/>
    </row>
    <row r="50" spans="1:10" s="112" customFormat="1">
      <c r="A50" s="189">
        <v>47</v>
      </c>
      <c r="B50" s="139"/>
      <c r="C50" s="264"/>
      <c r="D50" s="264"/>
      <c r="E50" s="108"/>
      <c r="F50" s="234"/>
      <c r="G50" s="108"/>
      <c r="H50" s="207"/>
      <c r="I50" s="218"/>
      <c r="J50" s="379"/>
    </row>
    <row r="51" spans="1:10" s="112" customFormat="1">
      <c r="A51" s="189">
        <v>48</v>
      </c>
      <c r="B51" s="193"/>
      <c r="C51" s="269"/>
      <c r="D51" s="264"/>
      <c r="E51" s="108"/>
      <c r="F51" s="233"/>
      <c r="G51" s="192"/>
      <c r="H51" s="207"/>
      <c r="I51" s="218"/>
      <c r="J51" s="379"/>
    </row>
    <row r="52" spans="1:10" s="112" customFormat="1">
      <c r="A52" s="189">
        <v>49</v>
      </c>
      <c r="B52" s="193"/>
      <c r="C52" s="264"/>
      <c r="D52" s="271"/>
      <c r="E52" s="108"/>
      <c r="F52" s="230"/>
      <c r="G52" s="108"/>
      <c r="H52" s="207"/>
      <c r="I52" s="218"/>
      <c r="J52" s="379"/>
    </row>
    <row r="53" spans="1:10" s="112" customFormat="1">
      <c r="A53" s="189">
        <v>50</v>
      </c>
      <c r="B53" s="193"/>
      <c r="C53" s="264"/>
      <c r="D53" s="264"/>
      <c r="E53" s="186"/>
      <c r="F53" s="230"/>
      <c r="G53" s="192"/>
      <c r="H53" s="207"/>
      <c r="I53" s="218"/>
      <c r="J53" s="379"/>
    </row>
    <row r="54" spans="1:10" s="112" customFormat="1">
      <c r="A54" s="200"/>
      <c r="B54" s="139"/>
      <c r="C54" s="139"/>
      <c r="D54" s="139"/>
      <c r="E54" s="200"/>
      <c r="F54" s="378"/>
      <c r="G54" s="200"/>
      <c r="H54" s="200"/>
      <c r="I54" s="379"/>
      <c r="J54" s="379"/>
    </row>
    <row r="55" spans="1:10" s="112" customFormat="1">
      <c r="A55" s="200"/>
      <c r="B55" s="139"/>
      <c r="C55" s="139"/>
      <c r="D55" s="139"/>
      <c r="E55" s="200"/>
      <c r="F55" s="380"/>
      <c r="G55" s="200"/>
      <c r="H55" s="200"/>
      <c r="I55" s="379"/>
      <c r="J55" s="379"/>
    </row>
    <row r="56" spans="1:10" s="112" customFormat="1">
      <c r="A56" s="200"/>
      <c r="B56" s="139"/>
      <c r="C56" s="139"/>
      <c r="D56" s="139"/>
      <c r="E56" s="200"/>
      <c r="F56" s="378"/>
      <c r="G56" s="200"/>
      <c r="H56" s="200"/>
      <c r="I56" s="379"/>
      <c r="J56" s="379"/>
    </row>
    <row r="57" spans="1:10" s="112" customFormat="1">
      <c r="A57" s="200"/>
      <c r="B57" s="139"/>
      <c r="C57" s="139"/>
      <c r="D57" s="139"/>
      <c r="E57" s="200"/>
      <c r="F57" s="380"/>
      <c r="G57" s="200"/>
      <c r="H57" s="200"/>
      <c r="I57" s="379"/>
      <c r="J57" s="379"/>
    </row>
    <row r="58" spans="1:10" s="112" customFormat="1">
      <c r="A58" s="200"/>
      <c r="B58" s="139"/>
      <c r="C58" s="139"/>
      <c r="D58" s="139"/>
      <c r="E58" s="200"/>
      <c r="F58" s="378"/>
      <c r="G58" s="200"/>
      <c r="H58" s="200"/>
      <c r="I58" s="379"/>
      <c r="J58" s="379"/>
    </row>
    <row r="59" spans="1:10" s="112" customFormat="1">
      <c r="A59" s="200"/>
      <c r="B59" s="139"/>
      <c r="C59" s="139"/>
      <c r="D59" s="139"/>
      <c r="E59" s="200"/>
      <c r="F59" s="380"/>
      <c r="G59" s="200"/>
      <c r="H59" s="200"/>
      <c r="I59" s="379"/>
      <c r="J59" s="379"/>
    </row>
    <row r="60" spans="1:10" s="112" customFormat="1">
      <c r="A60" s="200"/>
      <c r="B60" s="139"/>
      <c r="C60" s="139"/>
      <c r="D60" s="139"/>
      <c r="E60" s="200"/>
      <c r="F60" s="380"/>
      <c r="G60" s="200"/>
      <c r="H60" s="200"/>
      <c r="I60" s="379"/>
      <c r="J60" s="379"/>
    </row>
    <row r="61" spans="1:10" s="112" customFormat="1">
      <c r="A61" s="200"/>
      <c r="B61" s="139"/>
      <c r="C61" s="139"/>
      <c r="D61" s="139"/>
      <c r="E61" s="200"/>
      <c r="F61" s="380"/>
      <c r="G61" s="200"/>
      <c r="H61" s="200"/>
      <c r="I61" s="379"/>
      <c r="J61" s="379"/>
    </row>
    <row r="62" spans="1:10" s="112" customFormat="1">
      <c r="A62" s="200"/>
      <c r="B62" s="191"/>
      <c r="C62" s="191"/>
      <c r="D62" s="139"/>
      <c r="E62" s="200"/>
      <c r="F62" s="378"/>
      <c r="G62" s="200"/>
      <c r="H62" s="200"/>
      <c r="I62" s="379"/>
      <c r="J62" s="379"/>
    </row>
    <row r="63" spans="1:10" s="112" customFormat="1">
      <c r="A63" s="200"/>
      <c r="B63" s="139"/>
      <c r="C63" s="191"/>
      <c r="D63" s="139"/>
      <c r="E63" s="200"/>
      <c r="F63" s="381"/>
      <c r="G63" s="200"/>
      <c r="H63" s="200"/>
      <c r="I63" s="379"/>
      <c r="J63" s="379"/>
    </row>
    <row r="64" spans="1:10" s="112" customFormat="1">
      <c r="A64" s="200"/>
      <c r="B64" s="139"/>
      <c r="C64" s="139"/>
      <c r="D64" s="139"/>
      <c r="E64" s="200"/>
      <c r="F64" s="380"/>
      <c r="G64" s="200"/>
      <c r="H64" s="200"/>
      <c r="I64" s="379"/>
      <c r="J64" s="379"/>
    </row>
    <row r="65" spans="1:15" s="112" customFormat="1">
      <c r="A65" s="200"/>
      <c r="B65" s="139"/>
      <c r="C65" s="139"/>
      <c r="D65" s="139"/>
      <c r="E65" s="200"/>
      <c r="F65" s="380"/>
      <c r="G65" s="200"/>
      <c r="H65" s="200"/>
      <c r="I65" s="379"/>
      <c r="J65" s="379"/>
    </row>
    <row r="66" spans="1:15" s="151" customFormat="1">
      <c r="A66" s="200"/>
      <c r="B66" s="139"/>
      <c r="C66" s="139"/>
      <c r="D66" s="139"/>
      <c r="E66" s="200"/>
      <c r="F66" s="380"/>
      <c r="G66" s="200"/>
      <c r="H66" s="200"/>
      <c r="I66" s="379"/>
      <c r="J66" s="379"/>
      <c r="L66" s="139"/>
    </row>
    <row r="67" spans="1:15" s="112" customFormat="1">
      <c r="A67" s="200"/>
      <c r="B67" s="139"/>
      <c r="C67" s="139"/>
      <c r="D67" s="139"/>
      <c r="E67" s="200"/>
      <c r="F67" s="380"/>
      <c r="G67" s="200"/>
      <c r="H67" s="200"/>
      <c r="I67" s="379"/>
      <c r="J67" s="379"/>
    </row>
    <row r="68" spans="1:15" s="112" customFormat="1">
      <c r="A68" s="200"/>
      <c r="B68" s="139"/>
      <c r="C68" s="139"/>
      <c r="D68" s="139"/>
      <c r="E68" s="200"/>
      <c r="F68" s="380"/>
      <c r="G68" s="200"/>
      <c r="H68" s="200"/>
      <c r="I68" s="379"/>
      <c r="J68" s="379"/>
    </row>
    <row r="69" spans="1:15" s="112" customFormat="1">
      <c r="A69" s="200"/>
      <c r="B69" s="139"/>
      <c r="C69" s="139"/>
      <c r="D69" s="139"/>
      <c r="E69" s="200"/>
      <c r="F69" s="380"/>
      <c r="G69" s="200"/>
      <c r="H69" s="200"/>
      <c r="I69" s="379"/>
      <c r="J69" s="379"/>
    </row>
    <row r="70" spans="1:15" s="112" customFormat="1">
      <c r="A70" s="200"/>
      <c r="B70" s="139"/>
      <c r="C70" s="139"/>
      <c r="D70" s="139"/>
      <c r="E70" s="200"/>
      <c r="F70" s="380"/>
      <c r="G70" s="200"/>
      <c r="H70" s="200"/>
      <c r="I70" s="379"/>
      <c r="J70" s="379"/>
    </row>
    <row r="71" spans="1:15" s="112" customFormat="1">
      <c r="A71" s="200"/>
      <c r="B71" s="191"/>
      <c r="C71" s="139"/>
      <c r="D71" s="191"/>
      <c r="E71" s="200"/>
      <c r="F71" s="378"/>
      <c r="G71" s="200"/>
      <c r="H71" s="200"/>
      <c r="I71" s="379"/>
      <c r="J71" s="379"/>
    </row>
    <row r="72" spans="1:15" s="112" customFormat="1">
      <c r="A72" s="200"/>
      <c r="B72" s="191"/>
      <c r="C72" s="191"/>
      <c r="D72" s="139"/>
      <c r="E72" s="200"/>
      <c r="F72" s="380"/>
      <c r="G72" s="382"/>
      <c r="H72" s="200"/>
      <c r="I72" s="379"/>
      <c r="J72" s="379"/>
    </row>
    <row r="73" spans="1:15" s="112" customFormat="1">
      <c r="A73" s="200"/>
      <c r="B73" s="139"/>
      <c r="C73" s="191"/>
      <c r="D73" s="139"/>
      <c r="E73" s="200"/>
      <c r="F73" s="380"/>
      <c r="G73" s="200"/>
      <c r="H73" s="200"/>
      <c r="I73" s="379"/>
      <c r="J73" s="379"/>
    </row>
    <row r="74" spans="1:15" s="112" customFormat="1">
      <c r="A74" s="200"/>
      <c r="B74" s="139"/>
      <c r="C74" s="139"/>
      <c r="D74" s="139"/>
      <c r="E74" s="200"/>
      <c r="F74" s="378"/>
      <c r="G74" s="200"/>
      <c r="H74" s="200"/>
      <c r="I74" s="379"/>
      <c r="J74" s="379"/>
    </row>
    <row r="75" spans="1:15" s="112" customFormat="1">
      <c r="A75" s="200"/>
      <c r="B75" s="139"/>
      <c r="C75" s="139"/>
      <c r="D75" s="139"/>
      <c r="E75" s="200"/>
      <c r="F75" s="380"/>
      <c r="G75" s="200"/>
      <c r="H75" s="200"/>
      <c r="I75" s="379"/>
      <c r="J75" s="379"/>
    </row>
    <row r="76" spans="1:15" s="142" customFormat="1">
      <c r="A76" s="200"/>
      <c r="B76" s="139"/>
      <c r="C76" s="139"/>
      <c r="D76" s="139"/>
      <c r="E76" s="200"/>
      <c r="F76" s="378"/>
      <c r="G76" s="200"/>
      <c r="H76" s="200"/>
      <c r="I76" s="379"/>
      <c r="J76" s="379"/>
    </row>
    <row r="77" spans="1:15" s="142" customFormat="1">
      <c r="A77" s="200"/>
      <c r="B77" s="139"/>
      <c r="C77" s="139"/>
      <c r="D77" s="139"/>
      <c r="E77" s="200"/>
      <c r="F77" s="380"/>
      <c r="G77" s="200"/>
      <c r="H77" s="200"/>
      <c r="I77" s="379"/>
      <c r="J77" s="379"/>
    </row>
    <row r="78" spans="1:15" s="142" customFormat="1">
      <c r="A78" s="200"/>
      <c r="B78" s="191"/>
      <c r="C78" s="139"/>
      <c r="D78" s="191"/>
      <c r="E78" s="200"/>
      <c r="F78" s="378"/>
      <c r="G78" s="200"/>
      <c r="H78" s="200"/>
      <c r="I78" s="379"/>
      <c r="J78" s="379"/>
    </row>
    <row r="79" spans="1:15" s="142" customFormat="1">
      <c r="A79" s="200"/>
      <c r="B79" s="191"/>
      <c r="C79" s="191"/>
      <c r="D79" s="139"/>
      <c r="E79" s="200"/>
      <c r="F79" s="380"/>
      <c r="G79" s="382"/>
      <c r="H79" s="200"/>
      <c r="I79" s="379"/>
      <c r="J79" s="379"/>
      <c r="K79" s="179"/>
      <c r="L79" s="139"/>
      <c r="M79" s="139"/>
      <c r="N79" s="139"/>
      <c r="O79" s="179"/>
    </row>
    <row r="80" spans="1:15" s="142" customFormat="1">
      <c r="A80" s="200"/>
      <c r="B80" s="191"/>
      <c r="C80" s="191"/>
      <c r="D80" s="139"/>
      <c r="E80" s="200"/>
      <c r="F80" s="380"/>
      <c r="G80" s="200"/>
      <c r="H80" s="200"/>
      <c r="I80" s="379"/>
      <c r="J80" s="379"/>
      <c r="K80" s="179"/>
      <c r="L80" s="179"/>
      <c r="M80" s="179"/>
      <c r="N80" s="179"/>
      <c r="O80" s="179"/>
    </row>
    <row r="81" spans="1:15" s="142" customFormat="1">
      <c r="A81" s="200"/>
      <c r="B81" s="139"/>
      <c r="C81" s="191"/>
      <c r="D81" s="139"/>
      <c r="E81" s="200"/>
      <c r="F81" s="380"/>
      <c r="G81" s="200"/>
      <c r="H81" s="200"/>
      <c r="I81" s="379"/>
      <c r="J81" s="379"/>
      <c r="K81" s="179"/>
      <c r="L81" s="179"/>
      <c r="M81" s="179"/>
      <c r="N81" s="179"/>
      <c r="O81" s="179"/>
    </row>
    <row r="82" spans="1:15" s="142" customFormat="1">
      <c r="A82" s="200"/>
      <c r="B82" s="139"/>
      <c r="C82" s="139"/>
      <c r="D82" s="139"/>
      <c r="E82" s="200"/>
      <c r="F82" s="380"/>
      <c r="G82" s="200"/>
      <c r="H82" s="200"/>
      <c r="I82" s="379"/>
      <c r="J82" s="379"/>
      <c r="K82" s="179"/>
      <c r="L82" s="191"/>
      <c r="M82" s="191"/>
      <c r="N82" s="139"/>
      <c r="O82" s="179"/>
    </row>
    <row r="83" spans="1:15" s="142" customFormat="1">
      <c r="A83" s="196"/>
      <c r="B83" s="158"/>
      <c r="C83" s="158"/>
      <c r="D83" s="158"/>
      <c r="E83" s="196"/>
      <c r="F83" s="380"/>
      <c r="G83" s="196"/>
      <c r="H83" s="196"/>
      <c r="I83" s="379"/>
      <c r="J83" s="379"/>
    </row>
    <row r="84" spans="1:15" s="142" customFormat="1">
      <c r="A84" s="196"/>
      <c r="B84" s="158"/>
      <c r="C84" s="158"/>
      <c r="D84" s="158"/>
      <c r="E84" s="196"/>
      <c r="F84" s="380"/>
      <c r="G84" s="196"/>
      <c r="H84" s="196"/>
      <c r="I84" s="379"/>
      <c r="J84" s="379"/>
    </row>
    <row r="85" spans="1:15" s="179" customFormat="1">
      <c r="A85" s="200"/>
      <c r="B85" s="191"/>
      <c r="C85" s="191"/>
      <c r="D85" s="139"/>
      <c r="E85" s="200"/>
      <c r="F85" s="380"/>
      <c r="G85" s="200"/>
      <c r="H85" s="200"/>
      <c r="I85" s="379"/>
      <c r="J85" s="379"/>
    </row>
    <row r="86" spans="1:15" s="142" customFormat="1">
      <c r="A86" s="200"/>
      <c r="B86" s="191"/>
      <c r="C86" s="139"/>
      <c r="D86" s="139"/>
      <c r="E86" s="200"/>
      <c r="F86" s="378"/>
      <c r="G86" s="200"/>
      <c r="H86" s="200"/>
      <c r="I86" s="379"/>
      <c r="J86" s="379"/>
    </row>
    <row r="87" spans="1:15" s="142" customFormat="1">
      <c r="A87" s="200"/>
      <c r="B87" s="139"/>
      <c r="C87" s="139"/>
      <c r="D87" s="139"/>
      <c r="E87" s="200"/>
      <c r="F87" s="380"/>
      <c r="G87" s="200"/>
      <c r="H87" s="200"/>
      <c r="I87" s="379"/>
      <c r="J87" s="379"/>
    </row>
    <row r="88" spans="1:15" s="142" customFormat="1">
      <c r="A88" s="200"/>
      <c r="B88" s="139"/>
      <c r="C88" s="139"/>
      <c r="D88" s="139"/>
      <c r="E88" s="200"/>
      <c r="F88" s="380"/>
      <c r="G88" s="200"/>
      <c r="H88" s="200"/>
      <c r="I88" s="379"/>
      <c r="J88" s="379"/>
    </row>
    <row r="89" spans="1:15" s="142" customFormat="1">
      <c r="A89" s="200"/>
      <c r="B89" s="139"/>
      <c r="C89" s="139"/>
      <c r="D89" s="139"/>
      <c r="E89" s="200"/>
      <c r="F89" s="380"/>
      <c r="G89" s="200"/>
      <c r="H89" s="200"/>
      <c r="I89" s="379"/>
      <c r="J89" s="379"/>
    </row>
    <row r="90" spans="1:15" s="142" customFormat="1">
      <c r="A90" s="200"/>
      <c r="B90" s="191"/>
      <c r="C90" s="139"/>
      <c r="D90" s="139"/>
      <c r="E90" s="200"/>
      <c r="F90" s="380"/>
      <c r="G90" s="200"/>
      <c r="H90" s="200"/>
      <c r="I90" s="379"/>
      <c r="J90" s="379"/>
    </row>
    <row r="91" spans="1:15" s="151" customFormat="1">
      <c r="A91" s="200"/>
      <c r="B91" s="139"/>
      <c r="C91" s="191"/>
      <c r="D91" s="139"/>
      <c r="E91" s="200"/>
      <c r="F91" s="378"/>
      <c r="G91" s="200"/>
      <c r="H91" s="200"/>
      <c r="I91" s="379"/>
      <c r="J91" s="379"/>
    </row>
    <row r="92" spans="1:15" s="151" customFormat="1">
      <c r="A92" s="200"/>
      <c r="B92" s="139"/>
      <c r="C92" s="139"/>
      <c r="D92" s="139"/>
      <c r="E92" s="200"/>
      <c r="F92" s="380"/>
      <c r="G92" s="200"/>
      <c r="H92" s="200"/>
      <c r="I92" s="379"/>
      <c r="J92" s="379"/>
    </row>
    <row r="93" spans="1:15" s="151" customFormat="1">
      <c r="A93" s="200"/>
      <c r="B93" s="139"/>
      <c r="C93" s="139"/>
      <c r="D93" s="139"/>
      <c r="E93" s="200"/>
      <c r="F93" s="380"/>
      <c r="G93" s="200"/>
      <c r="H93" s="200"/>
      <c r="I93" s="379"/>
      <c r="J93" s="379"/>
    </row>
    <row r="94" spans="1:15" s="151" customFormat="1">
      <c r="A94" s="200"/>
      <c r="B94" s="139"/>
      <c r="C94" s="139"/>
      <c r="D94" s="139"/>
      <c r="E94" s="200"/>
      <c r="F94" s="380"/>
      <c r="G94" s="200"/>
      <c r="H94" s="200"/>
      <c r="I94" s="379"/>
      <c r="J94" s="379"/>
    </row>
    <row r="95" spans="1:15" s="151" customFormat="1">
      <c r="A95" s="200"/>
      <c r="B95" s="139"/>
      <c r="C95" s="139"/>
      <c r="D95" s="139"/>
      <c r="E95" s="200"/>
      <c r="F95" s="383"/>
      <c r="G95" s="200"/>
      <c r="H95" s="200"/>
      <c r="I95" s="200"/>
      <c r="J95" s="200"/>
    </row>
    <row r="96" spans="1:15" s="151" customFormat="1">
      <c r="A96" s="200"/>
      <c r="B96" s="191"/>
      <c r="C96" s="139"/>
      <c r="D96" s="139"/>
      <c r="E96" s="200"/>
      <c r="F96" s="210"/>
      <c r="G96" s="200"/>
      <c r="H96" s="200"/>
      <c r="I96" s="200"/>
      <c r="J96" s="200"/>
    </row>
    <row r="97" spans="1:10" s="142" customFormat="1">
      <c r="A97" s="200"/>
      <c r="B97" s="191"/>
      <c r="C97" s="139"/>
      <c r="D97" s="139"/>
      <c r="E97" s="200"/>
      <c r="F97" s="210"/>
      <c r="G97" s="200"/>
      <c r="H97" s="200"/>
      <c r="I97" s="200"/>
      <c r="J97" s="200"/>
    </row>
    <row r="98" spans="1:10" s="142" customFormat="1">
      <c r="A98" s="200"/>
      <c r="B98" s="191"/>
      <c r="C98" s="139"/>
      <c r="D98" s="139"/>
      <c r="E98" s="200"/>
      <c r="F98" s="210"/>
      <c r="G98" s="200"/>
      <c r="H98" s="200"/>
      <c r="I98" s="200"/>
      <c r="J98" s="200"/>
    </row>
    <row r="99" spans="1:10" s="151" customFormat="1">
      <c r="A99" s="200"/>
      <c r="B99" s="191"/>
      <c r="C99" s="139"/>
      <c r="D99" s="139"/>
      <c r="E99" s="200"/>
      <c r="F99" s="210"/>
      <c r="G99" s="200"/>
      <c r="H99" s="200"/>
      <c r="I99" s="200"/>
      <c r="J99" s="200"/>
    </row>
    <row r="100" spans="1:10" s="151" customFormat="1">
      <c r="A100" s="200"/>
      <c r="B100" s="191"/>
      <c r="C100" s="139"/>
      <c r="D100" s="139"/>
      <c r="E100" s="200"/>
      <c r="F100" s="210"/>
      <c r="G100" s="200"/>
      <c r="H100" s="200"/>
      <c r="I100" s="200"/>
      <c r="J100" s="200"/>
    </row>
  </sheetData>
  <mergeCells count="9">
    <mergeCell ref="A1:J1"/>
    <mergeCell ref="A2:A3"/>
    <mergeCell ref="I2:J2"/>
    <mergeCell ref="G2:G3"/>
    <mergeCell ref="H2:H3"/>
    <mergeCell ref="F2:F3"/>
    <mergeCell ref="D2:D3"/>
    <mergeCell ref="C2:C3"/>
    <mergeCell ref="B2:B3"/>
  </mergeCells>
  <phoneticPr fontId="26" type="noConversion"/>
  <printOptions horizontalCentered="1" verticalCentered="1"/>
  <pageMargins left="0.70866141732283472" right="0.70866141732283472" top="0.74803149606299213" bottom="0.74803149606299213" header="0.31496062992125984" footer="0.31496062992125984"/>
  <pageSetup paperSize="9" scale="103" orientation="landscape" r:id="rId1"/>
  <headerFooter>
    <oddHeader>&amp;L첨부 3</oddHeader>
  </headerFooter>
  <rowBreaks count="1" manualBreakCount="1">
    <brk id="53" max="8" man="1"/>
  </rowBreaks>
  <drawing r:id="rId2"/>
</worksheet>
</file>

<file path=xl/worksheets/sheet7.xml><?xml version="1.0" encoding="utf-8"?>
<worksheet xmlns="http://schemas.openxmlformats.org/spreadsheetml/2006/main" xmlns:r="http://schemas.openxmlformats.org/officeDocument/2006/relationships">
  <sheetPr transitionEvaluation="1" codeName="Sheet2"/>
  <dimension ref="A1:AX275"/>
  <sheetViews>
    <sheetView showGridLines="0" view="pageBreakPreview" zoomScale="70" zoomScaleNormal="55" zoomScaleSheetLayoutView="70" zoomScalePageLayoutView="25" workbookViewId="0">
      <selection activeCell="S21" sqref="S21"/>
    </sheetView>
  </sheetViews>
  <sheetFormatPr defaultColWidth="16.25" defaultRowHeight="15"/>
  <cols>
    <col min="1" max="1" width="5.75" style="6" customWidth="1"/>
    <col min="2" max="2" width="19.75" style="6" customWidth="1"/>
    <col min="3" max="3" width="11.625" style="6" customWidth="1"/>
    <col min="4" max="4" width="9.875" style="6" customWidth="1"/>
    <col min="5" max="5" width="4.75" style="6" customWidth="1"/>
    <col min="6" max="15" width="16.375" style="6" customWidth="1"/>
    <col min="16" max="20" width="16.25" style="6" customWidth="1"/>
    <col min="21" max="35" width="16.375" style="6" customWidth="1"/>
    <col min="36" max="205" width="16.25" style="6" customWidth="1"/>
    <col min="206" max="206" width="14.875" style="6" customWidth="1"/>
    <col min="207" max="256" width="16.25" style="6"/>
    <col min="257" max="257" width="5.75" style="6" customWidth="1"/>
    <col min="258" max="258" width="19.75" style="6" customWidth="1"/>
    <col min="259" max="259" width="11.625" style="6" customWidth="1"/>
    <col min="260" max="260" width="9.875" style="6" customWidth="1"/>
    <col min="261" max="261" width="4.75" style="6" customWidth="1"/>
    <col min="262" max="267" width="16.375" style="6" customWidth="1"/>
    <col min="268" max="268" width="4.75" style="6" customWidth="1"/>
    <col min="269" max="277" width="16.25" style="6" customWidth="1"/>
    <col min="278" max="278" width="7.875" style="6" customWidth="1"/>
    <col min="279" max="279" width="9" style="6" customWidth="1"/>
    <col min="280" max="280" width="6.375" style="6" customWidth="1"/>
    <col min="281" max="281" width="6.75" style="6" customWidth="1"/>
    <col min="282" max="282" width="10.25" style="6" customWidth="1"/>
    <col min="283" max="283" width="8.875" style="6" customWidth="1"/>
    <col min="284" max="284" width="7.625" style="6" customWidth="1"/>
    <col min="285" max="285" width="15.375" style="6" customWidth="1"/>
    <col min="286" max="286" width="7.625" style="6" customWidth="1"/>
    <col min="287" max="287" width="6.375" style="6" customWidth="1"/>
    <col min="288" max="288" width="6.625" style="6" customWidth="1"/>
    <col min="289" max="289" width="7.875" style="6" customWidth="1"/>
    <col min="290" max="290" width="7.125" style="6" customWidth="1"/>
    <col min="291" max="291" width="6.75" style="6" customWidth="1"/>
    <col min="292" max="461" width="16.25" style="6" customWidth="1"/>
    <col min="462" max="462" width="14.875" style="6" customWidth="1"/>
    <col min="463" max="512" width="16.25" style="6"/>
    <col min="513" max="513" width="5.75" style="6" customWidth="1"/>
    <col min="514" max="514" width="19.75" style="6" customWidth="1"/>
    <col min="515" max="515" width="11.625" style="6" customWidth="1"/>
    <col min="516" max="516" width="9.875" style="6" customWidth="1"/>
    <col min="517" max="517" width="4.75" style="6" customWidth="1"/>
    <col min="518" max="523" width="16.375" style="6" customWidth="1"/>
    <col min="524" max="524" width="4.75" style="6" customWidth="1"/>
    <col min="525" max="533" width="16.25" style="6" customWidth="1"/>
    <col min="534" max="534" width="7.875" style="6" customWidth="1"/>
    <col min="535" max="535" width="9" style="6" customWidth="1"/>
    <col min="536" max="536" width="6.375" style="6" customWidth="1"/>
    <col min="537" max="537" width="6.75" style="6" customWidth="1"/>
    <col min="538" max="538" width="10.25" style="6" customWidth="1"/>
    <col min="539" max="539" width="8.875" style="6" customWidth="1"/>
    <col min="540" max="540" width="7.625" style="6" customWidth="1"/>
    <col min="541" max="541" width="15.375" style="6" customWidth="1"/>
    <col min="542" max="542" width="7.625" style="6" customWidth="1"/>
    <col min="543" max="543" width="6.375" style="6" customWidth="1"/>
    <col min="544" max="544" width="6.625" style="6" customWidth="1"/>
    <col min="545" max="545" width="7.875" style="6" customWidth="1"/>
    <col min="546" max="546" width="7.125" style="6" customWidth="1"/>
    <col min="547" max="547" width="6.75" style="6" customWidth="1"/>
    <col min="548" max="717" width="16.25" style="6" customWidth="1"/>
    <col min="718" max="718" width="14.875" style="6" customWidth="1"/>
    <col min="719" max="768" width="16.25" style="6"/>
    <col min="769" max="769" width="5.75" style="6" customWidth="1"/>
    <col min="770" max="770" width="19.75" style="6" customWidth="1"/>
    <col min="771" max="771" width="11.625" style="6" customWidth="1"/>
    <col min="772" max="772" width="9.875" style="6" customWidth="1"/>
    <col min="773" max="773" width="4.75" style="6" customWidth="1"/>
    <col min="774" max="779" width="16.375" style="6" customWidth="1"/>
    <col min="780" max="780" width="4.75" style="6" customWidth="1"/>
    <col min="781" max="789" width="16.25" style="6" customWidth="1"/>
    <col min="790" max="790" width="7.875" style="6" customWidth="1"/>
    <col min="791" max="791" width="9" style="6" customWidth="1"/>
    <col min="792" max="792" width="6.375" style="6" customWidth="1"/>
    <col min="793" max="793" width="6.75" style="6" customWidth="1"/>
    <col min="794" max="794" width="10.25" style="6" customWidth="1"/>
    <col min="795" max="795" width="8.875" style="6" customWidth="1"/>
    <col min="796" max="796" width="7.625" style="6" customWidth="1"/>
    <col min="797" max="797" width="15.375" style="6" customWidth="1"/>
    <col min="798" max="798" width="7.625" style="6" customWidth="1"/>
    <col min="799" max="799" width="6.375" style="6" customWidth="1"/>
    <col min="800" max="800" width="6.625" style="6" customWidth="1"/>
    <col min="801" max="801" width="7.875" style="6" customWidth="1"/>
    <col min="802" max="802" width="7.125" style="6" customWidth="1"/>
    <col min="803" max="803" width="6.75" style="6" customWidth="1"/>
    <col min="804" max="973" width="16.25" style="6" customWidth="1"/>
    <col min="974" max="974" width="14.875" style="6" customWidth="1"/>
    <col min="975" max="1024" width="16.25" style="6"/>
    <col min="1025" max="1025" width="5.75" style="6" customWidth="1"/>
    <col min="1026" max="1026" width="19.75" style="6" customWidth="1"/>
    <col min="1027" max="1027" width="11.625" style="6" customWidth="1"/>
    <col min="1028" max="1028" width="9.875" style="6" customWidth="1"/>
    <col min="1029" max="1029" width="4.75" style="6" customWidth="1"/>
    <col min="1030" max="1035" width="16.375" style="6" customWidth="1"/>
    <col min="1036" max="1036" width="4.75" style="6" customWidth="1"/>
    <col min="1037" max="1045" width="16.25" style="6" customWidth="1"/>
    <col min="1046" max="1046" width="7.875" style="6" customWidth="1"/>
    <col min="1047" max="1047" width="9" style="6" customWidth="1"/>
    <col min="1048" max="1048" width="6.375" style="6" customWidth="1"/>
    <col min="1049" max="1049" width="6.75" style="6" customWidth="1"/>
    <col min="1050" max="1050" width="10.25" style="6" customWidth="1"/>
    <col min="1051" max="1051" width="8.875" style="6" customWidth="1"/>
    <col min="1052" max="1052" width="7.625" style="6" customWidth="1"/>
    <col min="1053" max="1053" width="15.375" style="6" customWidth="1"/>
    <col min="1054" max="1054" width="7.625" style="6" customWidth="1"/>
    <col min="1055" max="1055" width="6.375" style="6" customWidth="1"/>
    <col min="1056" max="1056" width="6.625" style="6" customWidth="1"/>
    <col min="1057" max="1057" width="7.875" style="6" customWidth="1"/>
    <col min="1058" max="1058" width="7.125" style="6" customWidth="1"/>
    <col min="1059" max="1059" width="6.75" style="6" customWidth="1"/>
    <col min="1060" max="1229" width="16.25" style="6" customWidth="1"/>
    <col min="1230" max="1230" width="14.875" style="6" customWidth="1"/>
    <col min="1231" max="1280" width="16.25" style="6"/>
    <col min="1281" max="1281" width="5.75" style="6" customWidth="1"/>
    <col min="1282" max="1282" width="19.75" style="6" customWidth="1"/>
    <col min="1283" max="1283" width="11.625" style="6" customWidth="1"/>
    <col min="1284" max="1284" width="9.875" style="6" customWidth="1"/>
    <col min="1285" max="1285" width="4.75" style="6" customWidth="1"/>
    <col min="1286" max="1291" width="16.375" style="6" customWidth="1"/>
    <col min="1292" max="1292" width="4.75" style="6" customWidth="1"/>
    <col min="1293" max="1301" width="16.25" style="6" customWidth="1"/>
    <col min="1302" max="1302" width="7.875" style="6" customWidth="1"/>
    <col min="1303" max="1303" width="9" style="6" customWidth="1"/>
    <col min="1304" max="1304" width="6.375" style="6" customWidth="1"/>
    <col min="1305" max="1305" width="6.75" style="6" customWidth="1"/>
    <col min="1306" max="1306" width="10.25" style="6" customWidth="1"/>
    <col min="1307" max="1307" width="8.875" style="6" customWidth="1"/>
    <col min="1308" max="1308" width="7.625" style="6" customWidth="1"/>
    <col min="1309" max="1309" width="15.375" style="6" customWidth="1"/>
    <col min="1310" max="1310" width="7.625" style="6" customWidth="1"/>
    <col min="1311" max="1311" width="6.375" style="6" customWidth="1"/>
    <col min="1312" max="1312" width="6.625" style="6" customWidth="1"/>
    <col min="1313" max="1313" width="7.875" style="6" customWidth="1"/>
    <col min="1314" max="1314" width="7.125" style="6" customWidth="1"/>
    <col min="1315" max="1315" width="6.75" style="6" customWidth="1"/>
    <col min="1316" max="1485" width="16.25" style="6" customWidth="1"/>
    <col min="1486" max="1486" width="14.875" style="6" customWidth="1"/>
    <col min="1487" max="1536" width="16.25" style="6"/>
    <col min="1537" max="1537" width="5.75" style="6" customWidth="1"/>
    <col min="1538" max="1538" width="19.75" style="6" customWidth="1"/>
    <col min="1539" max="1539" width="11.625" style="6" customWidth="1"/>
    <col min="1540" max="1540" width="9.875" style="6" customWidth="1"/>
    <col min="1541" max="1541" width="4.75" style="6" customWidth="1"/>
    <col min="1542" max="1547" width="16.375" style="6" customWidth="1"/>
    <col min="1548" max="1548" width="4.75" style="6" customWidth="1"/>
    <col min="1549" max="1557" width="16.25" style="6" customWidth="1"/>
    <col min="1558" max="1558" width="7.875" style="6" customWidth="1"/>
    <col min="1559" max="1559" width="9" style="6" customWidth="1"/>
    <col min="1560" max="1560" width="6.375" style="6" customWidth="1"/>
    <col min="1561" max="1561" width="6.75" style="6" customWidth="1"/>
    <col min="1562" max="1562" width="10.25" style="6" customWidth="1"/>
    <col min="1563" max="1563" width="8.875" style="6" customWidth="1"/>
    <col min="1564" max="1564" width="7.625" style="6" customWidth="1"/>
    <col min="1565" max="1565" width="15.375" style="6" customWidth="1"/>
    <col min="1566" max="1566" width="7.625" style="6" customWidth="1"/>
    <col min="1567" max="1567" width="6.375" style="6" customWidth="1"/>
    <col min="1568" max="1568" width="6.625" style="6" customWidth="1"/>
    <col min="1569" max="1569" width="7.875" style="6" customWidth="1"/>
    <col min="1570" max="1570" width="7.125" style="6" customWidth="1"/>
    <col min="1571" max="1571" width="6.75" style="6" customWidth="1"/>
    <col min="1572" max="1741" width="16.25" style="6" customWidth="1"/>
    <col min="1742" max="1742" width="14.875" style="6" customWidth="1"/>
    <col min="1743" max="1792" width="16.25" style="6"/>
    <col min="1793" max="1793" width="5.75" style="6" customWidth="1"/>
    <col min="1794" max="1794" width="19.75" style="6" customWidth="1"/>
    <col min="1795" max="1795" width="11.625" style="6" customWidth="1"/>
    <col min="1796" max="1796" width="9.875" style="6" customWidth="1"/>
    <col min="1797" max="1797" width="4.75" style="6" customWidth="1"/>
    <col min="1798" max="1803" width="16.375" style="6" customWidth="1"/>
    <col min="1804" max="1804" width="4.75" style="6" customWidth="1"/>
    <col min="1805" max="1813" width="16.25" style="6" customWidth="1"/>
    <col min="1814" max="1814" width="7.875" style="6" customWidth="1"/>
    <col min="1815" max="1815" width="9" style="6" customWidth="1"/>
    <col min="1816" max="1816" width="6.375" style="6" customWidth="1"/>
    <col min="1817" max="1817" width="6.75" style="6" customWidth="1"/>
    <col min="1818" max="1818" width="10.25" style="6" customWidth="1"/>
    <col min="1819" max="1819" width="8.875" style="6" customWidth="1"/>
    <col min="1820" max="1820" width="7.625" style="6" customWidth="1"/>
    <col min="1821" max="1821" width="15.375" style="6" customWidth="1"/>
    <col min="1822" max="1822" width="7.625" style="6" customWidth="1"/>
    <col min="1823" max="1823" width="6.375" style="6" customWidth="1"/>
    <col min="1824" max="1824" width="6.625" style="6" customWidth="1"/>
    <col min="1825" max="1825" width="7.875" style="6" customWidth="1"/>
    <col min="1826" max="1826" width="7.125" style="6" customWidth="1"/>
    <col min="1827" max="1827" width="6.75" style="6" customWidth="1"/>
    <col min="1828" max="1997" width="16.25" style="6" customWidth="1"/>
    <col min="1998" max="1998" width="14.875" style="6" customWidth="1"/>
    <col min="1999" max="2048" width="16.25" style="6"/>
    <col min="2049" max="2049" width="5.75" style="6" customWidth="1"/>
    <col min="2050" max="2050" width="19.75" style="6" customWidth="1"/>
    <col min="2051" max="2051" width="11.625" style="6" customWidth="1"/>
    <col min="2052" max="2052" width="9.875" style="6" customWidth="1"/>
    <col min="2053" max="2053" width="4.75" style="6" customWidth="1"/>
    <col min="2054" max="2059" width="16.375" style="6" customWidth="1"/>
    <col min="2060" max="2060" width="4.75" style="6" customWidth="1"/>
    <col min="2061" max="2069" width="16.25" style="6" customWidth="1"/>
    <col min="2070" max="2070" width="7.875" style="6" customWidth="1"/>
    <col min="2071" max="2071" width="9" style="6" customWidth="1"/>
    <col min="2072" max="2072" width="6.375" style="6" customWidth="1"/>
    <col min="2073" max="2073" width="6.75" style="6" customWidth="1"/>
    <col min="2074" max="2074" width="10.25" style="6" customWidth="1"/>
    <col min="2075" max="2075" width="8.875" style="6" customWidth="1"/>
    <col min="2076" max="2076" width="7.625" style="6" customWidth="1"/>
    <col min="2077" max="2077" width="15.375" style="6" customWidth="1"/>
    <col min="2078" max="2078" width="7.625" style="6" customWidth="1"/>
    <col min="2079" max="2079" width="6.375" style="6" customWidth="1"/>
    <col min="2080" max="2080" width="6.625" style="6" customWidth="1"/>
    <col min="2081" max="2081" width="7.875" style="6" customWidth="1"/>
    <col min="2082" max="2082" width="7.125" style="6" customWidth="1"/>
    <col min="2083" max="2083" width="6.75" style="6" customWidth="1"/>
    <col min="2084" max="2253" width="16.25" style="6" customWidth="1"/>
    <col min="2254" max="2254" width="14.875" style="6" customWidth="1"/>
    <col min="2255" max="2304" width="16.25" style="6"/>
    <col min="2305" max="2305" width="5.75" style="6" customWidth="1"/>
    <col min="2306" max="2306" width="19.75" style="6" customWidth="1"/>
    <col min="2307" max="2307" width="11.625" style="6" customWidth="1"/>
    <col min="2308" max="2308" width="9.875" style="6" customWidth="1"/>
    <col min="2309" max="2309" width="4.75" style="6" customWidth="1"/>
    <col min="2310" max="2315" width="16.375" style="6" customWidth="1"/>
    <col min="2316" max="2316" width="4.75" style="6" customWidth="1"/>
    <col min="2317" max="2325" width="16.25" style="6" customWidth="1"/>
    <col min="2326" max="2326" width="7.875" style="6" customWidth="1"/>
    <col min="2327" max="2327" width="9" style="6" customWidth="1"/>
    <col min="2328" max="2328" width="6.375" style="6" customWidth="1"/>
    <col min="2329" max="2329" width="6.75" style="6" customWidth="1"/>
    <col min="2330" max="2330" width="10.25" style="6" customWidth="1"/>
    <col min="2331" max="2331" width="8.875" style="6" customWidth="1"/>
    <col min="2332" max="2332" width="7.625" style="6" customWidth="1"/>
    <col min="2333" max="2333" width="15.375" style="6" customWidth="1"/>
    <col min="2334" max="2334" width="7.625" style="6" customWidth="1"/>
    <col min="2335" max="2335" width="6.375" style="6" customWidth="1"/>
    <col min="2336" max="2336" width="6.625" style="6" customWidth="1"/>
    <col min="2337" max="2337" width="7.875" style="6" customWidth="1"/>
    <col min="2338" max="2338" width="7.125" style="6" customWidth="1"/>
    <col min="2339" max="2339" width="6.75" style="6" customWidth="1"/>
    <col min="2340" max="2509" width="16.25" style="6" customWidth="1"/>
    <col min="2510" max="2510" width="14.875" style="6" customWidth="1"/>
    <col min="2511" max="2560" width="16.25" style="6"/>
    <col min="2561" max="2561" width="5.75" style="6" customWidth="1"/>
    <col min="2562" max="2562" width="19.75" style="6" customWidth="1"/>
    <col min="2563" max="2563" width="11.625" style="6" customWidth="1"/>
    <col min="2564" max="2564" width="9.875" style="6" customWidth="1"/>
    <col min="2565" max="2565" width="4.75" style="6" customWidth="1"/>
    <col min="2566" max="2571" width="16.375" style="6" customWidth="1"/>
    <col min="2572" max="2572" width="4.75" style="6" customWidth="1"/>
    <col min="2573" max="2581" width="16.25" style="6" customWidth="1"/>
    <col min="2582" max="2582" width="7.875" style="6" customWidth="1"/>
    <col min="2583" max="2583" width="9" style="6" customWidth="1"/>
    <col min="2584" max="2584" width="6.375" style="6" customWidth="1"/>
    <col min="2585" max="2585" width="6.75" style="6" customWidth="1"/>
    <col min="2586" max="2586" width="10.25" style="6" customWidth="1"/>
    <col min="2587" max="2587" width="8.875" style="6" customWidth="1"/>
    <col min="2588" max="2588" width="7.625" style="6" customWidth="1"/>
    <col min="2589" max="2589" width="15.375" style="6" customWidth="1"/>
    <col min="2590" max="2590" width="7.625" style="6" customWidth="1"/>
    <col min="2591" max="2591" width="6.375" style="6" customWidth="1"/>
    <col min="2592" max="2592" width="6.625" style="6" customWidth="1"/>
    <col min="2593" max="2593" width="7.875" style="6" customWidth="1"/>
    <col min="2594" max="2594" width="7.125" style="6" customWidth="1"/>
    <col min="2595" max="2595" width="6.75" style="6" customWidth="1"/>
    <col min="2596" max="2765" width="16.25" style="6" customWidth="1"/>
    <col min="2766" max="2766" width="14.875" style="6" customWidth="1"/>
    <col min="2767" max="2816" width="16.25" style="6"/>
    <col min="2817" max="2817" width="5.75" style="6" customWidth="1"/>
    <col min="2818" max="2818" width="19.75" style="6" customWidth="1"/>
    <col min="2819" max="2819" width="11.625" style="6" customWidth="1"/>
    <col min="2820" max="2820" width="9.875" style="6" customWidth="1"/>
    <col min="2821" max="2821" width="4.75" style="6" customWidth="1"/>
    <col min="2822" max="2827" width="16.375" style="6" customWidth="1"/>
    <col min="2828" max="2828" width="4.75" style="6" customWidth="1"/>
    <col min="2829" max="2837" width="16.25" style="6" customWidth="1"/>
    <col min="2838" max="2838" width="7.875" style="6" customWidth="1"/>
    <col min="2839" max="2839" width="9" style="6" customWidth="1"/>
    <col min="2840" max="2840" width="6.375" style="6" customWidth="1"/>
    <col min="2841" max="2841" width="6.75" style="6" customWidth="1"/>
    <col min="2842" max="2842" width="10.25" style="6" customWidth="1"/>
    <col min="2843" max="2843" width="8.875" style="6" customWidth="1"/>
    <col min="2844" max="2844" width="7.625" style="6" customWidth="1"/>
    <col min="2845" max="2845" width="15.375" style="6" customWidth="1"/>
    <col min="2846" max="2846" width="7.625" style="6" customWidth="1"/>
    <col min="2847" max="2847" width="6.375" style="6" customWidth="1"/>
    <col min="2848" max="2848" width="6.625" style="6" customWidth="1"/>
    <col min="2849" max="2849" width="7.875" style="6" customWidth="1"/>
    <col min="2850" max="2850" width="7.125" style="6" customWidth="1"/>
    <col min="2851" max="2851" width="6.75" style="6" customWidth="1"/>
    <col min="2852" max="3021" width="16.25" style="6" customWidth="1"/>
    <col min="3022" max="3022" width="14.875" style="6" customWidth="1"/>
    <col min="3023" max="3072" width="16.25" style="6"/>
    <col min="3073" max="3073" width="5.75" style="6" customWidth="1"/>
    <col min="3074" max="3074" width="19.75" style="6" customWidth="1"/>
    <col min="3075" max="3075" width="11.625" style="6" customWidth="1"/>
    <col min="3076" max="3076" width="9.875" style="6" customWidth="1"/>
    <col min="3077" max="3077" width="4.75" style="6" customWidth="1"/>
    <col min="3078" max="3083" width="16.375" style="6" customWidth="1"/>
    <col min="3084" max="3084" width="4.75" style="6" customWidth="1"/>
    <col min="3085" max="3093" width="16.25" style="6" customWidth="1"/>
    <col min="3094" max="3094" width="7.875" style="6" customWidth="1"/>
    <col min="3095" max="3095" width="9" style="6" customWidth="1"/>
    <col min="3096" max="3096" width="6.375" style="6" customWidth="1"/>
    <col min="3097" max="3097" width="6.75" style="6" customWidth="1"/>
    <col min="3098" max="3098" width="10.25" style="6" customWidth="1"/>
    <col min="3099" max="3099" width="8.875" style="6" customWidth="1"/>
    <col min="3100" max="3100" width="7.625" style="6" customWidth="1"/>
    <col min="3101" max="3101" width="15.375" style="6" customWidth="1"/>
    <col min="3102" max="3102" width="7.625" style="6" customWidth="1"/>
    <col min="3103" max="3103" width="6.375" style="6" customWidth="1"/>
    <col min="3104" max="3104" width="6.625" style="6" customWidth="1"/>
    <col min="3105" max="3105" width="7.875" style="6" customWidth="1"/>
    <col min="3106" max="3106" width="7.125" style="6" customWidth="1"/>
    <col min="3107" max="3107" width="6.75" style="6" customWidth="1"/>
    <col min="3108" max="3277" width="16.25" style="6" customWidth="1"/>
    <col min="3278" max="3278" width="14.875" style="6" customWidth="1"/>
    <col min="3279" max="3328" width="16.25" style="6"/>
    <col min="3329" max="3329" width="5.75" style="6" customWidth="1"/>
    <col min="3330" max="3330" width="19.75" style="6" customWidth="1"/>
    <col min="3331" max="3331" width="11.625" style="6" customWidth="1"/>
    <col min="3332" max="3332" width="9.875" style="6" customWidth="1"/>
    <col min="3333" max="3333" width="4.75" style="6" customWidth="1"/>
    <col min="3334" max="3339" width="16.375" style="6" customWidth="1"/>
    <col min="3340" max="3340" width="4.75" style="6" customWidth="1"/>
    <col min="3341" max="3349" width="16.25" style="6" customWidth="1"/>
    <col min="3350" max="3350" width="7.875" style="6" customWidth="1"/>
    <col min="3351" max="3351" width="9" style="6" customWidth="1"/>
    <col min="3352" max="3352" width="6.375" style="6" customWidth="1"/>
    <col min="3353" max="3353" width="6.75" style="6" customWidth="1"/>
    <col min="3354" max="3354" width="10.25" style="6" customWidth="1"/>
    <col min="3355" max="3355" width="8.875" style="6" customWidth="1"/>
    <col min="3356" max="3356" width="7.625" style="6" customWidth="1"/>
    <col min="3357" max="3357" width="15.375" style="6" customWidth="1"/>
    <col min="3358" max="3358" width="7.625" style="6" customWidth="1"/>
    <col min="3359" max="3359" width="6.375" style="6" customWidth="1"/>
    <col min="3360" max="3360" width="6.625" style="6" customWidth="1"/>
    <col min="3361" max="3361" width="7.875" style="6" customWidth="1"/>
    <col min="3362" max="3362" width="7.125" style="6" customWidth="1"/>
    <col min="3363" max="3363" width="6.75" style="6" customWidth="1"/>
    <col min="3364" max="3533" width="16.25" style="6" customWidth="1"/>
    <col min="3534" max="3534" width="14.875" style="6" customWidth="1"/>
    <col min="3535" max="3584" width="16.25" style="6"/>
    <col min="3585" max="3585" width="5.75" style="6" customWidth="1"/>
    <col min="3586" max="3586" width="19.75" style="6" customWidth="1"/>
    <col min="3587" max="3587" width="11.625" style="6" customWidth="1"/>
    <col min="3588" max="3588" width="9.875" style="6" customWidth="1"/>
    <col min="3589" max="3589" width="4.75" style="6" customWidth="1"/>
    <col min="3590" max="3595" width="16.375" style="6" customWidth="1"/>
    <col min="3596" max="3596" width="4.75" style="6" customWidth="1"/>
    <col min="3597" max="3605" width="16.25" style="6" customWidth="1"/>
    <col min="3606" max="3606" width="7.875" style="6" customWidth="1"/>
    <col min="3607" max="3607" width="9" style="6" customWidth="1"/>
    <col min="3608" max="3608" width="6.375" style="6" customWidth="1"/>
    <col min="3609" max="3609" width="6.75" style="6" customWidth="1"/>
    <col min="3610" max="3610" width="10.25" style="6" customWidth="1"/>
    <col min="3611" max="3611" width="8.875" style="6" customWidth="1"/>
    <col min="3612" max="3612" width="7.625" style="6" customWidth="1"/>
    <col min="3613" max="3613" width="15.375" style="6" customWidth="1"/>
    <col min="3614" max="3614" width="7.625" style="6" customWidth="1"/>
    <col min="3615" max="3615" width="6.375" style="6" customWidth="1"/>
    <col min="3616" max="3616" width="6.625" style="6" customWidth="1"/>
    <col min="3617" max="3617" width="7.875" style="6" customWidth="1"/>
    <col min="3618" max="3618" width="7.125" style="6" customWidth="1"/>
    <col min="3619" max="3619" width="6.75" style="6" customWidth="1"/>
    <col min="3620" max="3789" width="16.25" style="6" customWidth="1"/>
    <col min="3790" max="3790" width="14.875" style="6" customWidth="1"/>
    <col min="3791" max="3840" width="16.25" style="6"/>
    <col min="3841" max="3841" width="5.75" style="6" customWidth="1"/>
    <col min="3842" max="3842" width="19.75" style="6" customWidth="1"/>
    <col min="3843" max="3843" width="11.625" style="6" customWidth="1"/>
    <col min="3844" max="3844" width="9.875" style="6" customWidth="1"/>
    <col min="3845" max="3845" width="4.75" style="6" customWidth="1"/>
    <col min="3846" max="3851" width="16.375" style="6" customWidth="1"/>
    <col min="3852" max="3852" width="4.75" style="6" customWidth="1"/>
    <col min="3853" max="3861" width="16.25" style="6" customWidth="1"/>
    <col min="3862" max="3862" width="7.875" style="6" customWidth="1"/>
    <col min="3863" max="3863" width="9" style="6" customWidth="1"/>
    <col min="3864" max="3864" width="6.375" style="6" customWidth="1"/>
    <col min="3865" max="3865" width="6.75" style="6" customWidth="1"/>
    <col min="3866" max="3866" width="10.25" style="6" customWidth="1"/>
    <col min="3867" max="3867" width="8.875" style="6" customWidth="1"/>
    <col min="3868" max="3868" width="7.625" style="6" customWidth="1"/>
    <col min="3869" max="3869" width="15.375" style="6" customWidth="1"/>
    <col min="3870" max="3870" width="7.625" style="6" customWidth="1"/>
    <col min="3871" max="3871" width="6.375" style="6" customWidth="1"/>
    <col min="3872" max="3872" width="6.625" style="6" customWidth="1"/>
    <col min="3873" max="3873" width="7.875" style="6" customWidth="1"/>
    <col min="3874" max="3874" width="7.125" style="6" customWidth="1"/>
    <col min="3875" max="3875" width="6.75" style="6" customWidth="1"/>
    <col min="3876" max="4045" width="16.25" style="6" customWidth="1"/>
    <col min="4046" max="4046" width="14.875" style="6" customWidth="1"/>
    <col min="4047" max="4096" width="16.25" style="6"/>
    <col min="4097" max="4097" width="5.75" style="6" customWidth="1"/>
    <col min="4098" max="4098" width="19.75" style="6" customWidth="1"/>
    <col min="4099" max="4099" width="11.625" style="6" customWidth="1"/>
    <col min="4100" max="4100" width="9.875" style="6" customWidth="1"/>
    <col min="4101" max="4101" width="4.75" style="6" customWidth="1"/>
    <col min="4102" max="4107" width="16.375" style="6" customWidth="1"/>
    <col min="4108" max="4108" width="4.75" style="6" customWidth="1"/>
    <col min="4109" max="4117" width="16.25" style="6" customWidth="1"/>
    <col min="4118" max="4118" width="7.875" style="6" customWidth="1"/>
    <col min="4119" max="4119" width="9" style="6" customWidth="1"/>
    <col min="4120" max="4120" width="6.375" style="6" customWidth="1"/>
    <col min="4121" max="4121" width="6.75" style="6" customWidth="1"/>
    <col min="4122" max="4122" width="10.25" style="6" customWidth="1"/>
    <col min="4123" max="4123" width="8.875" style="6" customWidth="1"/>
    <col min="4124" max="4124" width="7.625" style="6" customWidth="1"/>
    <col min="4125" max="4125" width="15.375" style="6" customWidth="1"/>
    <col min="4126" max="4126" width="7.625" style="6" customWidth="1"/>
    <col min="4127" max="4127" width="6.375" style="6" customWidth="1"/>
    <col min="4128" max="4128" width="6.625" style="6" customWidth="1"/>
    <col min="4129" max="4129" width="7.875" style="6" customWidth="1"/>
    <col min="4130" max="4130" width="7.125" style="6" customWidth="1"/>
    <col min="4131" max="4131" width="6.75" style="6" customWidth="1"/>
    <col min="4132" max="4301" width="16.25" style="6" customWidth="1"/>
    <col min="4302" max="4302" width="14.875" style="6" customWidth="1"/>
    <col min="4303" max="4352" width="16.25" style="6"/>
    <col min="4353" max="4353" width="5.75" style="6" customWidth="1"/>
    <col min="4354" max="4354" width="19.75" style="6" customWidth="1"/>
    <col min="4355" max="4355" width="11.625" style="6" customWidth="1"/>
    <col min="4356" max="4356" width="9.875" style="6" customWidth="1"/>
    <col min="4357" max="4357" width="4.75" style="6" customWidth="1"/>
    <col min="4358" max="4363" width="16.375" style="6" customWidth="1"/>
    <col min="4364" max="4364" width="4.75" style="6" customWidth="1"/>
    <col min="4365" max="4373" width="16.25" style="6" customWidth="1"/>
    <col min="4374" max="4374" width="7.875" style="6" customWidth="1"/>
    <col min="4375" max="4375" width="9" style="6" customWidth="1"/>
    <col min="4376" max="4376" width="6.375" style="6" customWidth="1"/>
    <col min="4377" max="4377" width="6.75" style="6" customWidth="1"/>
    <col min="4378" max="4378" width="10.25" style="6" customWidth="1"/>
    <col min="4379" max="4379" width="8.875" style="6" customWidth="1"/>
    <col min="4380" max="4380" width="7.625" style="6" customWidth="1"/>
    <col min="4381" max="4381" width="15.375" style="6" customWidth="1"/>
    <col min="4382" max="4382" width="7.625" style="6" customWidth="1"/>
    <col min="4383" max="4383" width="6.375" style="6" customWidth="1"/>
    <col min="4384" max="4384" width="6.625" style="6" customWidth="1"/>
    <col min="4385" max="4385" width="7.875" style="6" customWidth="1"/>
    <col min="4386" max="4386" width="7.125" style="6" customWidth="1"/>
    <col min="4387" max="4387" width="6.75" style="6" customWidth="1"/>
    <col min="4388" max="4557" width="16.25" style="6" customWidth="1"/>
    <col min="4558" max="4558" width="14.875" style="6" customWidth="1"/>
    <col min="4559" max="4608" width="16.25" style="6"/>
    <col min="4609" max="4609" width="5.75" style="6" customWidth="1"/>
    <col min="4610" max="4610" width="19.75" style="6" customWidth="1"/>
    <col min="4611" max="4611" width="11.625" style="6" customWidth="1"/>
    <col min="4612" max="4612" width="9.875" style="6" customWidth="1"/>
    <col min="4613" max="4613" width="4.75" style="6" customWidth="1"/>
    <col min="4614" max="4619" width="16.375" style="6" customWidth="1"/>
    <col min="4620" max="4620" width="4.75" style="6" customWidth="1"/>
    <col min="4621" max="4629" width="16.25" style="6" customWidth="1"/>
    <col min="4630" max="4630" width="7.875" style="6" customWidth="1"/>
    <col min="4631" max="4631" width="9" style="6" customWidth="1"/>
    <col min="4632" max="4632" width="6.375" style="6" customWidth="1"/>
    <col min="4633" max="4633" width="6.75" style="6" customWidth="1"/>
    <col min="4634" max="4634" width="10.25" style="6" customWidth="1"/>
    <col min="4635" max="4635" width="8.875" style="6" customWidth="1"/>
    <col min="4636" max="4636" width="7.625" style="6" customWidth="1"/>
    <col min="4637" max="4637" width="15.375" style="6" customWidth="1"/>
    <col min="4638" max="4638" width="7.625" style="6" customWidth="1"/>
    <col min="4639" max="4639" width="6.375" style="6" customWidth="1"/>
    <col min="4640" max="4640" width="6.625" style="6" customWidth="1"/>
    <col min="4641" max="4641" width="7.875" style="6" customWidth="1"/>
    <col min="4642" max="4642" width="7.125" style="6" customWidth="1"/>
    <col min="4643" max="4643" width="6.75" style="6" customWidth="1"/>
    <col min="4644" max="4813" width="16.25" style="6" customWidth="1"/>
    <col min="4814" max="4814" width="14.875" style="6" customWidth="1"/>
    <col min="4815" max="4864" width="16.25" style="6"/>
    <col min="4865" max="4865" width="5.75" style="6" customWidth="1"/>
    <col min="4866" max="4866" width="19.75" style="6" customWidth="1"/>
    <col min="4867" max="4867" width="11.625" style="6" customWidth="1"/>
    <col min="4868" max="4868" width="9.875" style="6" customWidth="1"/>
    <col min="4869" max="4869" width="4.75" style="6" customWidth="1"/>
    <col min="4870" max="4875" width="16.375" style="6" customWidth="1"/>
    <col min="4876" max="4876" width="4.75" style="6" customWidth="1"/>
    <col min="4877" max="4885" width="16.25" style="6" customWidth="1"/>
    <col min="4886" max="4886" width="7.875" style="6" customWidth="1"/>
    <col min="4887" max="4887" width="9" style="6" customWidth="1"/>
    <col min="4888" max="4888" width="6.375" style="6" customWidth="1"/>
    <col min="4889" max="4889" width="6.75" style="6" customWidth="1"/>
    <col min="4890" max="4890" width="10.25" style="6" customWidth="1"/>
    <col min="4891" max="4891" width="8.875" style="6" customWidth="1"/>
    <col min="4892" max="4892" width="7.625" style="6" customWidth="1"/>
    <col min="4893" max="4893" width="15.375" style="6" customWidth="1"/>
    <col min="4894" max="4894" width="7.625" style="6" customWidth="1"/>
    <col min="4895" max="4895" width="6.375" style="6" customWidth="1"/>
    <col min="4896" max="4896" width="6.625" style="6" customWidth="1"/>
    <col min="4897" max="4897" width="7.875" style="6" customWidth="1"/>
    <col min="4898" max="4898" width="7.125" style="6" customWidth="1"/>
    <col min="4899" max="4899" width="6.75" style="6" customWidth="1"/>
    <col min="4900" max="5069" width="16.25" style="6" customWidth="1"/>
    <col min="5070" max="5070" width="14.875" style="6" customWidth="1"/>
    <col min="5071" max="5120" width="16.25" style="6"/>
    <col min="5121" max="5121" width="5.75" style="6" customWidth="1"/>
    <col min="5122" max="5122" width="19.75" style="6" customWidth="1"/>
    <col min="5123" max="5123" width="11.625" style="6" customWidth="1"/>
    <col min="5124" max="5124" width="9.875" style="6" customWidth="1"/>
    <col min="5125" max="5125" width="4.75" style="6" customWidth="1"/>
    <col min="5126" max="5131" width="16.375" style="6" customWidth="1"/>
    <col min="5132" max="5132" width="4.75" style="6" customWidth="1"/>
    <col min="5133" max="5141" width="16.25" style="6" customWidth="1"/>
    <col min="5142" max="5142" width="7.875" style="6" customWidth="1"/>
    <col min="5143" max="5143" width="9" style="6" customWidth="1"/>
    <col min="5144" max="5144" width="6.375" style="6" customWidth="1"/>
    <col min="5145" max="5145" width="6.75" style="6" customWidth="1"/>
    <col min="5146" max="5146" width="10.25" style="6" customWidth="1"/>
    <col min="5147" max="5147" width="8.875" style="6" customWidth="1"/>
    <col min="5148" max="5148" width="7.625" style="6" customWidth="1"/>
    <col min="5149" max="5149" width="15.375" style="6" customWidth="1"/>
    <col min="5150" max="5150" width="7.625" style="6" customWidth="1"/>
    <col min="5151" max="5151" width="6.375" style="6" customWidth="1"/>
    <col min="5152" max="5152" width="6.625" style="6" customWidth="1"/>
    <col min="5153" max="5153" width="7.875" style="6" customWidth="1"/>
    <col min="5154" max="5154" width="7.125" style="6" customWidth="1"/>
    <col min="5155" max="5155" width="6.75" style="6" customWidth="1"/>
    <col min="5156" max="5325" width="16.25" style="6" customWidth="1"/>
    <col min="5326" max="5326" width="14.875" style="6" customWidth="1"/>
    <col min="5327" max="5376" width="16.25" style="6"/>
    <col min="5377" max="5377" width="5.75" style="6" customWidth="1"/>
    <col min="5378" max="5378" width="19.75" style="6" customWidth="1"/>
    <col min="5379" max="5379" width="11.625" style="6" customWidth="1"/>
    <col min="5380" max="5380" width="9.875" style="6" customWidth="1"/>
    <col min="5381" max="5381" width="4.75" style="6" customWidth="1"/>
    <col min="5382" max="5387" width="16.375" style="6" customWidth="1"/>
    <col min="5388" max="5388" width="4.75" style="6" customWidth="1"/>
    <col min="5389" max="5397" width="16.25" style="6" customWidth="1"/>
    <col min="5398" max="5398" width="7.875" style="6" customWidth="1"/>
    <col min="5399" max="5399" width="9" style="6" customWidth="1"/>
    <col min="5400" max="5400" width="6.375" style="6" customWidth="1"/>
    <col min="5401" max="5401" width="6.75" style="6" customWidth="1"/>
    <col min="5402" max="5402" width="10.25" style="6" customWidth="1"/>
    <col min="5403" max="5403" width="8.875" style="6" customWidth="1"/>
    <col min="5404" max="5404" width="7.625" style="6" customWidth="1"/>
    <col min="5405" max="5405" width="15.375" style="6" customWidth="1"/>
    <col min="5406" max="5406" width="7.625" style="6" customWidth="1"/>
    <col min="5407" max="5407" width="6.375" style="6" customWidth="1"/>
    <col min="5408" max="5408" width="6.625" style="6" customWidth="1"/>
    <col min="5409" max="5409" width="7.875" style="6" customWidth="1"/>
    <col min="5410" max="5410" width="7.125" style="6" customWidth="1"/>
    <col min="5411" max="5411" width="6.75" style="6" customWidth="1"/>
    <col min="5412" max="5581" width="16.25" style="6" customWidth="1"/>
    <col min="5582" max="5582" width="14.875" style="6" customWidth="1"/>
    <col min="5583" max="5632" width="16.25" style="6"/>
    <col min="5633" max="5633" width="5.75" style="6" customWidth="1"/>
    <col min="5634" max="5634" width="19.75" style="6" customWidth="1"/>
    <col min="5635" max="5635" width="11.625" style="6" customWidth="1"/>
    <col min="5636" max="5636" width="9.875" style="6" customWidth="1"/>
    <col min="5637" max="5637" width="4.75" style="6" customWidth="1"/>
    <col min="5638" max="5643" width="16.375" style="6" customWidth="1"/>
    <col min="5644" max="5644" width="4.75" style="6" customWidth="1"/>
    <col min="5645" max="5653" width="16.25" style="6" customWidth="1"/>
    <col min="5654" max="5654" width="7.875" style="6" customWidth="1"/>
    <col min="5655" max="5655" width="9" style="6" customWidth="1"/>
    <col min="5656" max="5656" width="6.375" style="6" customWidth="1"/>
    <col min="5657" max="5657" width="6.75" style="6" customWidth="1"/>
    <col min="5658" max="5658" width="10.25" style="6" customWidth="1"/>
    <col min="5659" max="5659" width="8.875" style="6" customWidth="1"/>
    <col min="5660" max="5660" width="7.625" style="6" customWidth="1"/>
    <col min="5661" max="5661" width="15.375" style="6" customWidth="1"/>
    <col min="5662" max="5662" width="7.625" style="6" customWidth="1"/>
    <col min="5663" max="5663" width="6.375" style="6" customWidth="1"/>
    <col min="5664" max="5664" width="6.625" style="6" customWidth="1"/>
    <col min="5665" max="5665" width="7.875" style="6" customWidth="1"/>
    <col min="5666" max="5666" width="7.125" style="6" customWidth="1"/>
    <col min="5667" max="5667" width="6.75" style="6" customWidth="1"/>
    <col min="5668" max="5837" width="16.25" style="6" customWidth="1"/>
    <col min="5838" max="5838" width="14.875" style="6" customWidth="1"/>
    <col min="5839" max="5888" width="16.25" style="6"/>
    <col min="5889" max="5889" width="5.75" style="6" customWidth="1"/>
    <col min="5890" max="5890" width="19.75" style="6" customWidth="1"/>
    <col min="5891" max="5891" width="11.625" style="6" customWidth="1"/>
    <col min="5892" max="5892" width="9.875" style="6" customWidth="1"/>
    <col min="5893" max="5893" width="4.75" style="6" customWidth="1"/>
    <col min="5894" max="5899" width="16.375" style="6" customWidth="1"/>
    <col min="5900" max="5900" width="4.75" style="6" customWidth="1"/>
    <col min="5901" max="5909" width="16.25" style="6" customWidth="1"/>
    <col min="5910" max="5910" width="7.875" style="6" customWidth="1"/>
    <col min="5911" max="5911" width="9" style="6" customWidth="1"/>
    <col min="5912" max="5912" width="6.375" style="6" customWidth="1"/>
    <col min="5913" max="5913" width="6.75" style="6" customWidth="1"/>
    <col min="5914" max="5914" width="10.25" style="6" customWidth="1"/>
    <col min="5915" max="5915" width="8.875" style="6" customWidth="1"/>
    <col min="5916" max="5916" width="7.625" style="6" customWidth="1"/>
    <col min="5917" max="5917" width="15.375" style="6" customWidth="1"/>
    <col min="5918" max="5918" width="7.625" style="6" customWidth="1"/>
    <col min="5919" max="5919" width="6.375" style="6" customWidth="1"/>
    <col min="5920" max="5920" width="6.625" style="6" customWidth="1"/>
    <col min="5921" max="5921" width="7.875" style="6" customWidth="1"/>
    <col min="5922" max="5922" width="7.125" style="6" customWidth="1"/>
    <col min="5923" max="5923" width="6.75" style="6" customWidth="1"/>
    <col min="5924" max="6093" width="16.25" style="6" customWidth="1"/>
    <col min="6094" max="6094" width="14.875" style="6" customWidth="1"/>
    <col min="6095" max="6144" width="16.25" style="6"/>
    <col min="6145" max="6145" width="5.75" style="6" customWidth="1"/>
    <col min="6146" max="6146" width="19.75" style="6" customWidth="1"/>
    <col min="6147" max="6147" width="11.625" style="6" customWidth="1"/>
    <col min="6148" max="6148" width="9.875" style="6" customWidth="1"/>
    <col min="6149" max="6149" width="4.75" style="6" customWidth="1"/>
    <col min="6150" max="6155" width="16.375" style="6" customWidth="1"/>
    <col min="6156" max="6156" width="4.75" style="6" customWidth="1"/>
    <col min="6157" max="6165" width="16.25" style="6" customWidth="1"/>
    <col min="6166" max="6166" width="7.875" style="6" customWidth="1"/>
    <col min="6167" max="6167" width="9" style="6" customWidth="1"/>
    <col min="6168" max="6168" width="6.375" style="6" customWidth="1"/>
    <col min="6169" max="6169" width="6.75" style="6" customWidth="1"/>
    <col min="6170" max="6170" width="10.25" style="6" customWidth="1"/>
    <col min="6171" max="6171" width="8.875" style="6" customWidth="1"/>
    <col min="6172" max="6172" width="7.625" style="6" customWidth="1"/>
    <col min="6173" max="6173" width="15.375" style="6" customWidth="1"/>
    <col min="6174" max="6174" width="7.625" style="6" customWidth="1"/>
    <col min="6175" max="6175" width="6.375" style="6" customWidth="1"/>
    <col min="6176" max="6176" width="6.625" style="6" customWidth="1"/>
    <col min="6177" max="6177" width="7.875" style="6" customWidth="1"/>
    <col min="6178" max="6178" width="7.125" style="6" customWidth="1"/>
    <col min="6179" max="6179" width="6.75" style="6" customWidth="1"/>
    <col min="6180" max="6349" width="16.25" style="6" customWidth="1"/>
    <col min="6350" max="6350" width="14.875" style="6" customWidth="1"/>
    <col min="6351" max="6400" width="16.25" style="6"/>
    <col min="6401" max="6401" width="5.75" style="6" customWidth="1"/>
    <col min="6402" max="6402" width="19.75" style="6" customWidth="1"/>
    <col min="6403" max="6403" width="11.625" style="6" customWidth="1"/>
    <col min="6404" max="6404" width="9.875" style="6" customWidth="1"/>
    <col min="6405" max="6405" width="4.75" style="6" customWidth="1"/>
    <col min="6406" max="6411" width="16.375" style="6" customWidth="1"/>
    <col min="6412" max="6412" width="4.75" style="6" customWidth="1"/>
    <col min="6413" max="6421" width="16.25" style="6" customWidth="1"/>
    <col min="6422" max="6422" width="7.875" style="6" customWidth="1"/>
    <col min="6423" max="6423" width="9" style="6" customWidth="1"/>
    <col min="6424" max="6424" width="6.375" style="6" customWidth="1"/>
    <col min="6425" max="6425" width="6.75" style="6" customWidth="1"/>
    <col min="6426" max="6426" width="10.25" style="6" customWidth="1"/>
    <col min="6427" max="6427" width="8.875" style="6" customWidth="1"/>
    <col min="6428" max="6428" width="7.625" style="6" customWidth="1"/>
    <col min="6429" max="6429" width="15.375" style="6" customWidth="1"/>
    <col min="6430" max="6430" width="7.625" style="6" customWidth="1"/>
    <col min="6431" max="6431" width="6.375" style="6" customWidth="1"/>
    <col min="6432" max="6432" width="6.625" style="6" customWidth="1"/>
    <col min="6433" max="6433" width="7.875" style="6" customWidth="1"/>
    <col min="6434" max="6434" width="7.125" style="6" customWidth="1"/>
    <col min="6435" max="6435" width="6.75" style="6" customWidth="1"/>
    <col min="6436" max="6605" width="16.25" style="6" customWidth="1"/>
    <col min="6606" max="6606" width="14.875" style="6" customWidth="1"/>
    <col min="6607" max="6656" width="16.25" style="6"/>
    <col min="6657" max="6657" width="5.75" style="6" customWidth="1"/>
    <col min="6658" max="6658" width="19.75" style="6" customWidth="1"/>
    <col min="6659" max="6659" width="11.625" style="6" customWidth="1"/>
    <col min="6660" max="6660" width="9.875" style="6" customWidth="1"/>
    <col min="6661" max="6661" width="4.75" style="6" customWidth="1"/>
    <col min="6662" max="6667" width="16.375" style="6" customWidth="1"/>
    <col min="6668" max="6668" width="4.75" style="6" customWidth="1"/>
    <col min="6669" max="6677" width="16.25" style="6" customWidth="1"/>
    <col min="6678" max="6678" width="7.875" style="6" customWidth="1"/>
    <col min="6679" max="6679" width="9" style="6" customWidth="1"/>
    <col min="6680" max="6680" width="6.375" style="6" customWidth="1"/>
    <col min="6681" max="6681" width="6.75" style="6" customWidth="1"/>
    <col min="6682" max="6682" width="10.25" style="6" customWidth="1"/>
    <col min="6683" max="6683" width="8.875" style="6" customWidth="1"/>
    <col min="6684" max="6684" width="7.625" style="6" customWidth="1"/>
    <col min="6685" max="6685" width="15.375" style="6" customWidth="1"/>
    <col min="6686" max="6686" width="7.625" style="6" customWidth="1"/>
    <col min="6687" max="6687" width="6.375" style="6" customWidth="1"/>
    <col min="6688" max="6688" width="6.625" style="6" customWidth="1"/>
    <col min="6689" max="6689" width="7.875" style="6" customWidth="1"/>
    <col min="6690" max="6690" width="7.125" style="6" customWidth="1"/>
    <col min="6691" max="6691" width="6.75" style="6" customWidth="1"/>
    <col min="6692" max="6861" width="16.25" style="6" customWidth="1"/>
    <col min="6862" max="6862" width="14.875" style="6" customWidth="1"/>
    <col min="6863" max="6912" width="16.25" style="6"/>
    <col min="6913" max="6913" width="5.75" style="6" customWidth="1"/>
    <col min="6914" max="6914" width="19.75" style="6" customWidth="1"/>
    <col min="6915" max="6915" width="11.625" style="6" customWidth="1"/>
    <col min="6916" max="6916" width="9.875" style="6" customWidth="1"/>
    <col min="6917" max="6917" width="4.75" style="6" customWidth="1"/>
    <col min="6918" max="6923" width="16.375" style="6" customWidth="1"/>
    <col min="6924" max="6924" width="4.75" style="6" customWidth="1"/>
    <col min="6925" max="6933" width="16.25" style="6" customWidth="1"/>
    <col min="6934" max="6934" width="7.875" style="6" customWidth="1"/>
    <col min="6935" max="6935" width="9" style="6" customWidth="1"/>
    <col min="6936" max="6936" width="6.375" style="6" customWidth="1"/>
    <col min="6937" max="6937" width="6.75" style="6" customWidth="1"/>
    <col min="6938" max="6938" width="10.25" style="6" customWidth="1"/>
    <col min="6939" max="6939" width="8.875" style="6" customWidth="1"/>
    <col min="6940" max="6940" width="7.625" style="6" customWidth="1"/>
    <col min="6941" max="6941" width="15.375" style="6" customWidth="1"/>
    <col min="6942" max="6942" width="7.625" style="6" customWidth="1"/>
    <col min="6943" max="6943" width="6.375" style="6" customWidth="1"/>
    <col min="6944" max="6944" width="6.625" style="6" customWidth="1"/>
    <col min="6945" max="6945" width="7.875" style="6" customWidth="1"/>
    <col min="6946" max="6946" width="7.125" style="6" customWidth="1"/>
    <col min="6947" max="6947" width="6.75" style="6" customWidth="1"/>
    <col min="6948" max="7117" width="16.25" style="6" customWidth="1"/>
    <col min="7118" max="7118" width="14.875" style="6" customWidth="1"/>
    <col min="7119" max="7168" width="16.25" style="6"/>
    <col min="7169" max="7169" width="5.75" style="6" customWidth="1"/>
    <col min="7170" max="7170" width="19.75" style="6" customWidth="1"/>
    <col min="7171" max="7171" width="11.625" style="6" customWidth="1"/>
    <col min="7172" max="7172" width="9.875" style="6" customWidth="1"/>
    <col min="7173" max="7173" width="4.75" style="6" customWidth="1"/>
    <col min="7174" max="7179" width="16.375" style="6" customWidth="1"/>
    <col min="7180" max="7180" width="4.75" style="6" customWidth="1"/>
    <col min="7181" max="7189" width="16.25" style="6" customWidth="1"/>
    <col min="7190" max="7190" width="7.875" style="6" customWidth="1"/>
    <col min="7191" max="7191" width="9" style="6" customWidth="1"/>
    <col min="7192" max="7192" width="6.375" style="6" customWidth="1"/>
    <col min="7193" max="7193" width="6.75" style="6" customWidth="1"/>
    <col min="7194" max="7194" width="10.25" style="6" customWidth="1"/>
    <col min="7195" max="7195" width="8.875" style="6" customWidth="1"/>
    <col min="7196" max="7196" width="7.625" style="6" customWidth="1"/>
    <col min="7197" max="7197" width="15.375" style="6" customWidth="1"/>
    <col min="7198" max="7198" width="7.625" style="6" customWidth="1"/>
    <col min="7199" max="7199" width="6.375" style="6" customWidth="1"/>
    <col min="7200" max="7200" width="6.625" style="6" customWidth="1"/>
    <col min="7201" max="7201" width="7.875" style="6" customWidth="1"/>
    <col min="7202" max="7202" width="7.125" style="6" customWidth="1"/>
    <col min="7203" max="7203" width="6.75" style="6" customWidth="1"/>
    <col min="7204" max="7373" width="16.25" style="6" customWidth="1"/>
    <col min="7374" max="7374" width="14.875" style="6" customWidth="1"/>
    <col min="7375" max="7424" width="16.25" style="6"/>
    <col min="7425" max="7425" width="5.75" style="6" customWidth="1"/>
    <col min="7426" max="7426" width="19.75" style="6" customWidth="1"/>
    <col min="7427" max="7427" width="11.625" style="6" customWidth="1"/>
    <col min="7428" max="7428" width="9.875" style="6" customWidth="1"/>
    <col min="7429" max="7429" width="4.75" style="6" customWidth="1"/>
    <col min="7430" max="7435" width="16.375" style="6" customWidth="1"/>
    <col min="7436" max="7436" width="4.75" style="6" customWidth="1"/>
    <col min="7437" max="7445" width="16.25" style="6" customWidth="1"/>
    <col min="7446" max="7446" width="7.875" style="6" customWidth="1"/>
    <col min="7447" max="7447" width="9" style="6" customWidth="1"/>
    <col min="7448" max="7448" width="6.375" style="6" customWidth="1"/>
    <col min="7449" max="7449" width="6.75" style="6" customWidth="1"/>
    <col min="7450" max="7450" width="10.25" style="6" customWidth="1"/>
    <col min="7451" max="7451" width="8.875" style="6" customWidth="1"/>
    <col min="7452" max="7452" width="7.625" style="6" customWidth="1"/>
    <col min="7453" max="7453" width="15.375" style="6" customWidth="1"/>
    <col min="7454" max="7454" width="7.625" style="6" customWidth="1"/>
    <col min="7455" max="7455" width="6.375" style="6" customWidth="1"/>
    <col min="7456" max="7456" width="6.625" style="6" customWidth="1"/>
    <col min="7457" max="7457" width="7.875" style="6" customWidth="1"/>
    <col min="7458" max="7458" width="7.125" style="6" customWidth="1"/>
    <col min="7459" max="7459" width="6.75" style="6" customWidth="1"/>
    <col min="7460" max="7629" width="16.25" style="6" customWidth="1"/>
    <col min="7630" max="7630" width="14.875" style="6" customWidth="1"/>
    <col min="7631" max="7680" width="16.25" style="6"/>
    <col min="7681" max="7681" width="5.75" style="6" customWidth="1"/>
    <col min="7682" max="7682" width="19.75" style="6" customWidth="1"/>
    <col min="7683" max="7683" width="11.625" style="6" customWidth="1"/>
    <col min="7684" max="7684" width="9.875" style="6" customWidth="1"/>
    <col min="7685" max="7685" width="4.75" style="6" customWidth="1"/>
    <col min="7686" max="7691" width="16.375" style="6" customWidth="1"/>
    <col min="7692" max="7692" width="4.75" style="6" customWidth="1"/>
    <col min="7693" max="7701" width="16.25" style="6" customWidth="1"/>
    <col min="7702" max="7702" width="7.875" style="6" customWidth="1"/>
    <col min="7703" max="7703" width="9" style="6" customWidth="1"/>
    <col min="7704" max="7704" width="6.375" style="6" customWidth="1"/>
    <col min="7705" max="7705" width="6.75" style="6" customWidth="1"/>
    <col min="7706" max="7706" width="10.25" style="6" customWidth="1"/>
    <col min="7707" max="7707" width="8.875" style="6" customWidth="1"/>
    <col min="7708" max="7708" width="7.625" style="6" customWidth="1"/>
    <col min="7709" max="7709" width="15.375" style="6" customWidth="1"/>
    <col min="7710" max="7710" width="7.625" style="6" customWidth="1"/>
    <col min="7711" max="7711" width="6.375" style="6" customWidth="1"/>
    <col min="7712" max="7712" width="6.625" style="6" customWidth="1"/>
    <col min="7713" max="7713" width="7.875" style="6" customWidth="1"/>
    <col min="7714" max="7714" width="7.125" style="6" customWidth="1"/>
    <col min="7715" max="7715" width="6.75" style="6" customWidth="1"/>
    <col min="7716" max="7885" width="16.25" style="6" customWidth="1"/>
    <col min="7886" max="7886" width="14.875" style="6" customWidth="1"/>
    <col min="7887" max="7936" width="16.25" style="6"/>
    <col min="7937" max="7937" width="5.75" style="6" customWidth="1"/>
    <col min="7938" max="7938" width="19.75" style="6" customWidth="1"/>
    <col min="7939" max="7939" width="11.625" style="6" customWidth="1"/>
    <col min="7940" max="7940" width="9.875" style="6" customWidth="1"/>
    <col min="7941" max="7941" width="4.75" style="6" customWidth="1"/>
    <col min="7942" max="7947" width="16.375" style="6" customWidth="1"/>
    <col min="7948" max="7948" width="4.75" style="6" customWidth="1"/>
    <col min="7949" max="7957" width="16.25" style="6" customWidth="1"/>
    <col min="7958" max="7958" width="7.875" style="6" customWidth="1"/>
    <col min="7959" max="7959" width="9" style="6" customWidth="1"/>
    <col min="7960" max="7960" width="6.375" style="6" customWidth="1"/>
    <col min="7961" max="7961" width="6.75" style="6" customWidth="1"/>
    <col min="7962" max="7962" width="10.25" style="6" customWidth="1"/>
    <col min="7963" max="7963" width="8.875" style="6" customWidth="1"/>
    <col min="7964" max="7964" width="7.625" style="6" customWidth="1"/>
    <col min="7965" max="7965" width="15.375" style="6" customWidth="1"/>
    <col min="7966" max="7966" width="7.625" style="6" customWidth="1"/>
    <col min="7967" max="7967" width="6.375" style="6" customWidth="1"/>
    <col min="7968" max="7968" width="6.625" style="6" customWidth="1"/>
    <col min="7969" max="7969" width="7.875" style="6" customWidth="1"/>
    <col min="7970" max="7970" width="7.125" style="6" customWidth="1"/>
    <col min="7971" max="7971" width="6.75" style="6" customWidth="1"/>
    <col min="7972" max="8141" width="16.25" style="6" customWidth="1"/>
    <col min="8142" max="8142" width="14.875" style="6" customWidth="1"/>
    <col min="8143" max="8192" width="16.25" style="6"/>
    <col min="8193" max="8193" width="5.75" style="6" customWidth="1"/>
    <col min="8194" max="8194" width="19.75" style="6" customWidth="1"/>
    <col min="8195" max="8195" width="11.625" style="6" customWidth="1"/>
    <col min="8196" max="8196" width="9.875" style="6" customWidth="1"/>
    <col min="8197" max="8197" width="4.75" style="6" customWidth="1"/>
    <col min="8198" max="8203" width="16.375" style="6" customWidth="1"/>
    <col min="8204" max="8204" width="4.75" style="6" customWidth="1"/>
    <col min="8205" max="8213" width="16.25" style="6" customWidth="1"/>
    <col min="8214" max="8214" width="7.875" style="6" customWidth="1"/>
    <col min="8215" max="8215" width="9" style="6" customWidth="1"/>
    <col min="8216" max="8216" width="6.375" style="6" customWidth="1"/>
    <col min="8217" max="8217" width="6.75" style="6" customWidth="1"/>
    <col min="8218" max="8218" width="10.25" style="6" customWidth="1"/>
    <col min="8219" max="8219" width="8.875" style="6" customWidth="1"/>
    <col min="8220" max="8220" width="7.625" style="6" customWidth="1"/>
    <col min="8221" max="8221" width="15.375" style="6" customWidth="1"/>
    <col min="8222" max="8222" width="7.625" style="6" customWidth="1"/>
    <col min="8223" max="8223" width="6.375" style="6" customWidth="1"/>
    <col min="8224" max="8224" width="6.625" style="6" customWidth="1"/>
    <col min="8225" max="8225" width="7.875" style="6" customWidth="1"/>
    <col min="8226" max="8226" width="7.125" style="6" customWidth="1"/>
    <col min="8227" max="8227" width="6.75" style="6" customWidth="1"/>
    <col min="8228" max="8397" width="16.25" style="6" customWidth="1"/>
    <col min="8398" max="8398" width="14.875" style="6" customWidth="1"/>
    <col min="8399" max="8448" width="16.25" style="6"/>
    <col min="8449" max="8449" width="5.75" style="6" customWidth="1"/>
    <col min="8450" max="8450" width="19.75" style="6" customWidth="1"/>
    <col min="8451" max="8451" width="11.625" style="6" customWidth="1"/>
    <col min="8452" max="8452" width="9.875" style="6" customWidth="1"/>
    <col min="8453" max="8453" width="4.75" style="6" customWidth="1"/>
    <col min="8454" max="8459" width="16.375" style="6" customWidth="1"/>
    <col min="8460" max="8460" width="4.75" style="6" customWidth="1"/>
    <col min="8461" max="8469" width="16.25" style="6" customWidth="1"/>
    <col min="8470" max="8470" width="7.875" style="6" customWidth="1"/>
    <col min="8471" max="8471" width="9" style="6" customWidth="1"/>
    <col min="8472" max="8472" width="6.375" style="6" customWidth="1"/>
    <col min="8473" max="8473" width="6.75" style="6" customWidth="1"/>
    <col min="8474" max="8474" width="10.25" style="6" customWidth="1"/>
    <col min="8475" max="8475" width="8.875" style="6" customWidth="1"/>
    <col min="8476" max="8476" width="7.625" style="6" customWidth="1"/>
    <col min="8477" max="8477" width="15.375" style="6" customWidth="1"/>
    <col min="8478" max="8478" width="7.625" style="6" customWidth="1"/>
    <col min="8479" max="8479" width="6.375" style="6" customWidth="1"/>
    <col min="8480" max="8480" width="6.625" style="6" customWidth="1"/>
    <col min="8481" max="8481" width="7.875" style="6" customWidth="1"/>
    <col min="8482" max="8482" width="7.125" style="6" customWidth="1"/>
    <col min="8483" max="8483" width="6.75" style="6" customWidth="1"/>
    <col min="8484" max="8653" width="16.25" style="6" customWidth="1"/>
    <col min="8654" max="8654" width="14.875" style="6" customWidth="1"/>
    <col min="8655" max="8704" width="16.25" style="6"/>
    <col min="8705" max="8705" width="5.75" style="6" customWidth="1"/>
    <col min="8706" max="8706" width="19.75" style="6" customWidth="1"/>
    <col min="8707" max="8707" width="11.625" style="6" customWidth="1"/>
    <col min="8708" max="8708" width="9.875" style="6" customWidth="1"/>
    <col min="8709" max="8709" width="4.75" style="6" customWidth="1"/>
    <col min="8710" max="8715" width="16.375" style="6" customWidth="1"/>
    <col min="8716" max="8716" width="4.75" style="6" customWidth="1"/>
    <col min="8717" max="8725" width="16.25" style="6" customWidth="1"/>
    <col min="8726" max="8726" width="7.875" style="6" customWidth="1"/>
    <col min="8727" max="8727" width="9" style="6" customWidth="1"/>
    <col min="8728" max="8728" width="6.375" style="6" customWidth="1"/>
    <col min="8729" max="8729" width="6.75" style="6" customWidth="1"/>
    <col min="8730" max="8730" width="10.25" style="6" customWidth="1"/>
    <col min="8731" max="8731" width="8.875" style="6" customWidth="1"/>
    <col min="8732" max="8732" width="7.625" style="6" customWidth="1"/>
    <col min="8733" max="8733" width="15.375" style="6" customWidth="1"/>
    <col min="8734" max="8734" width="7.625" style="6" customWidth="1"/>
    <col min="8735" max="8735" width="6.375" style="6" customWidth="1"/>
    <col min="8736" max="8736" width="6.625" style="6" customWidth="1"/>
    <col min="8737" max="8737" width="7.875" style="6" customWidth="1"/>
    <col min="8738" max="8738" width="7.125" style="6" customWidth="1"/>
    <col min="8739" max="8739" width="6.75" style="6" customWidth="1"/>
    <col min="8740" max="8909" width="16.25" style="6" customWidth="1"/>
    <col min="8910" max="8910" width="14.875" style="6" customWidth="1"/>
    <col min="8911" max="8960" width="16.25" style="6"/>
    <col min="8961" max="8961" width="5.75" style="6" customWidth="1"/>
    <col min="8962" max="8962" width="19.75" style="6" customWidth="1"/>
    <col min="8963" max="8963" width="11.625" style="6" customWidth="1"/>
    <col min="8964" max="8964" width="9.875" style="6" customWidth="1"/>
    <col min="8965" max="8965" width="4.75" style="6" customWidth="1"/>
    <col min="8966" max="8971" width="16.375" style="6" customWidth="1"/>
    <col min="8972" max="8972" width="4.75" style="6" customWidth="1"/>
    <col min="8973" max="8981" width="16.25" style="6" customWidth="1"/>
    <col min="8982" max="8982" width="7.875" style="6" customWidth="1"/>
    <col min="8983" max="8983" width="9" style="6" customWidth="1"/>
    <col min="8984" max="8984" width="6.375" style="6" customWidth="1"/>
    <col min="8985" max="8985" width="6.75" style="6" customWidth="1"/>
    <col min="8986" max="8986" width="10.25" style="6" customWidth="1"/>
    <col min="8987" max="8987" width="8.875" style="6" customWidth="1"/>
    <col min="8988" max="8988" width="7.625" style="6" customWidth="1"/>
    <col min="8989" max="8989" width="15.375" style="6" customWidth="1"/>
    <col min="8990" max="8990" width="7.625" style="6" customWidth="1"/>
    <col min="8991" max="8991" width="6.375" style="6" customWidth="1"/>
    <col min="8992" max="8992" width="6.625" style="6" customWidth="1"/>
    <col min="8993" max="8993" width="7.875" style="6" customWidth="1"/>
    <col min="8994" max="8994" width="7.125" style="6" customWidth="1"/>
    <col min="8995" max="8995" width="6.75" style="6" customWidth="1"/>
    <col min="8996" max="9165" width="16.25" style="6" customWidth="1"/>
    <col min="9166" max="9166" width="14.875" style="6" customWidth="1"/>
    <col min="9167" max="9216" width="16.25" style="6"/>
    <col min="9217" max="9217" width="5.75" style="6" customWidth="1"/>
    <col min="9218" max="9218" width="19.75" style="6" customWidth="1"/>
    <col min="9219" max="9219" width="11.625" style="6" customWidth="1"/>
    <col min="9220" max="9220" width="9.875" style="6" customWidth="1"/>
    <col min="9221" max="9221" width="4.75" style="6" customWidth="1"/>
    <col min="9222" max="9227" width="16.375" style="6" customWidth="1"/>
    <col min="9228" max="9228" width="4.75" style="6" customWidth="1"/>
    <col min="9229" max="9237" width="16.25" style="6" customWidth="1"/>
    <col min="9238" max="9238" width="7.875" style="6" customWidth="1"/>
    <col min="9239" max="9239" width="9" style="6" customWidth="1"/>
    <col min="9240" max="9240" width="6.375" style="6" customWidth="1"/>
    <col min="9241" max="9241" width="6.75" style="6" customWidth="1"/>
    <col min="9242" max="9242" width="10.25" style="6" customWidth="1"/>
    <col min="9243" max="9243" width="8.875" style="6" customWidth="1"/>
    <col min="9244" max="9244" width="7.625" style="6" customWidth="1"/>
    <col min="9245" max="9245" width="15.375" style="6" customWidth="1"/>
    <col min="9246" max="9246" width="7.625" style="6" customWidth="1"/>
    <col min="9247" max="9247" width="6.375" style="6" customWidth="1"/>
    <col min="9248" max="9248" width="6.625" style="6" customWidth="1"/>
    <col min="9249" max="9249" width="7.875" style="6" customWidth="1"/>
    <col min="9250" max="9250" width="7.125" style="6" customWidth="1"/>
    <col min="9251" max="9251" width="6.75" style="6" customWidth="1"/>
    <col min="9252" max="9421" width="16.25" style="6" customWidth="1"/>
    <col min="9422" max="9422" width="14.875" style="6" customWidth="1"/>
    <col min="9423" max="9472" width="16.25" style="6"/>
    <col min="9473" max="9473" width="5.75" style="6" customWidth="1"/>
    <col min="9474" max="9474" width="19.75" style="6" customWidth="1"/>
    <col min="9475" max="9475" width="11.625" style="6" customWidth="1"/>
    <col min="9476" max="9476" width="9.875" style="6" customWidth="1"/>
    <col min="9477" max="9477" width="4.75" style="6" customWidth="1"/>
    <col min="9478" max="9483" width="16.375" style="6" customWidth="1"/>
    <col min="9484" max="9484" width="4.75" style="6" customWidth="1"/>
    <col min="9485" max="9493" width="16.25" style="6" customWidth="1"/>
    <col min="9494" max="9494" width="7.875" style="6" customWidth="1"/>
    <col min="9495" max="9495" width="9" style="6" customWidth="1"/>
    <col min="9496" max="9496" width="6.375" style="6" customWidth="1"/>
    <col min="9497" max="9497" width="6.75" style="6" customWidth="1"/>
    <col min="9498" max="9498" width="10.25" style="6" customWidth="1"/>
    <col min="9499" max="9499" width="8.875" style="6" customWidth="1"/>
    <col min="9500" max="9500" width="7.625" style="6" customWidth="1"/>
    <col min="9501" max="9501" width="15.375" style="6" customWidth="1"/>
    <col min="9502" max="9502" width="7.625" style="6" customWidth="1"/>
    <col min="9503" max="9503" width="6.375" style="6" customWidth="1"/>
    <col min="9504" max="9504" width="6.625" style="6" customWidth="1"/>
    <col min="9505" max="9505" width="7.875" style="6" customWidth="1"/>
    <col min="9506" max="9506" width="7.125" style="6" customWidth="1"/>
    <col min="9507" max="9507" width="6.75" style="6" customWidth="1"/>
    <col min="9508" max="9677" width="16.25" style="6" customWidth="1"/>
    <col min="9678" max="9678" width="14.875" style="6" customWidth="1"/>
    <col min="9679" max="9728" width="16.25" style="6"/>
    <col min="9729" max="9729" width="5.75" style="6" customWidth="1"/>
    <col min="9730" max="9730" width="19.75" style="6" customWidth="1"/>
    <col min="9731" max="9731" width="11.625" style="6" customWidth="1"/>
    <col min="9732" max="9732" width="9.875" style="6" customWidth="1"/>
    <col min="9733" max="9733" width="4.75" style="6" customWidth="1"/>
    <col min="9734" max="9739" width="16.375" style="6" customWidth="1"/>
    <col min="9740" max="9740" width="4.75" style="6" customWidth="1"/>
    <col min="9741" max="9749" width="16.25" style="6" customWidth="1"/>
    <col min="9750" max="9750" width="7.875" style="6" customWidth="1"/>
    <col min="9751" max="9751" width="9" style="6" customWidth="1"/>
    <col min="9752" max="9752" width="6.375" style="6" customWidth="1"/>
    <col min="9753" max="9753" width="6.75" style="6" customWidth="1"/>
    <col min="9754" max="9754" width="10.25" style="6" customWidth="1"/>
    <col min="9755" max="9755" width="8.875" style="6" customWidth="1"/>
    <col min="9756" max="9756" width="7.625" style="6" customWidth="1"/>
    <col min="9757" max="9757" width="15.375" style="6" customWidth="1"/>
    <col min="9758" max="9758" width="7.625" style="6" customWidth="1"/>
    <col min="9759" max="9759" width="6.375" style="6" customWidth="1"/>
    <col min="9760" max="9760" width="6.625" style="6" customWidth="1"/>
    <col min="9761" max="9761" width="7.875" style="6" customWidth="1"/>
    <col min="9762" max="9762" width="7.125" style="6" customWidth="1"/>
    <col min="9763" max="9763" width="6.75" style="6" customWidth="1"/>
    <col min="9764" max="9933" width="16.25" style="6" customWidth="1"/>
    <col min="9934" max="9934" width="14.875" style="6" customWidth="1"/>
    <col min="9935" max="9984" width="16.25" style="6"/>
    <col min="9985" max="9985" width="5.75" style="6" customWidth="1"/>
    <col min="9986" max="9986" width="19.75" style="6" customWidth="1"/>
    <col min="9987" max="9987" width="11.625" style="6" customWidth="1"/>
    <col min="9988" max="9988" width="9.875" style="6" customWidth="1"/>
    <col min="9989" max="9989" width="4.75" style="6" customWidth="1"/>
    <col min="9990" max="9995" width="16.375" style="6" customWidth="1"/>
    <col min="9996" max="9996" width="4.75" style="6" customWidth="1"/>
    <col min="9997" max="10005" width="16.25" style="6" customWidth="1"/>
    <col min="10006" max="10006" width="7.875" style="6" customWidth="1"/>
    <col min="10007" max="10007" width="9" style="6" customWidth="1"/>
    <col min="10008" max="10008" width="6.375" style="6" customWidth="1"/>
    <col min="10009" max="10009" width="6.75" style="6" customWidth="1"/>
    <col min="10010" max="10010" width="10.25" style="6" customWidth="1"/>
    <col min="10011" max="10011" width="8.875" style="6" customWidth="1"/>
    <col min="10012" max="10012" width="7.625" style="6" customWidth="1"/>
    <col min="10013" max="10013" width="15.375" style="6" customWidth="1"/>
    <col min="10014" max="10014" width="7.625" style="6" customWidth="1"/>
    <col min="10015" max="10015" width="6.375" style="6" customWidth="1"/>
    <col min="10016" max="10016" width="6.625" style="6" customWidth="1"/>
    <col min="10017" max="10017" width="7.875" style="6" customWidth="1"/>
    <col min="10018" max="10018" width="7.125" style="6" customWidth="1"/>
    <col min="10019" max="10019" width="6.75" style="6" customWidth="1"/>
    <col min="10020" max="10189" width="16.25" style="6" customWidth="1"/>
    <col min="10190" max="10190" width="14.875" style="6" customWidth="1"/>
    <col min="10191" max="10240" width="16.25" style="6"/>
    <col min="10241" max="10241" width="5.75" style="6" customWidth="1"/>
    <col min="10242" max="10242" width="19.75" style="6" customWidth="1"/>
    <col min="10243" max="10243" width="11.625" style="6" customWidth="1"/>
    <col min="10244" max="10244" width="9.875" style="6" customWidth="1"/>
    <col min="10245" max="10245" width="4.75" style="6" customWidth="1"/>
    <col min="10246" max="10251" width="16.375" style="6" customWidth="1"/>
    <col min="10252" max="10252" width="4.75" style="6" customWidth="1"/>
    <col min="10253" max="10261" width="16.25" style="6" customWidth="1"/>
    <col min="10262" max="10262" width="7.875" style="6" customWidth="1"/>
    <col min="10263" max="10263" width="9" style="6" customWidth="1"/>
    <col min="10264" max="10264" width="6.375" style="6" customWidth="1"/>
    <col min="10265" max="10265" width="6.75" style="6" customWidth="1"/>
    <col min="10266" max="10266" width="10.25" style="6" customWidth="1"/>
    <col min="10267" max="10267" width="8.875" style="6" customWidth="1"/>
    <col min="10268" max="10268" width="7.625" style="6" customWidth="1"/>
    <col min="10269" max="10269" width="15.375" style="6" customWidth="1"/>
    <col min="10270" max="10270" width="7.625" style="6" customWidth="1"/>
    <col min="10271" max="10271" width="6.375" style="6" customWidth="1"/>
    <col min="10272" max="10272" width="6.625" style="6" customWidth="1"/>
    <col min="10273" max="10273" width="7.875" style="6" customWidth="1"/>
    <col min="10274" max="10274" width="7.125" style="6" customWidth="1"/>
    <col min="10275" max="10275" width="6.75" style="6" customWidth="1"/>
    <col min="10276" max="10445" width="16.25" style="6" customWidth="1"/>
    <col min="10446" max="10446" width="14.875" style="6" customWidth="1"/>
    <col min="10447" max="10496" width="16.25" style="6"/>
    <col min="10497" max="10497" width="5.75" style="6" customWidth="1"/>
    <col min="10498" max="10498" width="19.75" style="6" customWidth="1"/>
    <col min="10499" max="10499" width="11.625" style="6" customWidth="1"/>
    <col min="10500" max="10500" width="9.875" style="6" customWidth="1"/>
    <col min="10501" max="10501" width="4.75" style="6" customWidth="1"/>
    <col min="10502" max="10507" width="16.375" style="6" customWidth="1"/>
    <col min="10508" max="10508" width="4.75" style="6" customWidth="1"/>
    <col min="10509" max="10517" width="16.25" style="6" customWidth="1"/>
    <col min="10518" max="10518" width="7.875" style="6" customWidth="1"/>
    <col min="10519" max="10519" width="9" style="6" customWidth="1"/>
    <col min="10520" max="10520" width="6.375" style="6" customWidth="1"/>
    <col min="10521" max="10521" width="6.75" style="6" customWidth="1"/>
    <col min="10522" max="10522" width="10.25" style="6" customWidth="1"/>
    <col min="10523" max="10523" width="8.875" style="6" customWidth="1"/>
    <col min="10524" max="10524" width="7.625" style="6" customWidth="1"/>
    <col min="10525" max="10525" width="15.375" style="6" customWidth="1"/>
    <col min="10526" max="10526" width="7.625" style="6" customWidth="1"/>
    <col min="10527" max="10527" width="6.375" style="6" customWidth="1"/>
    <col min="10528" max="10528" width="6.625" style="6" customWidth="1"/>
    <col min="10529" max="10529" width="7.875" style="6" customWidth="1"/>
    <col min="10530" max="10530" width="7.125" style="6" customWidth="1"/>
    <col min="10531" max="10531" width="6.75" style="6" customWidth="1"/>
    <col min="10532" max="10701" width="16.25" style="6" customWidth="1"/>
    <col min="10702" max="10702" width="14.875" style="6" customWidth="1"/>
    <col min="10703" max="10752" width="16.25" style="6"/>
    <col min="10753" max="10753" width="5.75" style="6" customWidth="1"/>
    <col min="10754" max="10754" width="19.75" style="6" customWidth="1"/>
    <col min="10755" max="10755" width="11.625" style="6" customWidth="1"/>
    <col min="10756" max="10756" width="9.875" style="6" customWidth="1"/>
    <col min="10757" max="10757" width="4.75" style="6" customWidth="1"/>
    <col min="10758" max="10763" width="16.375" style="6" customWidth="1"/>
    <col min="10764" max="10764" width="4.75" style="6" customWidth="1"/>
    <col min="10765" max="10773" width="16.25" style="6" customWidth="1"/>
    <col min="10774" max="10774" width="7.875" style="6" customWidth="1"/>
    <col min="10775" max="10775" width="9" style="6" customWidth="1"/>
    <col min="10776" max="10776" width="6.375" style="6" customWidth="1"/>
    <col min="10777" max="10777" width="6.75" style="6" customWidth="1"/>
    <col min="10778" max="10778" width="10.25" style="6" customWidth="1"/>
    <col min="10779" max="10779" width="8.875" style="6" customWidth="1"/>
    <col min="10780" max="10780" width="7.625" style="6" customWidth="1"/>
    <col min="10781" max="10781" width="15.375" style="6" customWidth="1"/>
    <col min="10782" max="10782" width="7.625" style="6" customWidth="1"/>
    <col min="10783" max="10783" width="6.375" style="6" customWidth="1"/>
    <col min="10784" max="10784" width="6.625" style="6" customWidth="1"/>
    <col min="10785" max="10785" width="7.875" style="6" customWidth="1"/>
    <col min="10786" max="10786" width="7.125" style="6" customWidth="1"/>
    <col min="10787" max="10787" width="6.75" style="6" customWidth="1"/>
    <col min="10788" max="10957" width="16.25" style="6" customWidth="1"/>
    <col min="10958" max="10958" width="14.875" style="6" customWidth="1"/>
    <col min="10959" max="11008" width="16.25" style="6"/>
    <col min="11009" max="11009" width="5.75" style="6" customWidth="1"/>
    <col min="11010" max="11010" width="19.75" style="6" customWidth="1"/>
    <col min="11011" max="11011" width="11.625" style="6" customWidth="1"/>
    <col min="11012" max="11012" width="9.875" style="6" customWidth="1"/>
    <col min="11013" max="11013" width="4.75" style="6" customWidth="1"/>
    <col min="11014" max="11019" width="16.375" style="6" customWidth="1"/>
    <col min="11020" max="11020" width="4.75" style="6" customWidth="1"/>
    <col min="11021" max="11029" width="16.25" style="6" customWidth="1"/>
    <col min="11030" max="11030" width="7.875" style="6" customWidth="1"/>
    <col min="11031" max="11031" width="9" style="6" customWidth="1"/>
    <col min="11032" max="11032" width="6.375" style="6" customWidth="1"/>
    <col min="11033" max="11033" width="6.75" style="6" customWidth="1"/>
    <col min="11034" max="11034" width="10.25" style="6" customWidth="1"/>
    <col min="11035" max="11035" width="8.875" style="6" customWidth="1"/>
    <col min="11036" max="11036" width="7.625" style="6" customWidth="1"/>
    <col min="11037" max="11037" width="15.375" style="6" customWidth="1"/>
    <col min="11038" max="11038" width="7.625" style="6" customWidth="1"/>
    <col min="11039" max="11039" width="6.375" style="6" customWidth="1"/>
    <col min="11040" max="11040" width="6.625" style="6" customWidth="1"/>
    <col min="11041" max="11041" width="7.875" style="6" customWidth="1"/>
    <col min="11042" max="11042" width="7.125" style="6" customWidth="1"/>
    <col min="11043" max="11043" width="6.75" style="6" customWidth="1"/>
    <col min="11044" max="11213" width="16.25" style="6" customWidth="1"/>
    <col min="11214" max="11214" width="14.875" style="6" customWidth="1"/>
    <col min="11215" max="11264" width="16.25" style="6"/>
    <col min="11265" max="11265" width="5.75" style="6" customWidth="1"/>
    <col min="11266" max="11266" width="19.75" style="6" customWidth="1"/>
    <col min="11267" max="11267" width="11.625" style="6" customWidth="1"/>
    <col min="11268" max="11268" width="9.875" style="6" customWidth="1"/>
    <col min="11269" max="11269" width="4.75" style="6" customWidth="1"/>
    <col min="11270" max="11275" width="16.375" style="6" customWidth="1"/>
    <col min="11276" max="11276" width="4.75" style="6" customWidth="1"/>
    <col min="11277" max="11285" width="16.25" style="6" customWidth="1"/>
    <col min="11286" max="11286" width="7.875" style="6" customWidth="1"/>
    <col min="11287" max="11287" width="9" style="6" customWidth="1"/>
    <col min="11288" max="11288" width="6.375" style="6" customWidth="1"/>
    <col min="11289" max="11289" width="6.75" style="6" customWidth="1"/>
    <col min="11290" max="11290" width="10.25" style="6" customWidth="1"/>
    <col min="11291" max="11291" width="8.875" style="6" customWidth="1"/>
    <col min="11292" max="11292" width="7.625" style="6" customWidth="1"/>
    <col min="11293" max="11293" width="15.375" style="6" customWidth="1"/>
    <col min="11294" max="11294" width="7.625" style="6" customWidth="1"/>
    <col min="11295" max="11295" width="6.375" style="6" customWidth="1"/>
    <col min="11296" max="11296" width="6.625" style="6" customWidth="1"/>
    <col min="11297" max="11297" width="7.875" style="6" customWidth="1"/>
    <col min="11298" max="11298" width="7.125" style="6" customWidth="1"/>
    <col min="11299" max="11299" width="6.75" style="6" customWidth="1"/>
    <col min="11300" max="11469" width="16.25" style="6" customWidth="1"/>
    <col min="11470" max="11470" width="14.875" style="6" customWidth="1"/>
    <col min="11471" max="11520" width="16.25" style="6"/>
    <col min="11521" max="11521" width="5.75" style="6" customWidth="1"/>
    <col min="11522" max="11522" width="19.75" style="6" customWidth="1"/>
    <col min="11523" max="11523" width="11.625" style="6" customWidth="1"/>
    <col min="11524" max="11524" width="9.875" style="6" customWidth="1"/>
    <col min="11525" max="11525" width="4.75" style="6" customWidth="1"/>
    <col min="11526" max="11531" width="16.375" style="6" customWidth="1"/>
    <col min="11532" max="11532" width="4.75" style="6" customWidth="1"/>
    <col min="11533" max="11541" width="16.25" style="6" customWidth="1"/>
    <col min="11542" max="11542" width="7.875" style="6" customWidth="1"/>
    <col min="11543" max="11543" width="9" style="6" customWidth="1"/>
    <col min="11544" max="11544" width="6.375" style="6" customWidth="1"/>
    <col min="11545" max="11545" width="6.75" style="6" customWidth="1"/>
    <col min="11546" max="11546" width="10.25" style="6" customWidth="1"/>
    <col min="11547" max="11547" width="8.875" style="6" customWidth="1"/>
    <col min="11548" max="11548" width="7.625" style="6" customWidth="1"/>
    <col min="11549" max="11549" width="15.375" style="6" customWidth="1"/>
    <col min="11550" max="11550" width="7.625" style="6" customWidth="1"/>
    <col min="11551" max="11551" width="6.375" style="6" customWidth="1"/>
    <col min="11552" max="11552" width="6.625" style="6" customWidth="1"/>
    <col min="11553" max="11553" width="7.875" style="6" customWidth="1"/>
    <col min="11554" max="11554" width="7.125" style="6" customWidth="1"/>
    <col min="11555" max="11555" width="6.75" style="6" customWidth="1"/>
    <col min="11556" max="11725" width="16.25" style="6" customWidth="1"/>
    <col min="11726" max="11726" width="14.875" style="6" customWidth="1"/>
    <col min="11727" max="11776" width="16.25" style="6"/>
    <col min="11777" max="11777" width="5.75" style="6" customWidth="1"/>
    <col min="11778" max="11778" width="19.75" style="6" customWidth="1"/>
    <col min="11779" max="11779" width="11.625" style="6" customWidth="1"/>
    <col min="11780" max="11780" width="9.875" style="6" customWidth="1"/>
    <col min="11781" max="11781" width="4.75" style="6" customWidth="1"/>
    <col min="11782" max="11787" width="16.375" style="6" customWidth="1"/>
    <col min="11788" max="11788" width="4.75" style="6" customWidth="1"/>
    <col min="11789" max="11797" width="16.25" style="6" customWidth="1"/>
    <col min="11798" max="11798" width="7.875" style="6" customWidth="1"/>
    <col min="11799" max="11799" width="9" style="6" customWidth="1"/>
    <col min="11800" max="11800" width="6.375" style="6" customWidth="1"/>
    <col min="11801" max="11801" width="6.75" style="6" customWidth="1"/>
    <col min="11802" max="11802" width="10.25" style="6" customWidth="1"/>
    <col min="11803" max="11803" width="8.875" style="6" customWidth="1"/>
    <col min="11804" max="11804" width="7.625" style="6" customWidth="1"/>
    <col min="11805" max="11805" width="15.375" style="6" customWidth="1"/>
    <col min="11806" max="11806" width="7.625" style="6" customWidth="1"/>
    <col min="11807" max="11807" width="6.375" style="6" customWidth="1"/>
    <col min="11808" max="11808" width="6.625" style="6" customWidth="1"/>
    <col min="11809" max="11809" width="7.875" style="6" customWidth="1"/>
    <col min="11810" max="11810" width="7.125" style="6" customWidth="1"/>
    <col min="11811" max="11811" width="6.75" style="6" customWidth="1"/>
    <col min="11812" max="11981" width="16.25" style="6" customWidth="1"/>
    <col min="11982" max="11982" width="14.875" style="6" customWidth="1"/>
    <col min="11983" max="12032" width="16.25" style="6"/>
    <col min="12033" max="12033" width="5.75" style="6" customWidth="1"/>
    <col min="12034" max="12034" width="19.75" style="6" customWidth="1"/>
    <col min="12035" max="12035" width="11.625" style="6" customWidth="1"/>
    <col min="12036" max="12036" width="9.875" style="6" customWidth="1"/>
    <col min="12037" max="12037" width="4.75" style="6" customWidth="1"/>
    <col min="12038" max="12043" width="16.375" style="6" customWidth="1"/>
    <col min="12044" max="12044" width="4.75" style="6" customWidth="1"/>
    <col min="12045" max="12053" width="16.25" style="6" customWidth="1"/>
    <col min="12054" max="12054" width="7.875" style="6" customWidth="1"/>
    <col min="12055" max="12055" width="9" style="6" customWidth="1"/>
    <col min="12056" max="12056" width="6.375" style="6" customWidth="1"/>
    <col min="12057" max="12057" width="6.75" style="6" customWidth="1"/>
    <col min="12058" max="12058" width="10.25" style="6" customWidth="1"/>
    <col min="12059" max="12059" width="8.875" style="6" customWidth="1"/>
    <col min="12060" max="12060" width="7.625" style="6" customWidth="1"/>
    <col min="12061" max="12061" width="15.375" style="6" customWidth="1"/>
    <col min="12062" max="12062" width="7.625" style="6" customWidth="1"/>
    <col min="12063" max="12063" width="6.375" style="6" customWidth="1"/>
    <col min="12064" max="12064" width="6.625" style="6" customWidth="1"/>
    <col min="12065" max="12065" width="7.875" style="6" customWidth="1"/>
    <col min="12066" max="12066" width="7.125" style="6" customWidth="1"/>
    <col min="12067" max="12067" width="6.75" style="6" customWidth="1"/>
    <col min="12068" max="12237" width="16.25" style="6" customWidth="1"/>
    <col min="12238" max="12238" width="14.875" style="6" customWidth="1"/>
    <col min="12239" max="12288" width="16.25" style="6"/>
    <col min="12289" max="12289" width="5.75" style="6" customWidth="1"/>
    <col min="12290" max="12290" width="19.75" style="6" customWidth="1"/>
    <col min="12291" max="12291" width="11.625" style="6" customWidth="1"/>
    <col min="12292" max="12292" width="9.875" style="6" customWidth="1"/>
    <col min="12293" max="12293" width="4.75" style="6" customWidth="1"/>
    <col min="12294" max="12299" width="16.375" style="6" customWidth="1"/>
    <col min="12300" max="12300" width="4.75" style="6" customWidth="1"/>
    <col min="12301" max="12309" width="16.25" style="6" customWidth="1"/>
    <col min="12310" max="12310" width="7.875" style="6" customWidth="1"/>
    <col min="12311" max="12311" width="9" style="6" customWidth="1"/>
    <col min="12312" max="12312" width="6.375" style="6" customWidth="1"/>
    <col min="12313" max="12313" width="6.75" style="6" customWidth="1"/>
    <col min="12314" max="12314" width="10.25" style="6" customWidth="1"/>
    <col min="12315" max="12315" width="8.875" style="6" customWidth="1"/>
    <col min="12316" max="12316" width="7.625" style="6" customWidth="1"/>
    <col min="12317" max="12317" width="15.375" style="6" customWidth="1"/>
    <col min="12318" max="12318" width="7.625" style="6" customWidth="1"/>
    <col min="12319" max="12319" width="6.375" style="6" customWidth="1"/>
    <col min="12320" max="12320" width="6.625" style="6" customWidth="1"/>
    <col min="12321" max="12321" width="7.875" style="6" customWidth="1"/>
    <col min="12322" max="12322" width="7.125" style="6" customWidth="1"/>
    <col min="12323" max="12323" width="6.75" style="6" customWidth="1"/>
    <col min="12324" max="12493" width="16.25" style="6" customWidth="1"/>
    <col min="12494" max="12494" width="14.875" style="6" customWidth="1"/>
    <col min="12495" max="12544" width="16.25" style="6"/>
    <col min="12545" max="12545" width="5.75" style="6" customWidth="1"/>
    <col min="12546" max="12546" width="19.75" style="6" customWidth="1"/>
    <col min="12547" max="12547" width="11.625" style="6" customWidth="1"/>
    <col min="12548" max="12548" width="9.875" style="6" customWidth="1"/>
    <col min="12549" max="12549" width="4.75" style="6" customWidth="1"/>
    <col min="12550" max="12555" width="16.375" style="6" customWidth="1"/>
    <col min="12556" max="12556" width="4.75" style="6" customWidth="1"/>
    <col min="12557" max="12565" width="16.25" style="6" customWidth="1"/>
    <col min="12566" max="12566" width="7.875" style="6" customWidth="1"/>
    <col min="12567" max="12567" width="9" style="6" customWidth="1"/>
    <col min="12568" max="12568" width="6.375" style="6" customWidth="1"/>
    <col min="12569" max="12569" width="6.75" style="6" customWidth="1"/>
    <col min="12570" max="12570" width="10.25" style="6" customWidth="1"/>
    <col min="12571" max="12571" width="8.875" style="6" customWidth="1"/>
    <col min="12572" max="12572" width="7.625" style="6" customWidth="1"/>
    <col min="12573" max="12573" width="15.375" style="6" customWidth="1"/>
    <col min="12574" max="12574" width="7.625" style="6" customWidth="1"/>
    <col min="12575" max="12575" width="6.375" style="6" customWidth="1"/>
    <col min="12576" max="12576" width="6.625" style="6" customWidth="1"/>
    <col min="12577" max="12577" width="7.875" style="6" customWidth="1"/>
    <col min="12578" max="12578" width="7.125" style="6" customWidth="1"/>
    <col min="12579" max="12579" width="6.75" style="6" customWidth="1"/>
    <col min="12580" max="12749" width="16.25" style="6" customWidth="1"/>
    <col min="12750" max="12750" width="14.875" style="6" customWidth="1"/>
    <col min="12751" max="12800" width="16.25" style="6"/>
    <col min="12801" max="12801" width="5.75" style="6" customWidth="1"/>
    <col min="12802" max="12802" width="19.75" style="6" customWidth="1"/>
    <col min="12803" max="12803" width="11.625" style="6" customWidth="1"/>
    <col min="12804" max="12804" width="9.875" style="6" customWidth="1"/>
    <col min="12805" max="12805" width="4.75" style="6" customWidth="1"/>
    <col min="12806" max="12811" width="16.375" style="6" customWidth="1"/>
    <col min="12812" max="12812" width="4.75" style="6" customWidth="1"/>
    <col min="12813" max="12821" width="16.25" style="6" customWidth="1"/>
    <col min="12822" max="12822" width="7.875" style="6" customWidth="1"/>
    <col min="12823" max="12823" width="9" style="6" customWidth="1"/>
    <col min="12824" max="12824" width="6.375" style="6" customWidth="1"/>
    <col min="12825" max="12825" width="6.75" style="6" customWidth="1"/>
    <col min="12826" max="12826" width="10.25" style="6" customWidth="1"/>
    <col min="12827" max="12827" width="8.875" style="6" customWidth="1"/>
    <col min="12828" max="12828" width="7.625" style="6" customWidth="1"/>
    <col min="12829" max="12829" width="15.375" style="6" customWidth="1"/>
    <col min="12830" max="12830" width="7.625" style="6" customWidth="1"/>
    <col min="12831" max="12831" width="6.375" style="6" customWidth="1"/>
    <col min="12832" max="12832" width="6.625" style="6" customWidth="1"/>
    <col min="12833" max="12833" width="7.875" style="6" customWidth="1"/>
    <col min="12834" max="12834" width="7.125" style="6" customWidth="1"/>
    <col min="12835" max="12835" width="6.75" style="6" customWidth="1"/>
    <col min="12836" max="13005" width="16.25" style="6" customWidth="1"/>
    <col min="13006" max="13006" width="14.875" style="6" customWidth="1"/>
    <col min="13007" max="13056" width="16.25" style="6"/>
    <col min="13057" max="13057" width="5.75" style="6" customWidth="1"/>
    <col min="13058" max="13058" width="19.75" style="6" customWidth="1"/>
    <col min="13059" max="13059" width="11.625" style="6" customWidth="1"/>
    <col min="13060" max="13060" width="9.875" style="6" customWidth="1"/>
    <col min="13061" max="13061" width="4.75" style="6" customWidth="1"/>
    <col min="13062" max="13067" width="16.375" style="6" customWidth="1"/>
    <col min="13068" max="13068" width="4.75" style="6" customWidth="1"/>
    <col min="13069" max="13077" width="16.25" style="6" customWidth="1"/>
    <col min="13078" max="13078" width="7.875" style="6" customWidth="1"/>
    <col min="13079" max="13079" width="9" style="6" customWidth="1"/>
    <col min="13080" max="13080" width="6.375" style="6" customWidth="1"/>
    <col min="13081" max="13081" width="6.75" style="6" customWidth="1"/>
    <col min="13082" max="13082" width="10.25" style="6" customWidth="1"/>
    <col min="13083" max="13083" width="8.875" style="6" customWidth="1"/>
    <col min="13084" max="13084" width="7.625" style="6" customWidth="1"/>
    <col min="13085" max="13085" width="15.375" style="6" customWidth="1"/>
    <col min="13086" max="13086" width="7.625" style="6" customWidth="1"/>
    <col min="13087" max="13087" width="6.375" style="6" customWidth="1"/>
    <col min="13088" max="13088" width="6.625" style="6" customWidth="1"/>
    <col min="13089" max="13089" width="7.875" style="6" customWidth="1"/>
    <col min="13090" max="13090" width="7.125" style="6" customWidth="1"/>
    <col min="13091" max="13091" width="6.75" style="6" customWidth="1"/>
    <col min="13092" max="13261" width="16.25" style="6" customWidth="1"/>
    <col min="13262" max="13262" width="14.875" style="6" customWidth="1"/>
    <col min="13263" max="13312" width="16.25" style="6"/>
    <col min="13313" max="13313" width="5.75" style="6" customWidth="1"/>
    <col min="13314" max="13314" width="19.75" style="6" customWidth="1"/>
    <col min="13315" max="13315" width="11.625" style="6" customWidth="1"/>
    <col min="13316" max="13316" width="9.875" style="6" customWidth="1"/>
    <col min="13317" max="13317" width="4.75" style="6" customWidth="1"/>
    <col min="13318" max="13323" width="16.375" style="6" customWidth="1"/>
    <col min="13324" max="13324" width="4.75" style="6" customWidth="1"/>
    <col min="13325" max="13333" width="16.25" style="6" customWidth="1"/>
    <col min="13334" max="13334" width="7.875" style="6" customWidth="1"/>
    <col min="13335" max="13335" width="9" style="6" customWidth="1"/>
    <col min="13336" max="13336" width="6.375" style="6" customWidth="1"/>
    <col min="13337" max="13337" width="6.75" style="6" customWidth="1"/>
    <col min="13338" max="13338" width="10.25" style="6" customWidth="1"/>
    <col min="13339" max="13339" width="8.875" style="6" customWidth="1"/>
    <col min="13340" max="13340" width="7.625" style="6" customWidth="1"/>
    <col min="13341" max="13341" width="15.375" style="6" customWidth="1"/>
    <col min="13342" max="13342" width="7.625" style="6" customWidth="1"/>
    <col min="13343" max="13343" width="6.375" style="6" customWidth="1"/>
    <col min="13344" max="13344" width="6.625" style="6" customWidth="1"/>
    <col min="13345" max="13345" width="7.875" style="6" customWidth="1"/>
    <col min="13346" max="13346" width="7.125" style="6" customWidth="1"/>
    <col min="13347" max="13347" width="6.75" style="6" customWidth="1"/>
    <col min="13348" max="13517" width="16.25" style="6" customWidth="1"/>
    <col min="13518" max="13518" width="14.875" style="6" customWidth="1"/>
    <col min="13519" max="13568" width="16.25" style="6"/>
    <col min="13569" max="13569" width="5.75" style="6" customWidth="1"/>
    <col min="13570" max="13570" width="19.75" style="6" customWidth="1"/>
    <col min="13571" max="13571" width="11.625" style="6" customWidth="1"/>
    <col min="13572" max="13572" width="9.875" style="6" customWidth="1"/>
    <col min="13573" max="13573" width="4.75" style="6" customWidth="1"/>
    <col min="13574" max="13579" width="16.375" style="6" customWidth="1"/>
    <col min="13580" max="13580" width="4.75" style="6" customWidth="1"/>
    <col min="13581" max="13589" width="16.25" style="6" customWidth="1"/>
    <col min="13590" max="13590" width="7.875" style="6" customWidth="1"/>
    <col min="13591" max="13591" width="9" style="6" customWidth="1"/>
    <col min="13592" max="13592" width="6.375" style="6" customWidth="1"/>
    <col min="13593" max="13593" width="6.75" style="6" customWidth="1"/>
    <col min="13594" max="13594" width="10.25" style="6" customWidth="1"/>
    <col min="13595" max="13595" width="8.875" style="6" customWidth="1"/>
    <col min="13596" max="13596" width="7.625" style="6" customWidth="1"/>
    <col min="13597" max="13597" width="15.375" style="6" customWidth="1"/>
    <col min="13598" max="13598" width="7.625" style="6" customWidth="1"/>
    <col min="13599" max="13599" width="6.375" style="6" customWidth="1"/>
    <col min="13600" max="13600" width="6.625" style="6" customWidth="1"/>
    <col min="13601" max="13601" width="7.875" style="6" customWidth="1"/>
    <col min="13602" max="13602" width="7.125" style="6" customWidth="1"/>
    <col min="13603" max="13603" width="6.75" style="6" customWidth="1"/>
    <col min="13604" max="13773" width="16.25" style="6" customWidth="1"/>
    <col min="13774" max="13774" width="14.875" style="6" customWidth="1"/>
    <col min="13775" max="13824" width="16.25" style="6"/>
    <col min="13825" max="13825" width="5.75" style="6" customWidth="1"/>
    <col min="13826" max="13826" width="19.75" style="6" customWidth="1"/>
    <col min="13827" max="13827" width="11.625" style="6" customWidth="1"/>
    <col min="13828" max="13828" width="9.875" style="6" customWidth="1"/>
    <col min="13829" max="13829" width="4.75" style="6" customWidth="1"/>
    <col min="13830" max="13835" width="16.375" style="6" customWidth="1"/>
    <col min="13836" max="13836" width="4.75" style="6" customWidth="1"/>
    <col min="13837" max="13845" width="16.25" style="6" customWidth="1"/>
    <col min="13846" max="13846" width="7.875" style="6" customWidth="1"/>
    <col min="13847" max="13847" width="9" style="6" customWidth="1"/>
    <col min="13848" max="13848" width="6.375" style="6" customWidth="1"/>
    <col min="13849" max="13849" width="6.75" style="6" customWidth="1"/>
    <col min="13850" max="13850" width="10.25" style="6" customWidth="1"/>
    <col min="13851" max="13851" width="8.875" style="6" customWidth="1"/>
    <col min="13852" max="13852" width="7.625" style="6" customWidth="1"/>
    <col min="13853" max="13853" width="15.375" style="6" customWidth="1"/>
    <col min="13854" max="13854" width="7.625" style="6" customWidth="1"/>
    <col min="13855" max="13855" width="6.375" style="6" customWidth="1"/>
    <col min="13856" max="13856" width="6.625" style="6" customWidth="1"/>
    <col min="13857" max="13857" width="7.875" style="6" customWidth="1"/>
    <col min="13858" max="13858" width="7.125" style="6" customWidth="1"/>
    <col min="13859" max="13859" width="6.75" style="6" customWidth="1"/>
    <col min="13860" max="14029" width="16.25" style="6" customWidth="1"/>
    <col min="14030" max="14030" width="14.875" style="6" customWidth="1"/>
    <col min="14031" max="14080" width="16.25" style="6"/>
    <col min="14081" max="14081" width="5.75" style="6" customWidth="1"/>
    <col min="14082" max="14082" width="19.75" style="6" customWidth="1"/>
    <col min="14083" max="14083" width="11.625" style="6" customWidth="1"/>
    <col min="14084" max="14084" width="9.875" style="6" customWidth="1"/>
    <col min="14085" max="14085" width="4.75" style="6" customWidth="1"/>
    <col min="14086" max="14091" width="16.375" style="6" customWidth="1"/>
    <col min="14092" max="14092" width="4.75" style="6" customWidth="1"/>
    <col min="14093" max="14101" width="16.25" style="6" customWidth="1"/>
    <col min="14102" max="14102" width="7.875" style="6" customWidth="1"/>
    <col min="14103" max="14103" width="9" style="6" customWidth="1"/>
    <col min="14104" max="14104" width="6.375" style="6" customWidth="1"/>
    <col min="14105" max="14105" width="6.75" style="6" customWidth="1"/>
    <col min="14106" max="14106" width="10.25" style="6" customWidth="1"/>
    <col min="14107" max="14107" width="8.875" style="6" customWidth="1"/>
    <col min="14108" max="14108" width="7.625" style="6" customWidth="1"/>
    <col min="14109" max="14109" width="15.375" style="6" customWidth="1"/>
    <col min="14110" max="14110" width="7.625" style="6" customWidth="1"/>
    <col min="14111" max="14111" width="6.375" style="6" customWidth="1"/>
    <col min="14112" max="14112" width="6.625" style="6" customWidth="1"/>
    <col min="14113" max="14113" width="7.875" style="6" customWidth="1"/>
    <col min="14114" max="14114" width="7.125" style="6" customWidth="1"/>
    <col min="14115" max="14115" width="6.75" style="6" customWidth="1"/>
    <col min="14116" max="14285" width="16.25" style="6" customWidth="1"/>
    <col min="14286" max="14286" width="14.875" style="6" customWidth="1"/>
    <col min="14287" max="14336" width="16.25" style="6"/>
    <col min="14337" max="14337" width="5.75" style="6" customWidth="1"/>
    <col min="14338" max="14338" width="19.75" style="6" customWidth="1"/>
    <col min="14339" max="14339" width="11.625" style="6" customWidth="1"/>
    <col min="14340" max="14340" width="9.875" style="6" customWidth="1"/>
    <col min="14341" max="14341" width="4.75" style="6" customWidth="1"/>
    <col min="14342" max="14347" width="16.375" style="6" customWidth="1"/>
    <col min="14348" max="14348" width="4.75" style="6" customWidth="1"/>
    <col min="14349" max="14357" width="16.25" style="6" customWidth="1"/>
    <col min="14358" max="14358" width="7.875" style="6" customWidth="1"/>
    <col min="14359" max="14359" width="9" style="6" customWidth="1"/>
    <col min="14360" max="14360" width="6.375" style="6" customWidth="1"/>
    <col min="14361" max="14361" width="6.75" style="6" customWidth="1"/>
    <col min="14362" max="14362" width="10.25" style="6" customWidth="1"/>
    <col min="14363" max="14363" width="8.875" style="6" customWidth="1"/>
    <col min="14364" max="14364" width="7.625" style="6" customWidth="1"/>
    <col min="14365" max="14365" width="15.375" style="6" customWidth="1"/>
    <col min="14366" max="14366" width="7.625" style="6" customWidth="1"/>
    <col min="14367" max="14367" width="6.375" style="6" customWidth="1"/>
    <col min="14368" max="14368" width="6.625" style="6" customWidth="1"/>
    <col min="14369" max="14369" width="7.875" style="6" customWidth="1"/>
    <col min="14370" max="14370" width="7.125" style="6" customWidth="1"/>
    <col min="14371" max="14371" width="6.75" style="6" customWidth="1"/>
    <col min="14372" max="14541" width="16.25" style="6" customWidth="1"/>
    <col min="14542" max="14542" width="14.875" style="6" customWidth="1"/>
    <col min="14543" max="14592" width="16.25" style="6"/>
    <col min="14593" max="14593" width="5.75" style="6" customWidth="1"/>
    <col min="14594" max="14594" width="19.75" style="6" customWidth="1"/>
    <col min="14595" max="14595" width="11.625" style="6" customWidth="1"/>
    <col min="14596" max="14596" width="9.875" style="6" customWidth="1"/>
    <col min="14597" max="14597" width="4.75" style="6" customWidth="1"/>
    <col min="14598" max="14603" width="16.375" style="6" customWidth="1"/>
    <col min="14604" max="14604" width="4.75" style="6" customWidth="1"/>
    <col min="14605" max="14613" width="16.25" style="6" customWidth="1"/>
    <col min="14614" max="14614" width="7.875" style="6" customWidth="1"/>
    <col min="14615" max="14615" width="9" style="6" customWidth="1"/>
    <col min="14616" max="14616" width="6.375" style="6" customWidth="1"/>
    <col min="14617" max="14617" width="6.75" style="6" customWidth="1"/>
    <col min="14618" max="14618" width="10.25" style="6" customWidth="1"/>
    <col min="14619" max="14619" width="8.875" style="6" customWidth="1"/>
    <col min="14620" max="14620" width="7.625" style="6" customWidth="1"/>
    <col min="14621" max="14621" width="15.375" style="6" customWidth="1"/>
    <col min="14622" max="14622" width="7.625" style="6" customWidth="1"/>
    <col min="14623" max="14623" width="6.375" style="6" customWidth="1"/>
    <col min="14624" max="14624" width="6.625" style="6" customWidth="1"/>
    <col min="14625" max="14625" width="7.875" style="6" customWidth="1"/>
    <col min="14626" max="14626" width="7.125" style="6" customWidth="1"/>
    <col min="14627" max="14627" width="6.75" style="6" customWidth="1"/>
    <col min="14628" max="14797" width="16.25" style="6" customWidth="1"/>
    <col min="14798" max="14798" width="14.875" style="6" customWidth="1"/>
    <col min="14799" max="14848" width="16.25" style="6"/>
    <col min="14849" max="14849" width="5.75" style="6" customWidth="1"/>
    <col min="14850" max="14850" width="19.75" style="6" customWidth="1"/>
    <col min="14851" max="14851" width="11.625" style="6" customWidth="1"/>
    <col min="14852" max="14852" width="9.875" style="6" customWidth="1"/>
    <col min="14853" max="14853" width="4.75" style="6" customWidth="1"/>
    <col min="14854" max="14859" width="16.375" style="6" customWidth="1"/>
    <col min="14860" max="14860" width="4.75" style="6" customWidth="1"/>
    <col min="14861" max="14869" width="16.25" style="6" customWidth="1"/>
    <col min="14870" max="14870" width="7.875" style="6" customWidth="1"/>
    <col min="14871" max="14871" width="9" style="6" customWidth="1"/>
    <col min="14872" max="14872" width="6.375" style="6" customWidth="1"/>
    <col min="14873" max="14873" width="6.75" style="6" customWidth="1"/>
    <col min="14874" max="14874" width="10.25" style="6" customWidth="1"/>
    <col min="14875" max="14875" width="8.875" style="6" customWidth="1"/>
    <col min="14876" max="14876" width="7.625" style="6" customWidth="1"/>
    <col min="14877" max="14877" width="15.375" style="6" customWidth="1"/>
    <col min="14878" max="14878" width="7.625" style="6" customWidth="1"/>
    <col min="14879" max="14879" width="6.375" style="6" customWidth="1"/>
    <col min="14880" max="14880" width="6.625" style="6" customWidth="1"/>
    <col min="14881" max="14881" width="7.875" style="6" customWidth="1"/>
    <col min="14882" max="14882" width="7.125" style="6" customWidth="1"/>
    <col min="14883" max="14883" width="6.75" style="6" customWidth="1"/>
    <col min="14884" max="15053" width="16.25" style="6" customWidth="1"/>
    <col min="15054" max="15054" width="14.875" style="6" customWidth="1"/>
    <col min="15055" max="15104" width="16.25" style="6"/>
    <col min="15105" max="15105" width="5.75" style="6" customWidth="1"/>
    <col min="15106" max="15106" width="19.75" style="6" customWidth="1"/>
    <col min="15107" max="15107" width="11.625" style="6" customWidth="1"/>
    <col min="15108" max="15108" width="9.875" style="6" customWidth="1"/>
    <col min="15109" max="15109" width="4.75" style="6" customWidth="1"/>
    <col min="15110" max="15115" width="16.375" style="6" customWidth="1"/>
    <col min="15116" max="15116" width="4.75" style="6" customWidth="1"/>
    <col min="15117" max="15125" width="16.25" style="6" customWidth="1"/>
    <col min="15126" max="15126" width="7.875" style="6" customWidth="1"/>
    <col min="15127" max="15127" width="9" style="6" customWidth="1"/>
    <col min="15128" max="15128" width="6.375" style="6" customWidth="1"/>
    <col min="15129" max="15129" width="6.75" style="6" customWidth="1"/>
    <col min="15130" max="15130" width="10.25" style="6" customWidth="1"/>
    <col min="15131" max="15131" width="8.875" style="6" customWidth="1"/>
    <col min="15132" max="15132" width="7.625" style="6" customWidth="1"/>
    <col min="15133" max="15133" width="15.375" style="6" customWidth="1"/>
    <col min="15134" max="15134" width="7.625" style="6" customWidth="1"/>
    <col min="15135" max="15135" width="6.375" style="6" customWidth="1"/>
    <col min="15136" max="15136" width="6.625" style="6" customWidth="1"/>
    <col min="15137" max="15137" width="7.875" style="6" customWidth="1"/>
    <col min="15138" max="15138" width="7.125" style="6" customWidth="1"/>
    <col min="15139" max="15139" width="6.75" style="6" customWidth="1"/>
    <col min="15140" max="15309" width="16.25" style="6" customWidth="1"/>
    <col min="15310" max="15310" width="14.875" style="6" customWidth="1"/>
    <col min="15311" max="15360" width="16.25" style="6"/>
    <col min="15361" max="15361" width="5.75" style="6" customWidth="1"/>
    <col min="15362" max="15362" width="19.75" style="6" customWidth="1"/>
    <col min="15363" max="15363" width="11.625" style="6" customWidth="1"/>
    <col min="15364" max="15364" width="9.875" style="6" customWidth="1"/>
    <col min="15365" max="15365" width="4.75" style="6" customWidth="1"/>
    <col min="15366" max="15371" width="16.375" style="6" customWidth="1"/>
    <col min="15372" max="15372" width="4.75" style="6" customWidth="1"/>
    <col min="15373" max="15381" width="16.25" style="6" customWidth="1"/>
    <col min="15382" max="15382" width="7.875" style="6" customWidth="1"/>
    <col min="15383" max="15383" width="9" style="6" customWidth="1"/>
    <col min="15384" max="15384" width="6.375" style="6" customWidth="1"/>
    <col min="15385" max="15385" width="6.75" style="6" customWidth="1"/>
    <col min="15386" max="15386" width="10.25" style="6" customWidth="1"/>
    <col min="15387" max="15387" width="8.875" style="6" customWidth="1"/>
    <col min="15388" max="15388" width="7.625" style="6" customWidth="1"/>
    <col min="15389" max="15389" width="15.375" style="6" customWidth="1"/>
    <col min="15390" max="15390" width="7.625" style="6" customWidth="1"/>
    <col min="15391" max="15391" width="6.375" style="6" customWidth="1"/>
    <col min="15392" max="15392" width="6.625" style="6" customWidth="1"/>
    <col min="15393" max="15393" width="7.875" style="6" customWidth="1"/>
    <col min="15394" max="15394" width="7.125" style="6" customWidth="1"/>
    <col min="15395" max="15395" width="6.75" style="6" customWidth="1"/>
    <col min="15396" max="15565" width="16.25" style="6" customWidth="1"/>
    <col min="15566" max="15566" width="14.875" style="6" customWidth="1"/>
    <col min="15567" max="15616" width="16.25" style="6"/>
    <col min="15617" max="15617" width="5.75" style="6" customWidth="1"/>
    <col min="15618" max="15618" width="19.75" style="6" customWidth="1"/>
    <col min="15619" max="15619" width="11.625" style="6" customWidth="1"/>
    <col min="15620" max="15620" width="9.875" style="6" customWidth="1"/>
    <col min="15621" max="15621" width="4.75" style="6" customWidth="1"/>
    <col min="15622" max="15627" width="16.375" style="6" customWidth="1"/>
    <col min="15628" max="15628" width="4.75" style="6" customWidth="1"/>
    <col min="15629" max="15637" width="16.25" style="6" customWidth="1"/>
    <col min="15638" max="15638" width="7.875" style="6" customWidth="1"/>
    <col min="15639" max="15639" width="9" style="6" customWidth="1"/>
    <col min="15640" max="15640" width="6.375" style="6" customWidth="1"/>
    <col min="15641" max="15641" width="6.75" style="6" customWidth="1"/>
    <col min="15642" max="15642" width="10.25" style="6" customWidth="1"/>
    <col min="15643" max="15643" width="8.875" style="6" customWidth="1"/>
    <col min="15644" max="15644" width="7.625" style="6" customWidth="1"/>
    <col min="15645" max="15645" width="15.375" style="6" customWidth="1"/>
    <col min="15646" max="15646" width="7.625" style="6" customWidth="1"/>
    <col min="15647" max="15647" width="6.375" style="6" customWidth="1"/>
    <col min="15648" max="15648" width="6.625" style="6" customWidth="1"/>
    <col min="15649" max="15649" width="7.875" style="6" customWidth="1"/>
    <col min="15650" max="15650" width="7.125" style="6" customWidth="1"/>
    <col min="15651" max="15651" width="6.75" style="6" customWidth="1"/>
    <col min="15652" max="15821" width="16.25" style="6" customWidth="1"/>
    <col min="15822" max="15822" width="14.875" style="6" customWidth="1"/>
    <col min="15823" max="15872" width="16.25" style="6"/>
    <col min="15873" max="15873" width="5.75" style="6" customWidth="1"/>
    <col min="15874" max="15874" width="19.75" style="6" customWidth="1"/>
    <col min="15875" max="15875" width="11.625" style="6" customWidth="1"/>
    <col min="15876" max="15876" width="9.875" style="6" customWidth="1"/>
    <col min="15877" max="15877" width="4.75" style="6" customWidth="1"/>
    <col min="15878" max="15883" width="16.375" style="6" customWidth="1"/>
    <col min="15884" max="15884" width="4.75" style="6" customWidth="1"/>
    <col min="15885" max="15893" width="16.25" style="6" customWidth="1"/>
    <col min="15894" max="15894" width="7.875" style="6" customWidth="1"/>
    <col min="15895" max="15895" width="9" style="6" customWidth="1"/>
    <col min="15896" max="15896" width="6.375" style="6" customWidth="1"/>
    <col min="15897" max="15897" width="6.75" style="6" customWidth="1"/>
    <col min="15898" max="15898" width="10.25" style="6" customWidth="1"/>
    <col min="15899" max="15899" width="8.875" style="6" customWidth="1"/>
    <col min="15900" max="15900" width="7.625" style="6" customWidth="1"/>
    <col min="15901" max="15901" width="15.375" style="6" customWidth="1"/>
    <col min="15902" max="15902" width="7.625" style="6" customWidth="1"/>
    <col min="15903" max="15903" width="6.375" style="6" customWidth="1"/>
    <col min="15904" max="15904" width="6.625" style="6" customWidth="1"/>
    <col min="15905" max="15905" width="7.875" style="6" customWidth="1"/>
    <col min="15906" max="15906" width="7.125" style="6" customWidth="1"/>
    <col min="15907" max="15907" width="6.75" style="6" customWidth="1"/>
    <col min="15908" max="16077" width="16.25" style="6" customWidth="1"/>
    <col min="16078" max="16078" width="14.875" style="6" customWidth="1"/>
    <col min="16079" max="16128" width="16.25" style="6"/>
    <col min="16129" max="16129" width="5.75" style="6" customWidth="1"/>
    <col min="16130" max="16130" width="19.75" style="6" customWidth="1"/>
    <col min="16131" max="16131" width="11.625" style="6" customWidth="1"/>
    <col min="16132" max="16132" width="9.875" style="6" customWidth="1"/>
    <col min="16133" max="16133" width="4.75" style="6" customWidth="1"/>
    <col min="16134" max="16139" width="16.375" style="6" customWidth="1"/>
    <col min="16140" max="16140" width="4.75" style="6" customWidth="1"/>
    <col min="16141" max="16149" width="16.25" style="6" customWidth="1"/>
    <col min="16150" max="16150" width="7.875" style="6" customWidth="1"/>
    <col min="16151" max="16151" width="9" style="6" customWidth="1"/>
    <col min="16152" max="16152" width="6.375" style="6" customWidth="1"/>
    <col min="16153" max="16153" width="6.75" style="6" customWidth="1"/>
    <col min="16154" max="16154" width="10.25" style="6" customWidth="1"/>
    <col min="16155" max="16155" width="8.875" style="6" customWidth="1"/>
    <col min="16156" max="16156" width="7.625" style="6" customWidth="1"/>
    <col min="16157" max="16157" width="15.375" style="6" customWidth="1"/>
    <col min="16158" max="16158" width="7.625" style="6" customWidth="1"/>
    <col min="16159" max="16159" width="6.375" style="6" customWidth="1"/>
    <col min="16160" max="16160" width="6.625" style="6" customWidth="1"/>
    <col min="16161" max="16161" width="7.875" style="6" customWidth="1"/>
    <col min="16162" max="16162" width="7.125" style="6" customWidth="1"/>
    <col min="16163" max="16163" width="6.75" style="6" customWidth="1"/>
    <col min="16164" max="16333" width="16.25" style="6" customWidth="1"/>
    <col min="16334" max="16334" width="14.875" style="6" customWidth="1"/>
    <col min="16335" max="16384" width="16.25" style="6"/>
  </cols>
  <sheetData>
    <row r="1" spans="1:50" ht="30" customHeight="1">
      <c r="B1" s="740"/>
      <c r="C1" s="741"/>
      <c r="D1" s="735"/>
      <c r="E1" s="735"/>
      <c r="F1" s="742"/>
      <c r="G1" s="742"/>
      <c r="H1" s="742"/>
      <c r="I1" s="742"/>
      <c r="J1" s="735"/>
      <c r="K1" s="735"/>
    </row>
    <row r="2" spans="1:50" ht="15" customHeight="1">
      <c r="B2" s="883" t="s">
        <v>569</v>
      </c>
      <c r="C2" s="883"/>
      <c r="D2" s="883"/>
      <c r="E2" s="883"/>
      <c r="F2" s="883"/>
      <c r="G2" s="883"/>
      <c r="H2" s="883"/>
      <c r="I2" s="883"/>
      <c r="J2" s="883"/>
      <c r="K2" s="883"/>
      <c r="L2" s="883"/>
      <c r="M2" s="883"/>
      <c r="N2" s="883"/>
      <c r="O2" s="883"/>
      <c r="P2" s="883"/>
      <c r="Q2" s="883"/>
      <c r="R2" s="883"/>
      <c r="S2" s="736"/>
      <c r="T2" s="736"/>
      <c r="U2" s="736"/>
      <c r="V2" s="736"/>
      <c r="W2" s="736"/>
      <c r="X2" s="736"/>
      <c r="Y2" s="736"/>
      <c r="Z2" s="736"/>
      <c r="AA2" s="736"/>
      <c r="AB2" s="736"/>
      <c r="AC2" s="736"/>
      <c r="AD2" s="736"/>
    </row>
    <row r="3" spans="1:50" ht="15" customHeight="1">
      <c r="B3" s="883"/>
      <c r="C3" s="883"/>
      <c r="D3" s="883"/>
      <c r="E3" s="883"/>
      <c r="F3" s="883"/>
      <c r="G3" s="883"/>
      <c r="H3" s="883"/>
      <c r="I3" s="883"/>
      <c r="J3" s="883"/>
      <c r="K3" s="883"/>
      <c r="L3" s="883"/>
      <c r="M3" s="883"/>
      <c r="N3" s="883"/>
      <c r="O3" s="883"/>
      <c r="P3" s="883"/>
      <c r="Q3" s="883"/>
      <c r="R3" s="883"/>
      <c r="S3" s="736"/>
      <c r="T3" s="736"/>
      <c r="U3" s="736"/>
      <c r="V3" s="736"/>
      <c r="W3" s="736"/>
      <c r="X3" s="736"/>
      <c r="Y3" s="736"/>
      <c r="Z3" s="736"/>
      <c r="AA3" s="736"/>
      <c r="AB3" s="736"/>
      <c r="AC3" s="736"/>
      <c r="AD3" s="736"/>
    </row>
    <row r="4" spans="1:50" ht="15" customHeight="1">
      <c r="B4" s="883"/>
      <c r="C4" s="883"/>
      <c r="D4" s="883"/>
      <c r="E4" s="883"/>
      <c r="F4" s="883"/>
      <c r="G4" s="883"/>
      <c r="H4" s="883"/>
      <c r="I4" s="883"/>
      <c r="J4" s="883"/>
      <c r="K4" s="883"/>
      <c r="L4" s="883"/>
      <c r="M4" s="883"/>
      <c r="N4" s="883"/>
      <c r="O4" s="883"/>
      <c r="P4" s="883"/>
      <c r="Q4" s="883"/>
      <c r="R4" s="883"/>
      <c r="S4" s="736"/>
      <c r="T4" s="736"/>
      <c r="U4" s="736"/>
      <c r="V4" s="736"/>
      <c r="W4" s="736"/>
      <c r="X4" s="736"/>
      <c r="Y4" s="736"/>
      <c r="Z4" s="736"/>
      <c r="AA4" s="736"/>
      <c r="AB4" s="736"/>
      <c r="AC4" s="736"/>
      <c r="AD4" s="736"/>
    </row>
    <row r="5" spans="1:50" ht="15.75" customHeight="1">
      <c r="B5" s="883"/>
      <c r="C5" s="883"/>
      <c r="D5" s="883"/>
      <c r="E5" s="883"/>
      <c r="F5" s="883"/>
      <c r="G5" s="883"/>
      <c r="H5" s="883"/>
      <c r="I5" s="883"/>
      <c r="J5" s="883"/>
      <c r="K5" s="883"/>
      <c r="L5" s="883"/>
      <c r="M5" s="883"/>
      <c r="N5" s="883"/>
      <c r="O5" s="883"/>
      <c r="P5" s="883"/>
      <c r="Q5" s="883"/>
      <c r="R5" s="883"/>
      <c r="S5" s="736"/>
      <c r="T5" s="736"/>
      <c r="U5" s="736"/>
      <c r="V5" s="736"/>
      <c r="W5" s="736"/>
      <c r="X5" s="736"/>
      <c r="Y5" s="736"/>
      <c r="Z5" s="736"/>
      <c r="AA5" s="736"/>
      <c r="AB5" s="736"/>
      <c r="AC5" s="736"/>
      <c r="AD5" s="736"/>
    </row>
    <row r="6" spans="1:50" ht="16.5" thickBot="1">
      <c r="B6" s="341"/>
      <c r="C6" s="566"/>
      <c r="D6" s="14"/>
      <c r="E6" s="14"/>
      <c r="F6" s="15"/>
      <c r="R6" s="1"/>
    </row>
    <row r="7" spans="1:50" ht="17.25" thickTop="1" thickBot="1">
      <c r="A7" s="16">
        <v>1</v>
      </c>
      <c r="B7" s="565" t="s">
        <v>511</v>
      </c>
      <c r="C7" s="18"/>
      <c r="D7" s="18"/>
      <c r="E7" s="19"/>
      <c r="F7" s="20"/>
      <c r="G7" s="21" t="s">
        <v>7</v>
      </c>
      <c r="H7" s="18"/>
      <c r="I7" s="20" t="s">
        <v>8</v>
      </c>
      <c r="J7" s="22">
        <v>0.05</v>
      </c>
      <c r="K7" s="156" t="s">
        <v>9</v>
      </c>
      <c r="L7" s="114"/>
      <c r="M7" s="114"/>
    </row>
    <row r="8" spans="1:50" ht="18.75" thickTop="1">
      <c r="A8" s="16">
        <f t="shared" ref="A8:A71" si="0">A7+1</f>
        <v>2</v>
      </c>
      <c r="B8" s="17" t="s">
        <v>10</v>
      </c>
      <c r="C8" s="23"/>
      <c r="D8" s="23"/>
      <c r="E8" s="23"/>
      <c r="F8" s="190">
        <f>DATA2!$A$4</f>
        <v>1</v>
      </c>
      <c r="G8" s="190">
        <v>2</v>
      </c>
      <c r="H8" s="190">
        <v>3</v>
      </c>
      <c r="I8" s="190">
        <v>4</v>
      </c>
      <c r="J8" s="190">
        <v>5</v>
      </c>
      <c r="K8" s="190">
        <v>6</v>
      </c>
      <c r="L8" s="190">
        <v>7</v>
      </c>
      <c r="M8" s="190">
        <v>8</v>
      </c>
      <c r="N8" s="190">
        <v>9</v>
      </c>
      <c r="O8" s="190">
        <v>10</v>
      </c>
      <c r="P8" s="190">
        <v>11</v>
      </c>
      <c r="Q8" s="190">
        <v>12</v>
      </c>
      <c r="R8" s="157">
        <v>13</v>
      </c>
      <c r="S8" s="571">
        <v>14</v>
      </c>
      <c r="T8" s="190">
        <v>15</v>
      </c>
      <c r="U8" s="190">
        <v>16</v>
      </c>
      <c r="V8" s="190">
        <v>17</v>
      </c>
      <c r="W8" s="190">
        <v>18</v>
      </c>
      <c r="X8" s="190">
        <v>19</v>
      </c>
      <c r="Y8" s="190">
        <v>20</v>
      </c>
      <c r="Z8" s="423">
        <v>21</v>
      </c>
      <c r="AA8" s="190">
        <v>22</v>
      </c>
      <c r="AB8" s="190">
        <v>23</v>
      </c>
      <c r="AC8" s="190">
        <v>24</v>
      </c>
      <c r="AD8" s="157">
        <v>25</v>
      </c>
      <c r="AE8" s="571">
        <v>26</v>
      </c>
      <c r="AF8" s="190">
        <v>27</v>
      </c>
      <c r="AG8" s="190">
        <v>28</v>
      </c>
      <c r="AH8" s="190">
        <v>29</v>
      </c>
      <c r="AI8" s="190">
        <v>30</v>
      </c>
      <c r="AJ8" s="423">
        <v>31</v>
      </c>
      <c r="AK8" s="423">
        <v>32</v>
      </c>
      <c r="AL8" s="423">
        <v>33</v>
      </c>
      <c r="AM8" s="423">
        <v>34</v>
      </c>
      <c r="AN8" s="423">
        <v>35</v>
      </c>
      <c r="AO8" s="400">
        <v>36</v>
      </c>
    </row>
    <row r="9" spans="1:50" ht="15.75">
      <c r="A9" s="16">
        <f t="shared" si="0"/>
        <v>3</v>
      </c>
      <c r="B9" s="24"/>
      <c r="C9" s="25"/>
      <c r="D9" s="25" t="s">
        <v>11</v>
      </c>
      <c r="E9" s="25"/>
      <c r="F9" s="187" t="s">
        <v>191</v>
      </c>
      <c r="G9" s="187" t="s">
        <v>191</v>
      </c>
      <c r="H9" s="187" t="s">
        <v>191</v>
      </c>
      <c r="I9" s="187" t="s">
        <v>191</v>
      </c>
      <c r="J9" s="187" t="s">
        <v>191</v>
      </c>
      <c r="K9" s="187" t="s">
        <v>191</v>
      </c>
      <c r="L9" s="187" t="s">
        <v>191</v>
      </c>
      <c r="M9" s="187" t="s">
        <v>191</v>
      </c>
      <c r="N9" s="187" t="s">
        <v>191</v>
      </c>
      <c r="O9" s="187" t="s">
        <v>191</v>
      </c>
      <c r="P9" s="187" t="s">
        <v>191</v>
      </c>
      <c r="Q9" s="187" t="s">
        <v>191</v>
      </c>
      <c r="R9" s="116" t="s">
        <v>191</v>
      </c>
      <c r="S9" s="572" t="s">
        <v>191</v>
      </c>
      <c r="T9" s="116" t="s">
        <v>191</v>
      </c>
      <c r="U9" s="187" t="s">
        <v>191</v>
      </c>
      <c r="V9" s="187" t="s">
        <v>191</v>
      </c>
      <c r="W9" s="187" t="s">
        <v>191</v>
      </c>
      <c r="X9" s="187" t="s">
        <v>191</v>
      </c>
      <c r="Y9" s="187" t="s">
        <v>191</v>
      </c>
      <c r="Z9" s="183" t="s">
        <v>191</v>
      </c>
      <c r="AA9" s="187" t="s">
        <v>191</v>
      </c>
      <c r="AB9" s="187" t="s">
        <v>191</v>
      </c>
      <c r="AC9" s="187" t="s">
        <v>191</v>
      </c>
      <c r="AD9" s="116" t="s">
        <v>191</v>
      </c>
      <c r="AE9" s="572" t="s">
        <v>191</v>
      </c>
      <c r="AF9" s="187"/>
      <c r="AG9" s="187"/>
      <c r="AH9" s="183"/>
      <c r="AI9" s="187"/>
      <c r="AJ9" s="183"/>
      <c r="AK9" s="183"/>
      <c r="AL9" s="183"/>
      <c r="AM9" s="183"/>
      <c r="AN9" s="183"/>
      <c r="AO9" s="401"/>
    </row>
    <row r="10" spans="1:50" ht="15.75">
      <c r="A10" s="16">
        <f t="shared" si="0"/>
        <v>4</v>
      </c>
      <c r="B10" s="27"/>
      <c r="C10" s="718"/>
      <c r="D10" s="718" t="s">
        <v>12</v>
      </c>
      <c r="E10" s="718"/>
      <c r="F10" s="188" t="str">
        <f>DATA2!$C$4</f>
        <v>PSV-11111</v>
      </c>
      <c r="G10" s="188" t="str">
        <f>DATA2!$C$5</f>
        <v>11112-AA3-2"-PV</v>
      </c>
      <c r="H10" s="188" t="str">
        <f>DATA2!$C$6</f>
        <v>PSV-11311</v>
      </c>
      <c r="I10" s="188" t="str">
        <f>DATA2!$C$7</f>
        <v>13112-AA3-2"-PV</v>
      </c>
      <c r="J10" s="188" t="str">
        <f>DATA2!$C8</f>
        <v>PSV-11321</v>
      </c>
      <c r="K10" s="188" t="str">
        <f>DATA2!$C9</f>
        <v>13212-AA3-2"-PV</v>
      </c>
      <c r="L10" s="188" t="str">
        <f>DATA2!$C$10</f>
        <v>PSV-11131</v>
      </c>
      <c r="M10" s="188" t="str">
        <f>DATA2!$C$11</f>
        <v>11312-AA3-2"-PV</v>
      </c>
      <c r="N10" s="188" t="str">
        <f>DATA2!$C$12</f>
        <v>PSV-11811</v>
      </c>
      <c r="O10" s="188" t="str">
        <f>DATA2!$C$13</f>
        <v>18104-AA3-2"-PV</v>
      </c>
      <c r="P10" s="188" t="str">
        <f>DATA2!$C$14</f>
        <v>PSV-11141A</v>
      </c>
      <c r="Q10" s="188" t="str">
        <f>DATA2!$C$15</f>
        <v>11312-AA3-2"-PV</v>
      </c>
      <c r="R10" s="117" t="str">
        <f>DATA2!$C$16</f>
        <v>PSV-11141B</v>
      </c>
      <c r="S10" s="573" t="str">
        <f>DATA2!$C$17</f>
        <v>11420-AA3-2"-PV</v>
      </c>
      <c r="T10" s="117" t="str">
        <f>DATA2!$C$18</f>
        <v>PSV-11141C</v>
      </c>
      <c r="U10" s="188" t="str">
        <f>DATA2!$C$19</f>
        <v>11426-AA3-2"-PV</v>
      </c>
      <c r="V10" s="188" t="str">
        <f>DATA2!$C$20</f>
        <v>PSV-11341A</v>
      </c>
      <c r="W10" s="188" t="str">
        <f>DATA2!$C$21</f>
        <v>13412-AA3-2"-PV</v>
      </c>
      <c r="X10" s="188" t="str">
        <f>DATA2!$C$22</f>
        <v>PSV-11341B</v>
      </c>
      <c r="Y10" s="188" t="str">
        <f>DATA2!$C$23</f>
        <v xml:space="preserve"> 13432-AA3-2"-PV</v>
      </c>
      <c r="Z10" s="185" t="str">
        <f>DATA2!$C$24</f>
        <v>PSV-11151</v>
      </c>
      <c r="AA10" s="188" t="str">
        <f>DATA2!$C$25</f>
        <v>11517-AA3-2"-PV</v>
      </c>
      <c r="AB10" s="188" t="str">
        <f>DATA2!$C$26</f>
        <v>E-1891</v>
      </c>
      <c r="AC10" s="188" t="str">
        <f>DATA2!$C$27</f>
        <v>D-1891</v>
      </c>
      <c r="AD10" s="117" t="str">
        <f>DATA2!$C$28</f>
        <v>S-1891</v>
      </c>
      <c r="AE10" s="573">
        <f>DATA2!$C$29</f>
        <v>0</v>
      </c>
      <c r="AF10" s="188">
        <f>DATA2!$C$30</f>
        <v>0</v>
      </c>
      <c r="AG10" s="188">
        <f>DATA2!$C$31</f>
        <v>0</v>
      </c>
      <c r="AH10" s="185">
        <f>DATA2!$C$32</f>
        <v>0</v>
      </c>
      <c r="AI10" s="188">
        <f>DATA2!$C$33</f>
        <v>0</v>
      </c>
      <c r="AJ10" s="185">
        <f>DATA2!$C$34</f>
        <v>0</v>
      </c>
      <c r="AK10" s="185">
        <f>DATA2!$C$35</f>
        <v>0</v>
      </c>
      <c r="AL10" s="185">
        <f>DATA2!$C$36</f>
        <v>0</v>
      </c>
      <c r="AM10" s="185">
        <f>DATA2!$C$37</f>
        <v>0</v>
      </c>
      <c r="AN10" s="185">
        <f>DATA2!$C$38</f>
        <v>0</v>
      </c>
      <c r="AO10" s="402">
        <f>DATA2!$C$39</f>
        <v>0</v>
      </c>
      <c r="AP10" s="1"/>
      <c r="AQ10" s="1"/>
      <c r="AR10" s="26" t="s">
        <v>13</v>
      </c>
      <c r="AT10" s="1"/>
    </row>
    <row r="11" spans="1:50" ht="16.5" thickBot="1">
      <c r="A11" s="16">
        <f t="shared" si="0"/>
        <v>5</v>
      </c>
      <c r="B11" s="27"/>
      <c r="C11" s="718"/>
      <c r="D11" s="718" t="s">
        <v>14</v>
      </c>
      <c r="E11" s="718"/>
      <c r="F11" s="188" t="str">
        <f>DATA2!D4</f>
        <v>89101-AA3-4"-PV</v>
      </c>
      <c r="G11" s="188" t="str">
        <f>DATA2!$D5</f>
        <v>11132-AA3-2"-PV</v>
      </c>
      <c r="H11" s="188" t="str">
        <f>DATA2!$D6</f>
        <v>89101-AA3-4"-PV</v>
      </c>
      <c r="I11" s="188" t="str">
        <f>DATA2!$D7</f>
        <v>13412-AA3-2"-PV</v>
      </c>
      <c r="J11" s="188" t="str">
        <f>DATA2!$D8</f>
        <v>89101-AA3-4"-PV</v>
      </c>
      <c r="K11" s="188" t="str">
        <f>DATA2!$D9</f>
        <v>13412-AA3-2"-PV</v>
      </c>
      <c r="L11" s="188" t="str">
        <f>DATA2!$D10</f>
        <v>89101-AA3-4"-PV</v>
      </c>
      <c r="M11" s="188" t="str">
        <f>DATA2!$D11</f>
        <v>11412-AA3-2"-PV</v>
      </c>
      <c r="N11" s="188" t="str">
        <f>DATA2!$D12</f>
        <v>89101-AA3-4"-PV</v>
      </c>
      <c r="O11" s="188" t="str">
        <f>DATA2!$D13</f>
        <v>11417-AA3-2"-PV</v>
      </c>
      <c r="P11" s="188" t="str">
        <f>DATA2!$D14</f>
        <v>89101-AA3-4"-PV</v>
      </c>
      <c r="Q11" s="188" t="str">
        <f>DATA2!$D15</f>
        <v>11420-AA3-2"-PV</v>
      </c>
      <c r="R11" s="117" t="str">
        <f>DATA2!$D16</f>
        <v>89101-AA3-4"-PV</v>
      </c>
      <c r="S11" s="573" t="str">
        <f>DATA2!$D17</f>
        <v>11426-AA3-2"-PV</v>
      </c>
      <c r="T11" s="117" t="str">
        <f>DATA2!$D18</f>
        <v>89101-AA3-4"-PV</v>
      </c>
      <c r="U11" s="188" t="str">
        <f>DATA2!$D19</f>
        <v>13412-AA3-2"-PV</v>
      </c>
      <c r="V11" s="188" t="str">
        <f>DATA2!$D20</f>
        <v>89101-AA3-4"-PV</v>
      </c>
      <c r="W11" s="188" t="str">
        <f>DATA2!$D21</f>
        <v xml:space="preserve"> 13432-AA3-2"-PV</v>
      </c>
      <c r="X11" s="188" t="str">
        <f>DATA2!$D22</f>
        <v>89101-AA3-4"-PV</v>
      </c>
      <c r="Y11" s="188" t="str">
        <f>DATA2!$D23</f>
        <v>18104-AA3-2"-PV</v>
      </c>
      <c r="Z11" s="185" t="str">
        <f>DATA2!$D22</f>
        <v>89101-AA3-4"-PV</v>
      </c>
      <c r="AA11" s="188" t="str">
        <f>DATA2!$D25</f>
        <v>E-1891</v>
      </c>
      <c r="AB11" s="188" t="str">
        <f>DATA2!$D26</f>
        <v>D-1891</v>
      </c>
      <c r="AC11" s="188" t="str">
        <f>DATA2!$D27</f>
        <v>S-1891</v>
      </c>
      <c r="AD11" s="117" t="str">
        <f>DATA2!$D28</f>
        <v>ATM</v>
      </c>
      <c r="AE11" s="573">
        <f>DATA2!$D29</f>
        <v>0</v>
      </c>
      <c r="AF11" s="188">
        <f>DATA2!$D30</f>
        <v>0</v>
      </c>
      <c r="AG11" s="188">
        <f>DATA2!$D31</f>
        <v>0</v>
      </c>
      <c r="AH11" s="184">
        <f>DATA2!$D32</f>
        <v>0</v>
      </c>
      <c r="AI11" s="188">
        <f>DATA2!$D33</f>
        <v>0</v>
      </c>
      <c r="AJ11" s="185">
        <f>DATA2!$D34</f>
        <v>0</v>
      </c>
      <c r="AK11" s="185">
        <f>DATA2!$D35</f>
        <v>0</v>
      </c>
      <c r="AL11" s="185">
        <f>DATA2!$D36</f>
        <v>0</v>
      </c>
      <c r="AM11" s="185">
        <f>DATA2!$D37</f>
        <v>0</v>
      </c>
      <c r="AN11" s="185">
        <f>DATA2!$D38</f>
        <v>0</v>
      </c>
      <c r="AO11" s="402">
        <f>DATA2!$D39</f>
        <v>0</v>
      </c>
      <c r="AP11" s="6">
        <v>6.6929999999999996</v>
      </c>
      <c r="AQ11" s="1" t="s">
        <v>15</v>
      </c>
      <c r="AR11" s="6">
        <f>AP11^-1</f>
        <v>0.1494098311668908</v>
      </c>
      <c r="AS11" s="1" t="s">
        <v>16</v>
      </c>
      <c r="AT11" s="31">
        <v>9282</v>
      </c>
      <c r="AU11" s="1" t="s">
        <v>17</v>
      </c>
      <c r="AV11" s="31">
        <f>AT11*AP11</f>
        <v>62124.425999999999</v>
      </c>
      <c r="AW11" s="1" t="s">
        <v>18</v>
      </c>
      <c r="AX11" s="104">
        <f>AV11/AV12</f>
        <v>1.2517299420235644</v>
      </c>
    </row>
    <row r="12" spans="1:50" ht="15.75" thickTop="1">
      <c r="A12" s="16">
        <f t="shared" si="0"/>
        <v>6</v>
      </c>
      <c r="B12" s="32" t="s">
        <v>19</v>
      </c>
      <c r="C12" s="33"/>
      <c r="D12" s="33"/>
      <c r="E12" s="33"/>
      <c r="F12" s="312" t="s">
        <v>195</v>
      </c>
      <c r="G12" s="312" t="s">
        <v>195</v>
      </c>
      <c r="H12" s="312" t="s">
        <v>195</v>
      </c>
      <c r="I12" s="312" t="s">
        <v>195</v>
      </c>
      <c r="J12" s="312" t="s">
        <v>195</v>
      </c>
      <c r="K12" s="312" t="s">
        <v>195</v>
      </c>
      <c r="L12" s="312" t="s">
        <v>195</v>
      </c>
      <c r="M12" s="312" t="s">
        <v>195</v>
      </c>
      <c r="N12" s="312" t="s">
        <v>195</v>
      </c>
      <c r="O12" s="312" t="s">
        <v>195</v>
      </c>
      <c r="P12" s="312" t="s">
        <v>195</v>
      </c>
      <c r="Q12" s="312" t="s">
        <v>195</v>
      </c>
      <c r="R12" s="596" t="s">
        <v>195</v>
      </c>
      <c r="S12" s="574" t="s">
        <v>195</v>
      </c>
      <c r="T12" s="312" t="s">
        <v>195</v>
      </c>
      <c r="U12" s="312" t="s">
        <v>195</v>
      </c>
      <c r="V12" s="312" t="s">
        <v>195</v>
      </c>
      <c r="W12" s="312" t="s">
        <v>195</v>
      </c>
      <c r="X12" s="312" t="s">
        <v>195</v>
      </c>
      <c r="Y12" s="312" t="s">
        <v>195</v>
      </c>
      <c r="Z12" s="424" t="s">
        <v>195</v>
      </c>
      <c r="AA12" s="312" t="s">
        <v>195</v>
      </c>
      <c r="AB12" s="312" t="s">
        <v>194</v>
      </c>
      <c r="AC12" s="312" t="s">
        <v>195</v>
      </c>
      <c r="AD12" s="596" t="s">
        <v>203</v>
      </c>
      <c r="AE12" s="574" t="s">
        <v>195</v>
      </c>
      <c r="AF12" s="312" t="s">
        <v>486</v>
      </c>
      <c r="AG12" s="312" t="s">
        <v>486</v>
      </c>
      <c r="AH12" s="312" t="s">
        <v>486</v>
      </c>
      <c r="AI12" s="312" t="s">
        <v>496</v>
      </c>
      <c r="AJ12" s="424" t="s">
        <v>496</v>
      </c>
      <c r="AK12" s="312" t="s">
        <v>485</v>
      </c>
      <c r="AL12" s="312" t="s">
        <v>485</v>
      </c>
      <c r="AM12" s="312" t="s">
        <v>485</v>
      </c>
      <c r="AN12" s="424" t="s">
        <v>195</v>
      </c>
      <c r="AO12" s="403" t="s">
        <v>195</v>
      </c>
      <c r="AP12" s="6">
        <v>5.3470000000000004</v>
      </c>
      <c r="AQ12" s="1" t="s">
        <v>15</v>
      </c>
      <c r="AR12" s="6">
        <f>AP12^-1</f>
        <v>0.18702075930428277</v>
      </c>
      <c r="AS12" s="1" t="s">
        <v>16</v>
      </c>
      <c r="AT12" s="31">
        <v>9282</v>
      </c>
      <c r="AU12" s="1" t="s">
        <v>17</v>
      </c>
      <c r="AV12" s="31">
        <f>AT12*AP12</f>
        <v>49630.854000000007</v>
      </c>
      <c r="AW12" s="1" t="s">
        <v>18</v>
      </c>
    </row>
    <row r="13" spans="1:50">
      <c r="A13" s="16">
        <f t="shared" si="0"/>
        <v>7</v>
      </c>
      <c r="B13" s="34" t="s">
        <v>20</v>
      </c>
      <c r="C13" s="35" t="s">
        <v>21</v>
      </c>
      <c r="D13" s="35" t="s">
        <v>22</v>
      </c>
      <c r="E13" s="35"/>
      <c r="F13" s="152">
        <v>210</v>
      </c>
      <c r="G13" s="152">
        <v>169</v>
      </c>
      <c r="H13" s="152">
        <v>210</v>
      </c>
      <c r="I13" s="152">
        <v>169</v>
      </c>
      <c r="J13" s="152">
        <v>210</v>
      </c>
      <c r="K13" s="152">
        <v>169</v>
      </c>
      <c r="L13" s="152">
        <v>210</v>
      </c>
      <c r="M13" s="152">
        <v>169</v>
      </c>
      <c r="N13" s="152">
        <v>210</v>
      </c>
      <c r="O13" s="152">
        <v>169</v>
      </c>
      <c r="P13" s="152">
        <v>210</v>
      </c>
      <c r="Q13" s="152">
        <v>169</v>
      </c>
      <c r="R13" s="306">
        <v>210</v>
      </c>
      <c r="S13" s="487">
        <v>169</v>
      </c>
      <c r="T13" s="152">
        <v>210</v>
      </c>
      <c r="U13" s="152">
        <v>169</v>
      </c>
      <c r="V13" s="152">
        <v>210</v>
      </c>
      <c r="W13" s="152">
        <v>169</v>
      </c>
      <c r="X13" s="152">
        <v>210</v>
      </c>
      <c r="Y13" s="152">
        <v>169</v>
      </c>
      <c r="Z13" s="425">
        <v>210</v>
      </c>
      <c r="AA13" s="152">
        <v>169</v>
      </c>
      <c r="AB13" s="152">
        <v>210</v>
      </c>
      <c r="AC13" s="152">
        <v>210</v>
      </c>
      <c r="AD13" s="306">
        <v>210</v>
      </c>
      <c r="AE13" s="487">
        <v>210</v>
      </c>
      <c r="AF13" s="152">
        <v>210</v>
      </c>
      <c r="AG13" s="152">
        <v>210</v>
      </c>
      <c r="AH13" s="152">
        <v>210</v>
      </c>
      <c r="AI13" s="152"/>
      <c r="AJ13" s="425"/>
      <c r="AK13" s="152">
        <v>40</v>
      </c>
      <c r="AL13" s="152">
        <v>40</v>
      </c>
      <c r="AM13" s="152">
        <v>40</v>
      </c>
      <c r="AN13" s="425"/>
      <c r="AO13" s="404"/>
    </row>
    <row r="14" spans="1:50" ht="18">
      <c r="A14" s="16">
        <f t="shared" si="0"/>
        <v>8</v>
      </c>
      <c r="B14" s="36" t="s">
        <v>23</v>
      </c>
      <c r="C14" s="50" t="s">
        <v>24</v>
      </c>
      <c r="D14" s="719" t="s">
        <v>25</v>
      </c>
      <c r="E14" s="50"/>
      <c r="F14" s="313">
        <f>F25</f>
        <v>0</v>
      </c>
      <c r="G14" s="426">
        <f>G25</f>
        <v>0</v>
      </c>
      <c r="H14" s="426">
        <f t="shared" ref="H14:T14" si="1">H25</f>
        <v>0</v>
      </c>
      <c r="I14" s="426">
        <f>I25</f>
        <v>0</v>
      </c>
      <c r="J14" s="426">
        <f t="shared" si="1"/>
        <v>0</v>
      </c>
      <c r="K14" s="426">
        <f>K25</f>
        <v>0</v>
      </c>
      <c r="L14" s="426">
        <f t="shared" si="1"/>
        <v>0</v>
      </c>
      <c r="M14" s="426">
        <f>M25</f>
        <v>0</v>
      </c>
      <c r="N14" s="426">
        <f t="shared" si="1"/>
        <v>0</v>
      </c>
      <c r="O14" s="426">
        <f>O25</f>
        <v>0</v>
      </c>
      <c r="P14" s="313">
        <f t="shared" si="1"/>
        <v>0</v>
      </c>
      <c r="Q14" s="426">
        <f>Q25</f>
        <v>0</v>
      </c>
      <c r="R14" s="314">
        <f t="shared" si="1"/>
        <v>0</v>
      </c>
      <c r="S14" s="743">
        <f>S25</f>
        <v>0</v>
      </c>
      <c r="T14" s="426">
        <f t="shared" si="1"/>
        <v>0</v>
      </c>
      <c r="U14" s="426">
        <f>U25</f>
        <v>0</v>
      </c>
      <c r="V14" s="313">
        <f t="shared" ref="V14:AB14" si="2">V25</f>
        <v>0</v>
      </c>
      <c r="W14" s="426">
        <f>W25</f>
        <v>0</v>
      </c>
      <c r="X14" s="313">
        <f t="shared" si="2"/>
        <v>0</v>
      </c>
      <c r="Y14" s="313">
        <f>Y25</f>
        <v>0</v>
      </c>
      <c r="Z14" s="426">
        <f t="shared" si="2"/>
        <v>0</v>
      </c>
      <c r="AA14" s="426">
        <f>AA25</f>
        <v>0</v>
      </c>
      <c r="AB14" s="313">
        <f t="shared" si="2"/>
        <v>0.11266814135918528</v>
      </c>
      <c r="AC14" s="426">
        <f>AC25</f>
        <v>0</v>
      </c>
      <c r="AD14" s="314">
        <f>AD25</f>
        <v>0</v>
      </c>
      <c r="AE14" s="488">
        <f>AE25</f>
        <v>0</v>
      </c>
      <c r="AF14" s="313">
        <f t="shared" ref="AF14:AH14" si="3">AF25</f>
        <v>0</v>
      </c>
      <c r="AG14" s="313">
        <f t="shared" si="3"/>
        <v>0</v>
      </c>
      <c r="AH14" s="313">
        <f t="shared" si="3"/>
        <v>0</v>
      </c>
      <c r="AI14" s="313"/>
      <c r="AJ14" s="426"/>
      <c r="AK14" s="313">
        <f t="shared" ref="AK14:AM14" si="4">AK25</f>
        <v>0</v>
      </c>
      <c r="AL14" s="313">
        <f t="shared" si="4"/>
        <v>0</v>
      </c>
      <c r="AM14" s="313">
        <f t="shared" si="4"/>
        <v>0</v>
      </c>
      <c r="AN14" s="426"/>
      <c r="AO14" s="314"/>
    </row>
    <row r="15" spans="1:50" ht="18">
      <c r="A15" s="16">
        <f t="shared" si="0"/>
        <v>9</v>
      </c>
      <c r="B15" s="36" t="s">
        <v>26</v>
      </c>
      <c r="C15" s="50" t="s">
        <v>27</v>
      </c>
      <c r="D15" s="48" t="s">
        <v>28</v>
      </c>
      <c r="E15" s="50"/>
      <c r="F15" s="313"/>
      <c r="G15" s="426"/>
      <c r="H15" s="426"/>
      <c r="I15" s="426"/>
      <c r="J15" s="426"/>
      <c r="K15" s="426"/>
      <c r="L15" s="426"/>
      <c r="M15" s="426"/>
      <c r="N15" s="426"/>
      <c r="O15" s="426"/>
      <c r="P15" s="313"/>
      <c r="Q15" s="426"/>
      <c r="R15" s="314"/>
      <c r="S15" s="743"/>
      <c r="T15" s="426"/>
      <c r="U15" s="426"/>
      <c r="V15" s="313"/>
      <c r="W15" s="426"/>
      <c r="X15" s="313"/>
      <c r="Y15" s="313"/>
      <c r="Z15" s="426"/>
      <c r="AA15" s="426"/>
      <c r="AB15" s="313">
        <v>889</v>
      </c>
      <c r="AC15" s="426"/>
      <c r="AD15" s="314"/>
      <c r="AE15" s="488"/>
      <c r="AF15" s="313">
        <v>985</v>
      </c>
      <c r="AG15" s="313">
        <v>985</v>
      </c>
      <c r="AH15" s="313">
        <v>985</v>
      </c>
      <c r="AI15" s="313"/>
      <c r="AJ15" s="426"/>
      <c r="AK15" s="313">
        <v>985</v>
      </c>
      <c r="AL15" s="313">
        <v>985</v>
      </c>
      <c r="AM15" s="313">
        <v>985</v>
      </c>
      <c r="AN15" s="426"/>
      <c r="AO15" s="314"/>
    </row>
    <row r="16" spans="1:50">
      <c r="A16" s="16">
        <f t="shared" si="0"/>
        <v>10</v>
      </c>
      <c r="B16" s="36" t="s">
        <v>29</v>
      </c>
      <c r="C16" s="50" t="s">
        <v>27</v>
      </c>
      <c r="D16" s="50" t="s">
        <v>30</v>
      </c>
      <c r="E16" s="50"/>
      <c r="F16" s="313">
        <v>87.2</v>
      </c>
      <c r="G16" s="426">
        <v>87.2</v>
      </c>
      <c r="H16" s="426">
        <v>87.2</v>
      </c>
      <c r="I16" s="426">
        <v>87.2</v>
      </c>
      <c r="J16" s="426">
        <v>87.2</v>
      </c>
      <c r="K16" s="426">
        <v>87.2</v>
      </c>
      <c r="L16" s="426">
        <v>87.2</v>
      </c>
      <c r="M16" s="426">
        <v>87.2</v>
      </c>
      <c r="N16" s="426">
        <v>87.2</v>
      </c>
      <c r="O16" s="426">
        <v>87.2</v>
      </c>
      <c r="P16" s="313">
        <v>87.2</v>
      </c>
      <c r="Q16" s="426">
        <v>87.2</v>
      </c>
      <c r="R16" s="314">
        <v>87.2</v>
      </c>
      <c r="S16" s="743">
        <v>87.2</v>
      </c>
      <c r="T16" s="426">
        <v>87.2</v>
      </c>
      <c r="U16" s="426">
        <v>87.2</v>
      </c>
      <c r="V16" s="313">
        <v>87.2</v>
      </c>
      <c r="W16" s="426">
        <v>87.2</v>
      </c>
      <c r="X16" s="313">
        <v>87.2</v>
      </c>
      <c r="Y16" s="313">
        <v>87.2</v>
      </c>
      <c r="Z16" s="426">
        <v>87.2</v>
      </c>
      <c r="AA16" s="426">
        <v>87.2</v>
      </c>
      <c r="AB16" s="313">
        <v>87.2</v>
      </c>
      <c r="AC16" s="426">
        <v>87.2</v>
      </c>
      <c r="AD16" s="314">
        <v>87.2</v>
      </c>
      <c r="AE16" s="488">
        <v>28</v>
      </c>
      <c r="AF16" s="313"/>
      <c r="AG16" s="313"/>
      <c r="AH16" s="313"/>
      <c r="AI16" s="313"/>
      <c r="AJ16" s="426"/>
      <c r="AK16" s="313"/>
      <c r="AL16" s="313"/>
      <c r="AM16" s="313"/>
      <c r="AN16" s="426"/>
      <c r="AO16" s="314"/>
    </row>
    <row r="17" spans="1:41">
      <c r="A17" s="16">
        <f t="shared" si="0"/>
        <v>11</v>
      </c>
      <c r="B17" s="36" t="s">
        <v>31</v>
      </c>
      <c r="C17" s="50" t="s">
        <v>27</v>
      </c>
      <c r="D17" s="50" t="s">
        <v>30</v>
      </c>
      <c r="E17" s="50"/>
      <c r="F17" s="502">
        <v>0.92720000000000002</v>
      </c>
      <c r="G17" s="502">
        <v>0.96389999999999998</v>
      </c>
      <c r="H17" s="502">
        <v>0.92720000000000002</v>
      </c>
      <c r="I17" s="502">
        <v>0.96389999999999998</v>
      </c>
      <c r="J17" s="502">
        <v>0.92720000000000002</v>
      </c>
      <c r="K17" s="502">
        <v>0.96389999999999998</v>
      </c>
      <c r="L17" s="502">
        <v>0.92720000000000002</v>
      </c>
      <c r="M17" s="502">
        <v>0.96389999999999998</v>
      </c>
      <c r="N17" s="502">
        <v>0.92720000000000002</v>
      </c>
      <c r="O17" s="502">
        <v>0.96389999999999998</v>
      </c>
      <c r="P17" s="502">
        <v>0.92720000000000002</v>
      </c>
      <c r="Q17" s="502">
        <v>0.96389999999999998</v>
      </c>
      <c r="R17" s="597">
        <v>0.92720000000000002</v>
      </c>
      <c r="S17" s="737">
        <v>0.96389999999999998</v>
      </c>
      <c r="T17" s="502">
        <v>0.92720000000000002</v>
      </c>
      <c r="U17" s="502">
        <v>0.96389999999999998</v>
      </c>
      <c r="V17" s="502">
        <v>0.92720000000000002</v>
      </c>
      <c r="W17" s="502">
        <v>0.96389999999999998</v>
      </c>
      <c r="X17" s="502">
        <v>0.92720000000000002</v>
      </c>
      <c r="Y17" s="502">
        <v>0.96389999999999998</v>
      </c>
      <c r="Z17" s="738">
        <v>0.92720000000000002</v>
      </c>
      <c r="AA17" s="502">
        <v>0.96389999999999998</v>
      </c>
      <c r="AB17" s="502"/>
      <c r="AC17" s="502">
        <v>0.96389999999999998</v>
      </c>
      <c r="AD17" s="597">
        <v>0.96389999999999998</v>
      </c>
      <c r="AE17" s="488">
        <v>1</v>
      </c>
      <c r="AF17" s="313"/>
      <c r="AG17" s="313"/>
      <c r="AH17" s="313"/>
      <c r="AI17" s="313"/>
      <c r="AJ17" s="426"/>
      <c r="AK17" s="313"/>
      <c r="AL17" s="313"/>
      <c r="AM17" s="313"/>
      <c r="AN17" s="426"/>
      <c r="AO17" s="314"/>
    </row>
    <row r="18" spans="1:41">
      <c r="A18" s="16">
        <f t="shared" si="0"/>
        <v>12</v>
      </c>
      <c r="B18" s="36" t="s">
        <v>32</v>
      </c>
      <c r="C18" s="48" t="s">
        <v>27</v>
      </c>
      <c r="D18" s="50" t="s">
        <v>33</v>
      </c>
      <c r="E18" s="50"/>
      <c r="F18" s="502">
        <v>9.1999999999999998E-3</v>
      </c>
      <c r="G18" s="502">
        <v>8.3000000000000001E-3</v>
      </c>
      <c r="H18" s="502">
        <v>9.1999999999999998E-3</v>
      </c>
      <c r="I18" s="502">
        <v>8.3000000000000001E-3</v>
      </c>
      <c r="J18" s="502">
        <v>9.1999999999999998E-3</v>
      </c>
      <c r="K18" s="502">
        <v>8.3000000000000001E-3</v>
      </c>
      <c r="L18" s="502">
        <v>9.1999999999999998E-3</v>
      </c>
      <c r="M18" s="502">
        <v>8.3000000000000001E-3</v>
      </c>
      <c r="N18" s="502">
        <v>9.1999999999999998E-3</v>
      </c>
      <c r="O18" s="502">
        <v>8.3000000000000001E-3</v>
      </c>
      <c r="P18" s="502">
        <v>9.1999999999999998E-3</v>
      </c>
      <c r="Q18" s="502">
        <v>8.3000000000000001E-3</v>
      </c>
      <c r="R18" s="597">
        <v>9.1999999999999998E-3</v>
      </c>
      <c r="S18" s="737">
        <v>8.3000000000000001E-3</v>
      </c>
      <c r="T18" s="502">
        <v>9.1999999999999998E-3</v>
      </c>
      <c r="U18" s="502">
        <v>8.3000000000000001E-3</v>
      </c>
      <c r="V18" s="502">
        <v>9.1999999999999998E-3</v>
      </c>
      <c r="W18" s="502">
        <v>8.3000000000000001E-3</v>
      </c>
      <c r="X18" s="502">
        <v>9.1999999999999998E-3</v>
      </c>
      <c r="Y18" s="502">
        <v>8.3000000000000001E-3</v>
      </c>
      <c r="Z18" s="738">
        <v>9.1999999999999998E-3</v>
      </c>
      <c r="AA18" s="502">
        <v>8.3000000000000001E-3</v>
      </c>
      <c r="AB18" s="313">
        <v>0.56100000000000005</v>
      </c>
      <c r="AC18" s="502">
        <v>8.3000000000000001E-3</v>
      </c>
      <c r="AD18" s="597">
        <v>8.3000000000000001E-3</v>
      </c>
      <c r="AE18" s="604">
        <v>1.7999999999999999E-2</v>
      </c>
      <c r="AF18" s="313">
        <v>100000</v>
      </c>
      <c r="AG18" s="313">
        <v>100000</v>
      </c>
      <c r="AH18" s="313">
        <v>100000</v>
      </c>
      <c r="AI18" s="313"/>
      <c r="AJ18" s="426"/>
      <c r="AK18" s="313">
        <v>100000</v>
      </c>
      <c r="AL18" s="313">
        <v>100000</v>
      </c>
      <c r="AM18" s="313">
        <v>100000</v>
      </c>
      <c r="AN18" s="426"/>
      <c r="AO18" s="314"/>
    </row>
    <row r="19" spans="1:41" ht="19.5">
      <c r="A19" s="16">
        <f t="shared" si="0"/>
        <v>13</v>
      </c>
      <c r="B19" s="36" t="s">
        <v>34</v>
      </c>
      <c r="C19" s="48" t="s">
        <v>27</v>
      </c>
      <c r="D19" s="50"/>
      <c r="E19" s="50"/>
      <c r="F19" s="502">
        <v>1.0763</v>
      </c>
      <c r="G19" s="502">
        <v>1.0717000000000001</v>
      </c>
      <c r="H19" s="502">
        <v>1.0763</v>
      </c>
      <c r="I19" s="502">
        <v>1.0717000000000001</v>
      </c>
      <c r="J19" s="502">
        <v>1.0763</v>
      </c>
      <c r="K19" s="502">
        <v>1.0717000000000001</v>
      </c>
      <c r="L19" s="502">
        <v>1.0763</v>
      </c>
      <c r="M19" s="502">
        <v>1.0717000000000001</v>
      </c>
      <c r="N19" s="502">
        <v>1.0763</v>
      </c>
      <c r="O19" s="502">
        <v>1.0717000000000001</v>
      </c>
      <c r="P19" s="502">
        <v>1.0763</v>
      </c>
      <c r="Q19" s="502">
        <v>1.0717000000000001</v>
      </c>
      <c r="R19" s="597">
        <v>1.0763</v>
      </c>
      <c r="S19" s="737">
        <v>1.0717000000000001</v>
      </c>
      <c r="T19" s="502">
        <v>1.0763</v>
      </c>
      <c r="U19" s="502">
        <v>1.0717000000000001</v>
      </c>
      <c r="V19" s="502">
        <v>1.0763</v>
      </c>
      <c r="W19" s="502">
        <v>1.0717000000000001</v>
      </c>
      <c r="X19" s="502">
        <v>1.0763</v>
      </c>
      <c r="Y19" s="502">
        <v>1.0717000000000001</v>
      </c>
      <c r="Z19" s="738">
        <v>1.0763</v>
      </c>
      <c r="AA19" s="502">
        <v>1.0717000000000001</v>
      </c>
      <c r="AB19" s="502"/>
      <c r="AC19" s="502">
        <v>1.0717000000000001</v>
      </c>
      <c r="AD19" s="597">
        <v>1.0717000000000001</v>
      </c>
      <c r="AE19" s="605">
        <v>1.4</v>
      </c>
      <c r="AF19" s="456"/>
      <c r="AG19" s="456"/>
      <c r="AH19" s="456"/>
      <c r="AI19" s="456"/>
      <c r="AJ19" s="456"/>
      <c r="AK19" s="456"/>
      <c r="AL19" s="456"/>
      <c r="AM19" s="456"/>
      <c r="AN19" s="456"/>
      <c r="AO19" s="457"/>
    </row>
    <row r="20" spans="1:41">
      <c r="A20" s="16">
        <f t="shared" si="0"/>
        <v>14</v>
      </c>
      <c r="B20" s="41" t="s">
        <v>35</v>
      </c>
      <c r="C20" s="35"/>
      <c r="D20" s="42" t="s">
        <v>36</v>
      </c>
      <c r="E20" s="35"/>
      <c r="F20" s="375">
        <f>DATA2!$F$4</f>
        <v>422</v>
      </c>
      <c r="G20" s="458">
        <f>DATA2!$F$5</f>
        <v>422</v>
      </c>
      <c r="H20" s="458">
        <f>DATA2!$F$6</f>
        <v>401</v>
      </c>
      <c r="I20" s="458">
        <f>DATA2!$F$7</f>
        <v>823</v>
      </c>
      <c r="J20" s="458">
        <f>DATA2!$F$8</f>
        <v>401</v>
      </c>
      <c r="K20" s="458">
        <f>DATA2!$F$9</f>
        <v>1224</v>
      </c>
      <c r="L20" s="458">
        <f>DATA2!$F$10</f>
        <v>422</v>
      </c>
      <c r="M20" s="458">
        <f>DATA2!$F$11</f>
        <v>1646</v>
      </c>
      <c r="N20" s="458">
        <f>DATA2!$F$12</f>
        <v>729</v>
      </c>
      <c r="O20" s="458">
        <f>DATA2!$F$13</f>
        <v>2375</v>
      </c>
      <c r="P20" s="375">
        <f>DATA2!$F$14</f>
        <v>487</v>
      </c>
      <c r="Q20" s="458">
        <f>DATA2!$F$15</f>
        <v>2862</v>
      </c>
      <c r="R20" s="376">
        <f>DATA2!$F$16</f>
        <v>487</v>
      </c>
      <c r="S20" s="744">
        <f>DATA2!$F$17</f>
        <v>3349</v>
      </c>
      <c r="T20" s="458">
        <f>DATA2!$F$18</f>
        <v>487</v>
      </c>
      <c r="U20" s="489">
        <f>DATA2!$F$19</f>
        <v>3836</v>
      </c>
      <c r="V20" s="375">
        <f>DATA2!$F$20</f>
        <v>187</v>
      </c>
      <c r="W20" s="375">
        <f>DATA2!$F$21</f>
        <v>4023</v>
      </c>
      <c r="X20" s="375">
        <f>DATA2!$F$22</f>
        <v>187</v>
      </c>
      <c r="Y20" s="375">
        <f>DATA2!$F$23</f>
        <v>4210</v>
      </c>
      <c r="Z20" s="458">
        <f>DATA2!$F$24</f>
        <v>585</v>
      </c>
      <c r="AA20" s="375">
        <f>DATA2!$F$25</f>
        <v>4795</v>
      </c>
      <c r="AB20" s="375">
        <f>DATA2!$F$26</f>
        <v>4795</v>
      </c>
      <c r="AC20" s="375">
        <f>DATA2!$F$27</f>
        <v>10</v>
      </c>
      <c r="AD20" s="376">
        <f>DATA2!$F$28</f>
        <v>10</v>
      </c>
      <c r="AE20" s="489">
        <f>DATA2!$F$29</f>
        <v>0</v>
      </c>
      <c r="AF20" s="375">
        <f>DATA2!$F$30</f>
        <v>0</v>
      </c>
      <c r="AG20" s="375">
        <f>DATA2!$F$31</f>
        <v>0</v>
      </c>
      <c r="AH20" s="458">
        <f>DATA2!$F$32</f>
        <v>0</v>
      </c>
      <c r="AI20" s="375">
        <f>DATA2!$F$33</f>
        <v>0</v>
      </c>
      <c r="AJ20" s="458">
        <f>DATA2!$F$34</f>
        <v>0</v>
      </c>
      <c r="AK20" s="458">
        <f>DATA2!$F$35</f>
        <v>0</v>
      </c>
      <c r="AL20" s="458">
        <f>DATA2!$F$36</f>
        <v>0</v>
      </c>
      <c r="AM20" s="458">
        <f>DATA2!$F$37</f>
        <v>0</v>
      </c>
      <c r="AN20" s="458">
        <f>DATA2!$F$38</f>
        <v>0</v>
      </c>
      <c r="AO20" s="459">
        <f>DATA2!$F$39</f>
        <v>0</v>
      </c>
    </row>
    <row r="21" spans="1:41">
      <c r="A21" s="16">
        <f t="shared" si="0"/>
        <v>15</v>
      </c>
      <c r="B21" s="43" t="s">
        <v>37</v>
      </c>
      <c r="C21" s="50"/>
      <c r="D21" s="50" t="s">
        <v>30</v>
      </c>
      <c r="E21" s="50"/>
      <c r="F21" s="333">
        <v>1</v>
      </c>
      <c r="G21" s="461">
        <v>1</v>
      </c>
      <c r="H21" s="491">
        <v>1</v>
      </c>
      <c r="I21" s="461">
        <v>1</v>
      </c>
      <c r="J21" s="461">
        <v>1</v>
      </c>
      <c r="K21" s="461">
        <v>1</v>
      </c>
      <c r="L21" s="461">
        <v>1</v>
      </c>
      <c r="M21" s="461">
        <v>1</v>
      </c>
      <c r="N21" s="461">
        <v>1</v>
      </c>
      <c r="O21" s="461">
        <v>1</v>
      </c>
      <c r="P21" s="333">
        <v>1</v>
      </c>
      <c r="Q21" s="461">
        <v>1</v>
      </c>
      <c r="R21" s="612">
        <v>1</v>
      </c>
      <c r="S21" s="745">
        <v>1</v>
      </c>
      <c r="T21" s="461">
        <v>1</v>
      </c>
      <c r="U21" s="490">
        <v>1</v>
      </c>
      <c r="V21" s="333">
        <v>1</v>
      </c>
      <c r="W21" s="460">
        <v>1</v>
      </c>
      <c r="X21" s="333">
        <v>1</v>
      </c>
      <c r="Y21" s="333">
        <v>1</v>
      </c>
      <c r="Z21" s="461">
        <v>1</v>
      </c>
      <c r="AA21" s="333">
        <v>1</v>
      </c>
      <c r="AB21" s="333">
        <v>1</v>
      </c>
      <c r="AC21" s="333">
        <v>1</v>
      </c>
      <c r="AD21" s="612">
        <v>1</v>
      </c>
      <c r="AE21" s="490">
        <v>1</v>
      </c>
      <c r="AF21" s="333">
        <v>1</v>
      </c>
      <c r="AG21" s="333">
        <v>1</v>
      </c>
      <c r="AH21" s="461">
        <v>1</v>
      </c>
      <c r="AI21" s="333"/>
      <c r="AJ21" s="461"/>
      <c r="AK21" s="333">
        <v>1</v>
      </c>
      <c r="AL21" s="333">
        <v>1</v>
      </c>
      <c r="AM21" s="461">
        <v>1</v>
      </c>
      <c r="AN21" s="461"/>
      <c r="AO21" s="462"/>
    </row>
    <row r="22" spans="1:41">
      <c r="A22" s="16">
        <f t="shared" si="0"/>
        <v>16</v>
      </c>
      <c r="B22" s="43" t="s">
        <v>38</v>
      </c>
      <c r="C22" s="50"/>
      <c r="D22" s="48" t="s">
        <v>36</v>
      </c>
      <c r="E22" s="50"/>
      <c r="F22" s="463">
        <f t="shared" ref="F22:AI22" si="5">IF(F20=0,"",F20*F21)</f>
        <v>422</v>
      </c>
      <c r="G22" s="464">
        <f t="shared" si="5"/>
        <v>422</v>
      </c>
      <c r="H22" s="464">
        <f t="shared" si="5"/>
        <v>401</v>
      </c>
      <c r="I22" s="464">
        <f t="shared" si="5"/>
        <v>823</v>
      </c>
      <c r="J22" s="464">
        <f t="shared" si="5"/>
        <v>401</v>
      </c>
      <c r="K22" s="464">
        <f t="shared" si="5"/>
        <v>1224</v>
      </c>
      <c r="L22" s="464">
        <f t="shared" si="5"/>
        <v>422</v>
      </c>
      <c r="M22" s="464">
        <f t="shared" si="5"/>
        <v>1646</v>
      </c>
      <c r="N22" s="464">
        <f t="shared" si="5"/>
        <v>729</v>
      </c>
      <c r="O22" s="464">
        <f t="shared" si="5"/>
        <v>2375</v>
      </c>
      <c r="P22" s="464">
        <f t="shared" si="5"/>
        <v>487</v>
      </c>
      <c r="Q22" s="464">
        <f t="shared" si="5"/>
        <v>2862</v>
      </c>
      <c r="R22" s="747">
        <f t="shared" si="5"/>
        <v>487</v>
      </c>
      <c r="S22" s="746">
        <f t="shared" si="5"/>
        <v>3349</v>
      </c>
      <c r="T22" s="464">
        <f t="shared" si="5"/>
        <v>487</v>
      </c>
      <c r="U22" s="465">
        <f t="shared" si="5"/>
        <v>3836</v>
      </c>
      <c r="V22" s="463">
        <f t="shared" si="5"/>
        <v>187</v>
      </c>
      <c r="W22" s="463">
        <f t="shared" si="5"/>
        <v>4023</v>
      </c>
      <c r="X22" s="463">
        <f t="shared" si="5"/>
        <v>187</v>
      </c>
      <c r="Y22" s="463">
        <f t="shared" si="5"/>
        <v>4210</v>
      </c>
      <c r="Z22" s="465">
        <f t="shared" si="5"/>
        <v>585</v>
      </c>
      <c r="AA22" s="463">
        <f t="shared" si="5"/>
        <v>4795</v>
      </c>
      <c r="AB22" s="463">
        <f t="shared" si="5"/>
        <v>4795</v>
      </c>
      <c r="AC22" s="463">
        <f t="shared" si="5"/>
        <v>10</v>
      </c>
      <c r="AD22" s="613">
        <v>10</v>
      </c>
      <c r="AE22" s="606" t="str">
        <f t="shared" si="5"/>
        <v/>
      </c>
      <c r="AF22" s="463" t="str">
        <f t="shared" si="5"/>
        <v/>
      </c>
      <c r="AG22" s="463" t="str">
        <f t="shared" si="5"/>
        <v/>
      </c>
      <c r="AH22" s="465" t="str">
        <f t="shared" si="5"/>
        <v/>
      </c>
      <c r="AI22" s="463" t="str">
        <f t="shared" si="5"/>
        <v/>
      </c>
      <c r="AJ22" s="465" t="str">
        <f t="shared" ref="AJ22:AO22" si="6">IF(AJ20=0,"",AJ20*AJ21)</f>
        <v/>
      </c>
      <c r="AK22" s="463" t="str">
        <f t="shared" si="6"/>
        <v/>
      </c>
      <c r="AL22" s="463" t="str">
        <f t="shared" si="6"/>
        <v/>
      </c>
      <c r="AM22" s="465" t="str">
        <f t="shared" si="6"/>
        <v/>
      </c>
      <c r="AN22" s="465" t="str">
        <f t="shared" si="6"/>
        <v/>
      </c>
      <c r="AO22" s="466" t="str">
        <f t="shared" si="6"/>
        <v/>
      </c>
    </row>
    <row r="23" spans="1:41" ht="15.75">
      <c r="A23" s="16">
        <f t="shared" si="0"/>
        <v>17</v>
      </c>
      <c r="B23" s="44" t="s">
        <v>39</v>
      </c>
      <c r="C23" s="45"/>
      <c r="D23" s="45" t="s">
        <v>40</v>
      </c>
      <c r="E23" s="45"/>
      <c r="F23" s="176">
        <f>DATA2!$H$4</f>
        <v>3.8</v>
      </c>
      <c r="G23" s="176">
        <f>DATA2!$H$5</f>
        <v>0.4</v>
      </c>
      <c r="H23" s="176">
        <f>DATA2!$H$6</f>
        <v>0.45</v>
      </c>
      <c r="I23" s="176">
        <f>DATA2!$H$7</f>
        <v>1.5</v>
      </c>
      <c r="J23" s="176">
        <f>DATA2!$H$8</f>
        <v>0.45</v>
      </c>
      <c r="K23" s="176">
        <f>DATA2!$H$9</f>
        <v>0.17</v>
      </c>
      <c r="L23" s="176">
        <f>DATA2!$H$10</f>
        <v>3.8</v>
      </c>
      <c r="M23" s="176">
        <f>DATA2!$H$11</f>
        <v>1.93</v>
      </c>
      <c r="N23" s="176">
        <f>DATA2!$H$12</f>
        <v>1.33</v>
      </c>
      <c r="O23" s="176">
        <f>DATA2!$H$13</f>
        <v>1</v>
      </c>
      <c r="P23" s="176">
        <f>DATA2!$H$14</f>
        <v>1.35</v>
      </c>
      <c r="Q23" s="176">
        <f>DATA2!$H$15</f>
        <v>1</v>
      </c>
      <c r="R23" s="467">
        <f>DATA2!$H$16</f>
        <v>3.8</v>
      </c>
      <c r="S23" s="607">
        <f>DATA2!$H$17</f>
        <v>0.3</v>
      </c>
      <c r="T23" s="176">
        <f>DATA2!$H$18</f>
        <v>6.25</v>
      </c>
      <c r="U23" s="601">
        <f>DATA2!$H$19</f>
        <v>1.1000000000000001</v>
      </c>
      <c r="V23" s="176">
        <f>DATA2!$H$20</f>
        <v>1.35</v>
      </c>
      <c r="W23" s="176">
        <f>DATA2!$H$21</f>
        <v>1.2</v>
      </c>
      <c r="X23" s="176">
        <f>DATA2!$H$22</f>
        <v>1.35</v>
      </c>
      <c r="Y23" s="176">
        <f>DATA2!$H$23</f>
        <v>4.8499999999999996</v>
      </c>
      <c r="Z23" s="601">
        <f>DATA2!$H$24</f>
        <v>1.05</v>
      </c>
      <c r="AA23" s="176">
        <f>DATA2!$H$25</f>
        <v>44</v>
      </c>
      <c r="AB23" s="176">
        <f>DATA2!$H$26</f>
        <v>2</v>
      </c>
      <c r="AC23" s="176">
        <f>DATA2!$H$27</f>
        <v>1.92</v>
      </c>
      <c r="AD23" s="467">
        <f>DATA2!$H$28</f>
        <v>5</v>
      </c>
      <c r="AE23" s="607">
        <f>DATA2!$H$29</f>
        <v>0</v>
      </c>
      <c r="AF23" s="176">
        <f>DATA2!$H$30</f>
        <v>0</v>
      </c>
      <c r="AG23" s="176">
        <f>DATA2!$H$31</f>
        <v>0</v>
      </c>
      <c r="AH23" s="176">
        <f>DATA2!$H$32</f>
        <v>0</v>
      </c>
      <c r="AI23" s="176">
        <f>DATA2!$H$33</f>
        <v>0</v>
      </c>
      <c r="AJ23" s="176">
        <f>DATA2!$H$34</f>
        <v>0</v>
      </c>
      <c r="AK23" s="176">
        <f>DATA2!$H$35</f>
        <v>0</v>
      </c>
      <c r="AL23" s="176">
        <f>DATA2!$H$36</f>
        <v>0</v>
      </c>
      <c r="AM23" s="176">
        <f>DATA2!$H$37</f>
        <v>0</v>
      </c>
      <c r="AN23" s="176">
        <f>DATA2!$H$38</f>
        <v>0</v>
      </c>
      <c r="AO23" s="467">
        <f>DATA2!$H$39</f>
        <v>0</v>
      </c>
    </row>
    <row r="24" spans="1:41" ht="15.75">
      <c r="A24" s="16">
        <f t="shared" si="0"/>
        <v>18</v>
      </c>
      <c r="B24" s="46" t="s">
        <v>41</v>
      </c>
      <c r="C24" s="720"/>
      <c r="D24" s="720" t="s">
        <v>42</v>
      </c>
      <c r="E24" s="720"/>
      <c r="F24" s="320">
        <f>DATA2!$G$4</f>
        <v>2</v>
      </c>
      <c r="G24" s="320">
        <f>DATA2!$G$5</f>
        <v>4</v>
      </c>
      <c r="H24" s="320">
        <f>DATA2!$G$6</f>
        <v>2</v>
      </c>
      <c r="I24" s="320">
        <f>DATA2!$G$7</f>
        <v>4</v>
      </c>
      <c r="J24" s="320">
        <f>DATA2!$G$8</f>
        <v>2</v>
      </c>
      <c r="K24" s="320">
        <f>DATA2!$G$9</f>
        <v>4</v>
      </c>
      <c r="L24" s="320">
        <f>DATA2!$G$10</f>
        <v>2</v>
      </c>
      <c r="M24" s="320">
        <f>DATA2!$G$11</f>
        <v>4</v>
      </c>
      <c r="N24" s="320">
        <f>DATA2!$G$12</f>
        <v>3</v>
      </c>
      <c r="O24" s="320">
        <f>DATA2!$G$13</f>
        <v>4</v>
      </c>
      <c r="P24" s="320">
        <f>DATA2!$G$14</f>
        <v>2</v>
      </c>
      <c r="Q24" s="320">
        <f>DATA2!$G$15</f>
        <v>4</v>
      </c>
      <c r="R24" s="321">
        <f>DATA2!$G$16</f>
        <v>2</v>
      </c>
      <c r="S24" s="577">
        <f>DATA2!$G$17</f>
        <v>4</v>
      </c>
      <c r="T24" s="320">
        <f>DATA2!$G$18</f>
        <v>2</v>
      </c>
      <c r="U24" s="602">
        <f>DATA2!$G$19</f>
        <v>4</v>
      </c>
      <c r="V24" s="320">
        <f>DATA2!$G$20</f>
        <v>2</v>
      </c>
      <c r="W24" s="320">
        <f>DATA2!$G$21</f>
        <v>4</v>
      </c>
      <c r="X24" s="320">
        <f>DATA2!$G$22</f>
        <v>2</v>
      </c>
      <c r="Y24" s="320">
        <f>DATA2!$G$23</f>
        <v>4</v>
      </c>
      <c r="Z24" s="739">
        <f>DATA2!$G$24</f>
        <v>2</v>
      </c>
      <c r="AA24" s="334">
        <f>DATA2!$G$25</f>
        <v>4</v>
      </c>
      <c r="AB24" s="334">
        <f>DATA2!$G$26</f>
        <v>2</v>
      </c>
      <c r="AC24" s="334">
        <f>DATA2!$G$27</f>
        <v>4</v>
      </c>
      <c r="AD24" s="335">
        <f>DATA2!$G$28</f>
        <v>8</v>
      </c>
      <c r="AE24" s="608">
        <f>DATA2!$G$29</f>
        <v>0</v>
      </c>
      <c r="AF24" s="334">
        <f>DATA2!$G$30</f>
        <v>0</v>
      </c>
      <c r="AG24" s="334">
        <f>DATA2!$G$31</f>
        <v>0</v>
      </c>
      <c r="AH24" s="334">
        <f>DATA2!$G$32</f>
        <v>0</v>
      </c>
      <c r="AI24" s="334">
        <f>DATA2!$G$33</f>
        <v>0</v>
      </c>
      <c r="AJ24" s="334">
        <f>DATA2!$G$34</f>
        <v>0</v>
      </c>
      <c r="AK24" s="334">
        <f>DATA2!$G$35</f>
        <v>0</v>
      </c>
      <c r="AL24" s="334">
        <f>DATA2!$G$36</f>
        <v>0</v>
      </c>
      <c r="AM24" s="334">
        <f>DATA2!$G$37</f>
        <v>0</v>
      </c>
      <c r="AN24" s="334">
        <f>DATA2!$G$38</f>
        <v>0</v>
      </c>
      <c r="AO24" s="321">
        <f>DATA2!$G$39</f>
        <v>0</v>
      </c>
    </row>
    <row r="25" spans="1:41" ht="18.75">
      <c r="A25" s="16">
        <f t="shared" si="0"/>
        <v>19</v>
      </c>
      <c r="B25" s="34" t="s">
        <v>43</v>
      </c>
      <c r="C25" s="42" t="s">
        <v>44</v>
      </c>
      <c r="D25" s="42" t="s">
        <v>25</v>
      </c>
      <c r="E25" s="35"/>
      <c r="F25" s="318"/>
      <c r="G25" s="318"/>
      <c r="H25" s="318"/>
      <c r="I25" s="318"/>
      <c r="J25" s="318"/>
      <c r="K25" s="318"/>
      <c r="L25" s="318"/>
      <c r="M25" s="318"/>
      <c r="N25" s="318"/>
      <c r="O25" s="318"/>
      <c r="P25" s="318"/>
      <c r="Q25" s="318"/>
      <c r="R25" s="319"/>
      <c r="S25" s="576"/>
      <c r="T25" s="318"/>
      <c r="U25" s="428"/>
      <c r="V25" s="318"/>
      <c r="W25" s="318"/>
      <c r="X25" s="318"/>
      <c r="Y25" s="318"/>
      <c r="Z25" s="428"/>
      <c r="AA25" s="318"/>
      <c r="AB25" s="318">
        <v>0.11266814135918528</v>
      </c>
      <c r="AC25" s="318"/>
      <c r="AD25" s="319"/>
      <c r="AE25" s="576"/>
      <c r="AF25" s="176"/>
      <c r="AG25" s="176"/>
      <c r="AH25" s="318"/>
      <c r="AI25" s="318"/>
      <c r="AJ25" s="428"/>
      <c r="AK25" s="428"/>
      <c r="AL25" s="428"/>
      <c r="AM25" s="428"/>
      <c r="AN25" s="428"/>
      <c r="AO25" s="406"/>
    </row>
    <row r="26" spans="1:41" ht="18.75">
      <c r="A26" s="16">
        <f t="shared" si="0"/>
        <v>20</v>
      </c>
      <c r="B26" s="34" t="s">
        <v>43</v>
      </c>
      <c r="C26" s="42" t="s">
        <v>45</v>
      </c>
      <c r="D26" s="42" t="s">
        <v>25</v>
      </c>
      <c r="E26" s="35"/>
      <c r="F26" s="322">
        <f t="shared" ref="F26:AO26" si="7">IF(F12="Vd",IF(ISERR(F99)=1,"",IF(F23=0,F33+F53,IF(F99-1.03323=0,"",F99-1.03323))),IF(ISERR(F81)=1,"",IF(F81-1.03323=0,"",F81-1.03323)))</f>
        <v>0.49083535302416936</v>
      </c>
      <c r="G26" s="322">
        <f t="shared" si="7"/>
        <v>0.48199112943157396</v>
      </c>
      <c r="H26" s="322">
        <f t="shared" si="7"/>
        <v>0.48291952842556674</v>
      </c>
      <c r="I26" s="322">
        <f t="shared" si="7"/>
        <v>0.48197002617340368</v>
      </c>
      <c r="J26" s="322">
        <f t="shared" si="7"/>
        <v>0.48263456163181795</v>
      </c>
      <c r="K26" s="322">
        <f t="shared" si="7"/>
        <v>0.48168487839441032</v>
      </c>
      <c r="L26" s="322">
        <f t="shared" si="7"/>
        <v>0.49046132229264106</v>
      </c>
      <c r="M26" s="322">
        <f t="shared" si="7"/>
        <v>0.48161488284669485</v>
      </c>
      <c r="N26" s="322">
        <f t="shared" si="7"/>
        <v>0.48104156512777396</v>
      </c>
      <c r="O26" s="322">
        <f t="shared" si="7"/>
        <v>0.48019216679742138</v>
      </c>
      <c r="P26" s="322">
        <f t="shared" si="7"/>
        <v>0.48285342148010102</v>
      </c>
      <c r="Q26" s="322">
        <f t="shared" si="7"/>
        <v>0.47866534785960391</v>
      </c>
      <c r="R26" s="323">
        <f t="shared" si="7"/>
        <v>0.48822039660765948</v>
      </c>
      <c r="S26" s="578">
        <f t="shared" si="7"/>
        <v>0.47644421751148136</v>
      </c>
      <c r="T26" s="322">
        <f t="shared" si="7"/>
        <v>0.49485963282864676</v>
      </c>
      <c r="U26" s="429">
        <f t="shared" si="7"/>
        <v>0.47552813020146689</v>
      </c>
      <c r="V26" s="322">
        <f t="shared" si="7"/>
        <v>0.47173933182528027</v>
      </c>
      <c r="W26" s="322">
        <f t="shared" si="7"/>
        <v>0.47109115367671106</v>
      </c>
      <c r="X26" s="322">
        <f t="shared" si="7"/>
        <v>0.46638668807133898</v>
      </c>
      <c r="Y26" s="322">
        <f t="shared" si="7"/>
        <v>0.46573618855607468</v>
      </c>
      <c r="Z26" s="429">
        <f t="shared" si="7"/>
        <v>0.44653114701976104</v>
      </c>
      <c r="AA26" s="322">
        <f t="shared" si="7"/>
        <v>0.44171867895914962</v>
      </c>
      <c r="AB26" s="322">
        <f t="shared" si="7"/>
        <v>0.11266814135918524</v>
      </c>
      <c r="AC26" s="322">
        <f t="shared" si="7"/>
        <v>0.10000019674343719</v>
      </c>
      <c r="AD26" s="323">
        <f t="shared" si="7"/>
        <v>0.1000000219480357</v>
      </c>
      <c r="AE26" s="578">
        <f t="shared" si="7"/>
        <v>0.01</v>
      </c>
      <c r="AF26" s="322" t="str">
        <f t="shared" si="7"/>
        <v/>
      </c>
      <c r="AG26" s="322" t="str">
        <f t="shared" si="7"/>
        <v/>
      </c>
      <c r="AH26" s="322" t="str">
        <f t="shared" si="7"/>
        <v/>
      </c>
      <c r="AI26" s="322" t="str">
        <f t="shared" si="7"/>
        <v/>
      </c>
      <c r="AJ26" s="429" t="str">
        <f t="shared" si="7"/>
        <v/>
      </c>
      <c r="AK26" s="429" t="str">
        <f t="shared" si="7"/>
        <v/>
      </c>
      <c r="AL26" s="429" t="str">
        <f t="shared" si="7"/>
        <v/>
      </c>
      <c r="AM26" s="429" t="str">
        <f t="shared" si="7"/>
        <v/>
      </c>
      <c r="AN26" s="429">
        <f t="shared" si="7"/>
        <v>0</v>
      </c>
      <c r="AO26" s="407">
        <f t="shared" si="7"/>
        <v>0</v>
      </c>
    </row>
    <row r="27" spans="1:41" ht="15.75">
      <c r="A27" s="16">
        <f t="shared" si="0"/>
        <v>21</v>
      </c>
      <c r="B27" s="36"/>
      <c r="C27" s="48"/>
      <c r="D27" s="49" t="s">
        <v>46</v>
      </c>
      <c r="E27" s="50"/>
      <c r="F27" s="324">
        <f t="shared" ref="F27:AI27" si="8">F26*14.223</f>
        <v>6.9811512260627611</v>
      </c>
      <c r="G27" s="324">
        <f t="shared" si="8"/>
        <v>6.8553598339052773</v>
      </c>
      <c r="H27" s="324">
        <f t="shared" si="8"/>
        <v>6.8685644527968357</v>
      </c>
      <c r="I27" s="324">
        <f t="shared" si="8"/>
        <v>6.8550596822643213</v>
      </c>
      <c r="J27" s="324">
        <f t="shared" si="8"/>
        <v>6.864511370089347</v>
      </c>
      <c r="K27" s="324">
        <f t="shared" si="8"/>
        <v>6.8510040254036983</v>
      </c>
      <c r="L27" s="324">
        <f t="shared" si="8"/>
        <v>6.9758313869682338</v>
      </c>
      <c r="M27" s="324">
        <f t="shared" si="8"/>
        <v>6.8500084787285411</v>
      </c>
      <c r="N27" s="324">
        <f t="shared" si="8"/>
        <v>6.8418541808123292</v>
      </c>
      <c r="O27" s="324">
        <f t="shared" si="8"/>
        <v>6.8297731883597246</v>
      </c>
      <c r="P27" s="324">
        <f t="shared" si="8"/>
        <v>6.8676242137114771</v>
      </c>
      <c r="Q27" s="324">
        <f t="shared" si="8"/>
        <v>6.8080572426071466</v>
      </c>
      <c r="R27" s="325">
        <f t="shared" si="8"/>
        <v>6.9439587009507413</v>
      </c>
      <c r="S27" s="579">
        <f t="shared" si="8"/>
        <v>6.7764661056657998</v>
      </c>
      <c r="T27" s="324">
        <f t="shared" si="8"/>
        <v>7.0383885577218432</v>
      </c>
      <c r="U27" s="430">
        <f t="shared" si="8"/>
        <v>6.7634365958554641</v>
      </c>
      <c r="V27" s="324">
        <f t="shared" si="8"/>
        <v>6.7095485165509618</v>
      </c>
      <c r="W27" s="324">
        <f t="shared" si="8"/>
        <v>6.7003294787438614</v>
      </c>
      <c r="X27" s="324">
        <f t="shared" si="8"/>
        <v>6.6334178644386546</v>
      </c>
      <c r="Y27" s="324">
        <f t="shared" si="8"/>
        <v>6.6241658098330509</v>
      </c>
      <c r="Z27" s="430">
        <f t="shared" si="8"/>
        <v>6.3510125040620613</v>
      </c>
      <c r="AA27" s="324">
        <f t="shared" si="8"/>
        <v>6.2825647708359851</v>
      </c>
      <c r="AB27" s="324">
        <f t="shared" si="8"/>
        <v>1.6024789745516916</v>
      </c>
      <c r="AC27" s="324">
        <f t="shared" si="8"/>
        <v>1.4223027982819072</v>
      </c>
      <c r="AD27" s="325">
        <f t="shared" si="8"/>
        <v>1.4223003121669118</v>
      </c>
      <c r="AE27" s="579">
        <f t="shared" si="8"/>
        <v>0.14223000000000002</v>
      </c>
      <c r="AF27" s="324">
        <f t="shared" si="8"/>
        <v>0</v>
      </c>
      <c r="AG27" s="324">
        <f t="shared" si="8"/>
        <v>0</v>
      </c>
      <c r="AH27" s="324">
        <f t="shared" si="8"/>
        <v>0</v>
      </c>
      <c r="AI27" s="324">
        <f t="shared" si="8"/>
        <v>0</v>
      </c>
      <c r="AJ27" s="430">
        <f t="shared" ref="AJ27:AO27" si="9">AJ26*14.223</f>
        <v>0</v>
      </c>
      <c r="AK27" s="430">
        <f t="shared" si="9"/>
        <v>0</v>
      </c>
      <c r="AL27" s="430">
        <f t="shared" si="9"/>
        <v>0</v>
      </c>
      <c r="AM27" s="430">
        <f t="shared" si="9"/>
        <v>0</v>
      </c>
      <c r="AN27" s="430">
        <f t="shared" si="9"/>
        <v>0</v>
      </c>
      <c r="AO27" s="408">
        <f t="shared" si="9"/>
        <v>0</v>
      </c>
    </row>
    <row r="28" spans="1:41">
      <c r="A28" s="16">
        <f t="shared" si="0"/>
        <v>22</v>
      </c>
      <c r="B28" s="36" t="s">
        <v>47</v>
      </c>
      <c r="C28" s="48" t="s">
        <v>48</v>
      </c>
      <c r="D28" s="48" t="s">
        <v>49</v>
      </c>
      <c r="E28" s="50"/>
      <c r="F28" s="51">
        <f t="shared" ref="F28:AO28" si="10">IF(F12="Vd",IF(ISERR(F101)=1,"",F101),IF(ISERR(F83)=1,"",F83))</f>
        <v>17.574331969562628</v>
      </c>
      <c r="G28" s="51">
        <f t="shared" si="10"/>
        <v>3.9008057788965815</v>
      </c>
      <c r="H28" s="51">
        <f t="shared" si="10"/>
        <v>16.786969542742266</v>
      </c>
      <c r="I28" s="51">
        <f t="shared" si="10"/>
        <v>7.6076015853581751</v>
      </c>
      <c r="J28" s="51">
        <f t="shared" si="10"/>
        <v>16.790125318666078</v>
      </c>
      <c r="K28" s="51">
        <f t="shared" si="10"/>
        <v>11.316472726625927</v>
      </c>
      <c r="L28" s="51">
        <f t="shared" si="10"/>
        <v>17.578646058739697</v>
      </c>
      <c r="M28" s="51">
        <f t="shared" si="10"/>
        <v>15.218770254007707</v>
      </c>
      <c r="N28" s="51">
        <f t="shared" si="10"/>
        <v>12.203849501473325</v>
      </c>
      <c r="O28" s="51">
        <f t="shared" si="10"/>
        <v>21.979682641142475</v>
      </c>
      <c r="P28" s="51">
        <f t="shared" si="10"/>
        <v>20.388056456803685</v>
      </c>
      <c r="Q28" s="51">
        <f t="shared" si="10"/>
        <v>26.513422526585838</v>
      </c>
      <c r="R28" s="119">
        <f t="shared" si="10"/>
        <v>20.31613679899105</v>
      </c>
      <c r="S28" s="580">
        <f t="shared" si="10"/>
        <v>31.070611708931867</v>
      </c>
      <c r="T28" s="51">
        <f t="shared" si="10"/>
        <v>20.227867349078803</v>
      </c>
      <c r="U28" s="427">
        <f t="shared" si="10"/>
        <v>35.610401421740221</v>
      </c>
      <c r="V28" s="51">
        <f t="shared" si="10"/>
        <v>7.8864929890554647</v>
      </c>
      <c r="W28" s="51">
        <f t="shared" si="10"/>
        <v>37.456514705235527</v>
      </c>
      <c r="X28" s="51">
        <f t="shared" si="10"/>
        <v>7.9146425740621913</v>
      </c>
      <c r="Y28" s="51">
        <f t="shared" si="10"/>
        <v>39.337626567941051</v>
      </c>
      <c r="Z28" s="427">
        <f t="shared" si="10"/>
        <v>25.091938298167108</v>
      </c>
      <c r="AA28" s="51">
        <f t="shared" si="10"/>
        <v>45.533349254144177</v>
      </c>
      <c r="AB28" s="51">
        <f t="shared" si="10"/>
        <v>0.78646786694803383</v>
      </c>
      <c r="AC28" s="51">
        <f t="shared" si="10"/>
        <v>0.13505518954090387</v>
      </c>
      <c r="AD28" s="119">
        <f t="shared" si="10"/>
        <v>3.4366058531901229E-2</v>
      </c>
      <c r="AE28" s="580" t="str">
        <f t="shared" si="10"/>
        <v/>
      </c>
      <c r="AF28" s="51" t="str">
        <f t="shared" si="10"/>
        <v/>
      </c>
      <c r="AG28" s="51" t="str">
        <f t="shared" si="10"/>
        <v/>
      </c>
      <c r="AH28" s="51" t="str">
        <f t="shared" si="10"/>
        <v/>
      </c>
      <c r="AI28" s="51" t="str">
        <f t="shared" si="10"/>
        <v/>
      </c>
      <c r="AJ28" s="427" t="str">
        <f t="shared" si="10"/>
        <v/>
      </c>
      <c r="AK28" s="427" t="str">
        <f t="shared" si="10"/>
        <v/>
      </c>
      <c r="AL28" s="427" t="str">
        <f t="shared" si="10"/>
        <v/>
      </c>
      <c r="AM28" s="427" t="str">
        <f t="shared" si="10"/>
        <v/>
      </c>
      <c r="AN28" s="427" t="str">
        <f t="shared" si="10"/>
        <v/>
      </c>
      <c r="AO28" s="405" t="str">
        <f t="shared" si="10"/>
        <v/>
      </c>
    </row>
    <row r="29" spans="1:41">
      <c r="A29" s="16">
        <f t="shared" si="0"/>
        <v>23</v>
      </c>
      <c r="B29" s="36" t="s">
        <v>50</v>
      </c>
      <c r="C29" s="48" t="s">
        <v>48</v>
      </c>
      <c r="D29" s="50" t="s">
        <v>30</v>
      </c>
      <c r="E29" s="50"/>
      <c r="F29" s="51">
        <f>IF(ISERR(F85)=1,"",F85)</f>
        <v>329401.05901535013</v>
      </c>
      <c r="G29" s="51">
        <f>IF(ISERR(G85)=1,"",G85)</f>
        <v>175847.08461051926</v>
      </c>
      <c r="H29" s="51">
        <f>IF(ISERR(H85)=1,"",H85)</f>
        <v>313009.06318757206</v>
      </c>
      <c r="I29" s="51">
        <f>IF(I13="Vd",IF(ISERR(I102)=1,"",I102),IF(ISERR(I84)=1,"",I84))</f>
        <v>208.62117518121332</v>
      </c>
      <c r="J29" s="51">
        <f t="shared" ref="J29:U29" si="11">IF(ISERR(J85)=1,"",J85)</f>
        <v>313009.063187572</v>
      </c>
      <c r="K29" s="51">
        <f t="shared" si="11"/>
        <v>510039.88522103219</v>
      </c>
      <c r="L29" s="51">
        <f t="shared" si="11"/>
        <v>329401.05901535013</v>
      </c>
      <c r="M29" s="51">
        <f t="shared" si="11"/>
        <v>685886.96983155154</v>
      </c>
      <c r="N29" s="51">
        <f t="shared" si="11"/>
        <v>359618.17027715564</v>
      </c>
      <c r="O29" s="51">
        <f t="shared" si="11"/>
        <v>989660.72499996051</v>
      </c>
      <c r="P29" s="51">
        <f t="shared" si="11"/>
        <v>380138.18895847275</v>
      </c>
      <c r="Q29" s="51">
        <f t="shared" si="11"/>
        <v>1192593.2610315313</v>
      </c>
      <c r="R29" s="119">
        <f t="shared" si="11"/>
        <v>380138.18895847281</v>
      </c>
      <c r="S29" s="580">
        <f t="shared" si="11"/>
        <v>1395525.797063102</v>
      </c>
      <c r="T29" s="51">
        <f t="shared" si="11"/>
        <v>380138.18895847286</v>
      </c>
      <c r="U29" s="427">
        <f t="shared" si="11"/>
        <v>1598458.3330946728</v>
      </c>
      <c r="V29" s="51">
        <f>IF(ISERR(V85)=1,"",V85)</f>
        <v>145966.8199902144</v>
      </c>
      <c r="W29" s="51">
        <f>IF(ISERR(W85)=1,"",W85)</f>
        <v>1676381.0933367754</v>
      </c>
      <c r="X29" s="51">
        <f t="shared" ref="X29:AI29" si="12">IF(ISERR(X85)=1,"",X85)</f>
        <v>145966.8199902144</v>
      </c>
      <c r="Y29" s="51">
        <f t="shared" si="12"/>
        <v>1754303.8535788769</v>
      </c>
      <c r="Z29" s="427">
        <f t="shared" si="12"/>
        <v>456634.16948810383</v>
      </c>
      <c r="AA29" s="51">
        <f t="shared" si="12"/>
        <v>1998072.9163683411</v>
      </c>
      <c r="AB29" s="51">
        <f t="shared" si="12"/>
        <v>61379.891685476818</v>
      </c>
      <c r="AC29" s="51">
        <f t="shared" si="12"/>
        <v>4166.9925263156219</v>
      </c>
      <c r="AD29" s="119">
        <f t="shared" si="12"/>
        <v>2101.9961313192366</v>
      </c>
      <c r="AE29" s="580" t="str">
        <f t="shared" si="12"/>
        <v/>
      </c>
      <c r="AF29" s="51" t="str">
        <f t="shared" si="12"/>
        <v/>
      </c>
      <c r="AG29" s="51" t="str">
        <f t="shared" si="12"/>
        <v/>
      </c>
      <c r="AH29" s="51" t="str">
        <f t="shared" si="12"/>
        <v/>
      </c>
      <c r="AI29" s="51" t="str">
        <f t="shared" si="12"/>
        <v/>
      </c>
      <c r="AJ29" s="427" t="str">
        <f t="shared" ref="AJ29:AO29" si="13">IF(ISERR(AJ85)=1,"",AJ85)</f>
        <v/>
      </c>
      <c r="AK29" s="427" t="str">
        <f t="shared" si="13"/>
        <v/>
      </c>
      <c r="AL29" s="427" t="str">
        <f t="shared" si="13"/>
        <v/>
      </c>
      <c r="AM29" s="427" t="str">
        <f t="shared" si="13"/>
        <v/>
      </c>
      <c r="AN29" s="427" t="str">
        <f t="shared" si="13"/>
        <v/>
      </c>
      <c r="AO29" s="405" t="str">
        <f t="shared" si="13"/>
        <v/>
      </c>
    </row>
    <row r="30" spans="1:41" ht="18">
      <c r="A30" s="16">
        <f t="shared" si="0"/>
        <v>24</v>
      </c>
      <c r="B30" s="36" t="s">
        <v>51</v>
      </c>
      <c r="C30" s="48" t="s">
        <v>48</v>
      </c>
      <c r="D30" s="48" t="s">
        <v>52</v>
      </c>
      <c r="E30" s="50"/>
      <c r="F30" s="51">
        <f t="shared" ref="F30:AO30" si="14">IF(F12="Vd",IF(ISERR(F103)=1,"",F103*10000),IF(ISERR(F92)=1,"",F92*10000))</f>
        <v>55.135934276860887</v>
      </c>
      <c r="G30" s="51">
        <f t="shared" si="14"/>
        <v>2.8386453226876682</v>
      </c>
      <c r="H30" s="51">
        <f t="shared" si="14"/>
        <v>50.044935803356857</v>
      </c>
      <c r="I30" s="51">
        <f t="shared" si="14"/>
        <v>10.796722762985397</v>
      </c>
      <c r="J30" s="51">
        <f t="shared" si="14"/>
        <v>50.054343731518927</v>
      </c>
      <c r="K30" s="51">
        <f t="shared" si="14"/>
        <v>23.885638391914348</v>
      </c>
      <c r="L30" s="51">
        <f t="shared" si="14"/>
        <v>55.149468864562053</v>
      </c>
      <c r="M30" s="51">
        <f t="shared" si="14"/>
        <v>43.197015874840659</v>
      </c>
      <c r="N30" s="51">
        <f t="shared" si="14"/>
        <v>26.416236868460736</v>
      </c>
      <c r="O30" s="51">
        <f t="shared" si="14"/>
        <v>90.018005400498964</v>
      </c>
      <c r="P30" s="51">
        <f t="shared" si="14"/>
        <v>73.815616304109554</v>
      </c>
      <c r="Q30" s="51">
        <f t="shared" si="14"/>
        <v>130.85182273377069</v>
      </c>
      <c r="R30" s="119">
        <f t="shared" si="14"/>
        <v>73.555228862223231</v>
      </c>
      <c r="S30" s="580">
        <f t="shared" si="14"/>
        <v>179.43588681537835</v>
      </c>
      <c r="T30" s="51">
        <f t="shared" si="14"/>
        <v>73.235646470448842</v>
      </c>
      <c r="U30" s="427">
        <f t="shared" si="14"/>
        <v>235.5590651568458</v>
      </c>
      <c r="V30" s="51">
        <f t="shared" si="14"/>
        <v>10.963999056669778</v>
      </c>
      <c r="W30" s="51">
        <f t="shared" si="14"/>
        <v>259.84941956355419</v>
      </c>
      <c r="X30" s="51">
        <f t="shared" si="14"/>
        <v>11.003133311133414</v>
      </c>
      <c r="Y30" s="51">
        <f t="shared" si="14"/>
        <v>285.58448080329947</v>
      </c>
      <c r="Z30" s="427">
        <f t="shared" si="14"/>
        <v>109.12733222936399</v>
      </c>
      <c r="AA30" s="51">
        <f t="shared" si="14"/>
        <v>376.49790354575453</v>
      </c>
      <c r="AB30" s="51">
        <f t="shared" si="14"/>
        <v>28.035806641638661</v>
      </c>
      <c r="AC30" s="51">
        <f t="shared" si="14"/>
        <v>2.3289256872644796E-3</v>
      </c>
      <c r="AD30" s="119">
        <f t="shared" si="14"/>
        <v>1.5079691659235629E-4</v>
      </c>
      <c r="AE30" s="580" t="str">
        <f t="shared" si="14"/>
        <v/>
      </c>
      <c r="AF30" s="51" t="str">
        <f t="shared" si="14"/>
        <v/>
      </c>
      <c r="AG30" s="51" t="str">
        <f t="shared" si="14"/>
        <v/>
      </c>
      <c r="AH30" s="51" t="str">
        <f t="shared" si="14"/>
        <v/>
      </c>
      <c r="AI30" s="51" t="str">
        <f t="shared" si="14"/>
        <v/>
      </c>
      <c r="AJ30" s="427" t="str">
        <f t="shared" si="14"/>
        <v/>
      </c>
      <c r="AK30" s="427" t="str">
        <f t="shared" si="14"/>
        <v/>
      </c>
      <c r="AL30" s="427" t="str">
        <f t="shared" si="14"/>
        <v/>
      </c>
      <c r="AM30" s="427" t="str">
        <f t="shared" si="14"/>
        <v/>
      </c>
      <c r="AN30" s="427" t="str">
        <f t="shared" si="14"/>
        <v/>
      </c>
      <c r="AO30" s="405" t="str">
        <f t="shared" si="14"/>
        <v/>
      </c>
    </row>
    <row r="31" spans="1:41">
      <c r="A31" s="16">
        <f t="shared" si="0"/>
        <v>25</v>
      </c>
      <c r="B31" s="36" t="s">
        <v>53</v>
      </c>
      <c r="C31" s="48" t="s">
        <v>48</v>
      </c>
      <c r="D31" s="50" t="s">
        <v>30</v>
      </c>
      <c r="E31" s="50"/>
      <c r="F31" s="51">
        <f t="shared" ref="F31:AO31" si="15">IF(F23=0,"",IF(F12="Vd",IF(ISERR(F104)=1,"",F104),IF(ISERR(F93)=1,"",F93)))</f>
        <v>1.5877831573452732</v>
      </c>
      <c r="G31" s="51">
        <f t="shared" si="15"/>
        <v>7.4314409972398035E-2</v>
      </c>
      <c r="H31" s="51">
        <f t="shared" si="15"/>
        <v>0.18841780562253813</v>
      </c>
      <c r="I31" s="51">
        <f t="shared" si="15"/>
        <v>0.26370485706577917</v>
      </c>
      <c r="J31" s="51">
        <f t="shared" si="15"/>
        <v>0.18841780562253813</v>
      </c>
      <c r="K31" s="51">
        <f t="shared" si="15"/>
        <v>2.9211391174609882E-2</v>
      </c>
      <c r="L31" s="51">
        <f t="shared" si="15"/>
        <v>1.5877831573452732</v>
      </c>
      <c r="M31" s="51">
        <f t="shared" si="15"/>
        <v>0.32732158040670839</v>
      </c>
      <c r="N31" s="51">
        <f t="shared" si="15"/>
        <v>0.32033199470111356</v>
      </c>
      <c r="O31" s="51">
        <f t="shared" si="15"/>
        <v>0.16750850589137412</v>
      </c>
      <c r="P31" s="51">
        <f t="shared" si="15"/>
        <v>0.56105393891700617</v>
      </c>
      <c r="Q31" s="51">
        <f t="shared" si="15"/>
        <v>0.16667905328892768</v>
      </c>
      <c r="R31" s="119">
        <f t="shared" si="15"/>
        <v>1.5792629391737949</v>
      </c>
      <c r="S31" s="580">
        <f t="shared" si="15"/>
        <v>4.9824314076587176E-2</v>
      </c>
      <c r="T31" s="51">
        <f t="shared" si="15"/>
        <v>2.5974719394305836</v>
      </c>
      <c r="U31" s="427">
        <f t="shared" si="15"/>
        <v>0.18219233152804759</v>
      </c>
      <c r="V31" s="51">
        <f t="shared" si="15"/>
        <v>0.59019941112872076</v>
      </c>
      <c r="W31" s="51">
        <f t="shared" si="15"/>
        <v>0.19858080845678425</v>
      </c>
      <c r="X31" s="51">
        <f t="shared" si="15"/>
        <v>0.59019941112872076</v>
      </c>
      <c r="Y31" s="51">
        <f t="shared" si="15"/>
        <v>0.80195285348241985</v>
      </c>
      <c r="Z31" s="427">
        <f t="shared" si="15"/>
        <v>0.43376397417313439</v>
      </c>
      <c r="AA31" s="51">
        <f t="shared" si="15"/>
        <v>7.2600125480934583</v>
      </c>
      <c r="AB31" s="51">
        <f t="shared" si="15"/>
        <v>0.95169059813057466</v>
      </c>
      <c r="AC31" s="51">
        <f t="shared" si="15"/>
        <v>0.75054129825134974</v>
      </c>
      <c r="AD31" s="119">
        <f t="shared" si="15"/>
        <v>1.206519649311431</v>
      </c>
      <c r="AE31" s="580" t="str">
        <f t="shared" si="15"/>
        <v/>
      </c>
      <c r="AF31" s="51" t="str">
        <f t="shared" si="15"/>
        <v/>
      </c>
      <c r="AG31" s="51" t="str">
        <f t="shared" si="15"/>
        <v/>
      </c>
      <c r="AH31" s="51" t="str">
        <f t="shared" si="15"/>
        <v/>
      </c>
      <c r="AI31" s="51" t="str">
        <f t="shared" si="15"/>
        <v/>
      </c>
      <c r="AJ31" s="427" t="str">
        <f t="shared" si="15"/>
        <v/>
      </c>
      <c r="AK31" s="427" t="str">
        <f t="shared" si="15"/>
        <v/>
      </c>
      <c r="AL31" s="427" t="str">
        <f t="shared" si="15"/>
        <v/>
      </c>
      <c r="AM31" s="427" t="str">
        <f t="shared" si="15"/>
        <v/>
      </c>
      <c r="AN31" s="427" t="str">
        <f t="shared" si="15"/>
        <v/>
      </c>
      <c r="AO31" s="405" t="str">
        <f t="shared" si="15"/>
        <v/>
      </c>
    </row>
    <row r="32" spans="1:41" ht="18">
      <c r="A32" s="16">
        <f t="shared" si="0"/>
        <v>26</v>
      </c>
      <c r="B32" s="36" t="s">
        <v>54</v>
      </c>
      <c r="C32" s="48" t="s">
        <v>48</v>
      </c>
      <c r="D32" s="48" t="s">
        <v>52</v>
      </c>
      <c r="E32" s="50"/>
      <c r="F32" s="51">
        <f t="shared" ref="F32:AO32" si="16">IF(F12="Vd",IF(ISERR(F106)=1,"",F106),IF(ISERR(F95)=1,"",F95))</f>
        <v>0.23037870476130434</v>
      </c>
      <c r="G32" s="51">
        <f t="shared" si="16"/>
        <v>5.2738063069110372E-3</v>
      </c>
      <c r="H32" s="51">
        <f t="shared" si="16"/>
        <v>0.20954126636865089</v>
      </c>
      <c r="I32" s="51">
        <f t="shared" si="16"/>
        <v>1.8980988219946059E-2</v>
      </c>
      <c r="J32" s="51">
        <f t="shared" si="16"/>
        <v>0.20958065795042319</v>
      </c>
      <c r="K32" s="51">
        <f t="shared" si="16"/>
        <v>4.1043101560087634E-2</v>
      </c>
      <c r="L32" s="51">
        <f t="shared" si="16"/>
        <v>0.23043525736760306</v>
      </c>
      <c r="M32" s="51">
        <f t="shared" si="16"/>
        <v>7.3260702098479361E-2</v>
      </c>
      <c r="N32" s="51">
        <f t="shared" si="16"/>
        <v>6.3623803372715226E-2</v>
      </c>
      <c r="O32" s="51">
        <f t="shared" si="16"/>
        <v>0.15078781587959225</v>
      </c>
      <c r="P32" s="51">
        <f t="shared" si="16"/>
        <v>0.3067743872667188</v>
      </c>
      <c r="Q32" s="51">
        <f t="shared" si="16"/>
        <v>0.2181025793439548</v>
      </c>
      <c r="R32" s="119">
        <f t="shared" si="16"/>
        <v>0.30569222874883112</v>
      </c>
      <c r="S32" s="580">
        <f t="shared" si="16"/>
        <v>0.29800899937667863</v>
      </c>
      <c r="T32" s="51">
        <f t="shared" si="16"/>
        <v>0.30436405867687893</v>
      </c>
      <c r="U32" s="427">
        <f t="shared" si="16"/>
        <v>0.39015504812266372</v>
      </c>
      <c r="V32" s="51">
        <f t="shared" si="16"/>
        <v>4.7932931754535939E-2</v>
      </c>
      <c r="W32" s="51">
        <f t="shared" si="16"/>
        <v>0.43000923178297273</v>
      </c>
      <c r="X32" s="51">
        <f t="shared" si="16"/>
        <v>4.8104020746679653E-2</v>
      </c>
      <c r="Y32" s="51">
        <f t="shared" si="16"/>
        <v>0.4722170913206214</v>
      </c>
      <c r="Z32" s="427">
        <f t="shared" si="16"/>
        <v>0.4508143363687705</v>
      </c>
      <c r="AA32" s="51">
        <f t="shared" si="16"/>
        <v>0.62122261456205874</v>
      </c>
      <c r="AB32" s="51">
        <f t="shared" si="16"/>
        <v>0.13340706795927118</v>
      </c>
      <c r="AC32" s="51">
        <f t="shared" si="16"/>
        <v>9.1039318169291634E-6</v>
      </c>
      <c r="AD32" s="119">
        <f t="shared" si="16"/>
        <v>3.6387888584850962E-7</v>
      </c>
      <c r="AE32" s="580" t="str">
        <f t="shared" si="16"/>
        <v/>
      </c>
      <c r="AF32" s="51" t="str">
        <f t="shared" si="16"/>
        <v/>
      </c>
      <c r="AG32" s="51" t="str">
        <f t="shared" si="16"/>
        <v/>
      </c>
      <c r="AH32" s="51" t="str">
        <f t="shared" si="16"/>
        <v/>
      </c>
      <c r="AI32" s="51" t="str">
        <f t="shared" si="16"/>
        <v/>
      </c>
      <c r="AJ32" s="427" t="str">
        <f t="shared" si="16"/>
        <v/>
      </c>
      <c r="AK32" s="427" t="str">
        <f t="shared" si="16"/>
        <v/>
      </c>
      <c r="AL32" s="427" t="str">
        <f t="shared" si="16"/>
        <v/>
      </c>
      <c r="AM32" s="427" t="str">
        <f t="shared" si="16"/>
        <v/>
      </c>
      <c r="AN32" s="427" t="str">
        <f t="shared" si="16"/>
        <v/>
      </c>
      <c r="AO32" s="405" t="str">
        <f t="shared" si="16"/>
        <v/>
      </c>
    </row>
    <row r="33" spans="1:41" ht="18.75">
      <c r="A33" s="16">
        <f t="shared" si="0"/>
        <v>27</v>
      </c>
      <c r="B33" s="34" t="s">
        <v>55</v>
      </c>
      <c r="C33" s="42" t="s">
        <v>44</v>
      </c>
      <c r="D33" s="42" t="s">
        <v>25</v>
      </c>
      <c r="E33" s="35"/>
      <c r="F33" s="318">
        <f>G26</f>
        <v>0.48199112943157396</v>
      </c>
      <c r="G33" s="318">
        <f>I26</f>
        <v>0.48197002617340368</v>
      </c>
      <c r="H33" s="318">
        <f t="shared" ref="H33:AA33" si="17">I26</f>
        <v>0.48197002617340368</v>
      </c>
      <c r="I33" s="318">
        <f>K26</f>
        <v>0.48168487839441032</v>
      </c>
      <c r="J33" s="318">
        <f t="shared" si="17"/>
        <v>0.48168487839441032</v>
      </c>
      <c r="K33" s="318">
        <f>M26</f>
        <v>0.48161488284669485</v>
      </c>
      <c r="L33" s="318">
        <f t="shared" si="17"/>
        <v>0.48161488284669485</v>
      </c>
      <c r="M33" s="318">
        <f>O26</f>
        <v>0.48019216679742138</v>
      </c>
      <c r="N33" s="318">
        <f t="shared" si="17"/>
        <v>0.48019216679742138</v>
      </c>
      <c r="O33" s="318">
        <f>Q26</f>
        <v>0.47866534785960391</v>
      </c>
      <c r="P33" s="318">
        <f>Q26</f>
        <v>0.47866534785960391</v>
      </c>
      <c r="Q33" s="318">
        <f>S26</f>
        <v>0.47644421751148136</v>
      </c>
      <c r="R33" s="319">
        <f>S26</f>
        <v>0.47644421751148136</v>
      </c>
      <c r="S33" s="576">
        <f>U26</f>
        <v>0.47552813020146689</v>
      </c>
      <c r="T33" s="318">
        <f t="shared" si="17"/>
        <v>0.47552813020146689</v>
      </c>
      <c r="U33" s="428">
        <f>W26</f>
        <v>0.47109115367671106</v>
      </c>
      <c r="V33" s="318">
        <f t="shared" si="17"/>
        <v>0.47109115367671106</v>
      </c>
      <c r="W33" s="318">
        <f>Y26</f>
        <v>0.46573618855607468</v>
      </c>
      <c r="X33" s="318">
        <f t="shared" si="17"/>
        <v>0.46573618855607468</v>
      </c>
      <c r="Y33" s="318">
        <f>AA26</f>
        <v>0.44171867895914962</v>
      </c>
      <c r="Z33" s="428">
        <f>AA26</f>
        <v>0.44171867895914962</v>
      </c>
      <c r="AA33" s="318">
        <f t="shared" si="17"/>
        <v>0.11266814135918524</v>
      </c>
      <c r="AB33" s="318">
        <f>AB34</f>
        <v>9.9999999999999867E-2</v>
      </c>
      <c r="AC33" s="318">
        <f>AD26</f>
        <v>0.1000000219480357</v>
      </c>
      <c r="AD33" s="319">
        <v>0</v>
      </c>
      <c r="AE33" s="576">
        <v>0.01</v>
      </c>
      <c r="AF33" s="318"/>
      <c r="AG33" s="318"/>
      <c r="AH33" s="318"/>
      <c r="AI33" s="318"/>
      <c r="AJ33" s="428"/>
      <c r="AK33" s="428"/>
      <c r="AL33" s="428"/>
      <c r="AM33" s="428"/>
      <c r="AN33" s="428"/>
      <c r="AO33" s="406"/>
    </row>
    <row r="34" spans="1:41" ht="18.75">
      <c r="A34" s="16">
        <f t="shared" si="0"/>
        <v>28</v>
      </c>
      <c r="B34" s="34" t="s">
        <v>55</v>
      </c>
      <c r="C34" s="42" t="s">
        <v>45</v>
      </c>
      <c r="D34" s="42" t="s">
        <v>25</v>
      </c>
      <c r="E34" s="35"/>
      <c r="F34" s="322">
        <f t="shared" ref="F34:AO34" si="18">IF(F12="Vd",IF(AND((ISERR(F81)=1),(F20&lt;&gt;0)),"",IF(F81-1.03323=0,"",F81-1.03323)),IF(AND((ISERR(F175)=1),(F20&lt;&gt;0)),"NO SOLUT'N",IF(ISERR(F99)=1,"",IF(F23=0,F25-F53,IF(F99-1.03323=0,"",F99-1.03323)))))</f>
        <v>0.48199112943157396</v>
      </c>
      <c r="G34" s="322">
        <f t="shared" si="18"/>
        <v>0.48197002617340368</v>
      </c>
      <c r="H34" s="322">
        <f t="shared" si="18"/>
        <v>0.48197002617340368</v>
      </c>
      <c r="I34" s="322">
        <f t="shared" si="18"/>
        <v>0.48168487839441032</v>
      </c>
      <c r="J34" s="322">
        <f t="shared" si="18"/>
        <v>0.48168487839441032</v>
      </c>
      <c r="K34" s="322">
        <f t="shared" si="18"/>
        <v>0.48161488284669485</v>
      </c>
      <c r="L34" s="322">
        <f t="shared" si="18"/>
        <v>0.48161488284669485</v>
      </c>
      <c r="M34" s="322">
        <f t="shared" si="18"/>
        <v>0.48019216679742138</v>
      </c>
      <c r="N34" s="322">
        <f t="shared" si="18"/>
        <v>0.48019216679742138</v>
      </c>
      <c r="O34" s="322">
        <f t="shared" si="18"/>
        <v>0.47866534785960391</v>
      </c>
      <c r="P34" s="322">
        <f t="shared" si="18"/>
        <v>0.47866534785960391</v>
      </c>
      <c r="Q34" s="322">
        <f t="shared" si="18"/>
        <v>0.47644421751148136</v>
      </c>
      <c r="R34" s="323">
        <f t="shared" si="18"/>
        <v>0.47644421751148136</v>
      </c>
      <c r="S34" s="578">
        <f t="shared" si="18"/>
        <v>0.47552813020146689</v>
      </c>
      <c r="T34" s="322">
        <f t="shared" si="18"/>
        <v>0.47552813020146689</v>
      </c>
      <c r="U34" s="429">
        <f t="shared" si="18"/>
        <v>0.47109115367671106</v>
      </c>
      <c r="V34" s="322">
        <f t="shared" si="18"/>
        <v>0.47109115367671106</v>
      </c>
      <c r="W34" s="322">
        <f t="shared" si="18"/>
        <v>0.46573618855607468</v>
      </c>
      <c r="X34" s="322">
        <f t="shared" si="18"/>
        <v>0.46573618855607468</v>
      </c>
      <c r="Y34" s="322">
        <f t="shared" si="18"/>
        <v>0.44171867895914962</v>
      </c>
      <c r="Z34" s="429">
        <f t="shared" si="18"/>
        <v>0.44171867895914962</v>
      </c>
      <c r="AA34" s="322">
        <f t="shared" si="18"/>
        <v>0.11266814135918524</v>
      </c>
      <c r="AB34" s="322">
        <f t="shared" si="18"/>
        <v>9.9999999999999867E-2</v>
      </c>
      <c r="AC34" s="322">
        <f t="shared" si="18"/>
        <v>0.1000000219480357</v>
      </c>
      <c r="AD34" s="323" t="str">
        <f t="shared" si="18"/>
        <v/>
      </c>
      <c r="AE34" s="578">
        <f t="shared" si="18"/>
        <v>1.0000000000000009E-2</v>
      </c>
      <c r="AF34" s="322" t="str">
        <f t="shared" si="18"/>
        <v/>
      </c>
      <c r="AG34" s="322" t="str">
        <f t="shared" si="18"/>
        <v/>
      </c>
      <c r="AH34" s="322" t="str">
        <f t="shared" si="18"/>
        <v/>
      </c>
      <c r="AI34" s="322" t="str">
        <f t="shared" si="18"/>
        <v/>
      </c>
      <c r="AJ34" s="429" t="str">
        <f t="shared" si="18"/>
        <v/>
      </c>
      <c r="AK34" s="429" t="str">
        <f t="shared" si="18"/>
        <v/>
      </c>
      <c r="AL34" s="429" t="str">
        <f t="shared" si="18"/>
        <v/>
      </c>
      <c r="AM34" s="429" t="str">
        <f t="shared" si="18"/>
        <v/>
      </c>
      <c r="AN34" s="429" t="str">
        <f t="shared" si="18"/>
        <v/>
      </c>
      <c r="AO34" s="407" t="str">
        <f t="shared" si="18"/>
        <v/>
      </c>
    </row>
    <row r="35" spans="1:41" ht="15.75">
      <c r="A35" s="16">
        <f t="shared" si="0"/>
        <v>29</v>
      </c>
      <c r="B35" s="36"/>
      <c r="C35" s="48"/>
      <c r="D35" s="49" t="s">
        <v>46</v>
      </c>
      <c r="E35" s="50"/>
      <c r="F35" s="324">
        <f t="shared" ref="F35:AI35" si="19">F34*14.223</f>
        <v>6.8553598339052773</v>
      </c>
      <c r="G35" s="324">
        <f t="shared" si="19"/>
        <v>6.8550596822643213</v>
      </c>
      <c r="H35" s="324">
        <f t="shared" si="19"/>
        <v>6.8550596822643213</v>
      </c>
      <c r="I35" s="324">
        <f t="shared" si="19"/>
        <v>6.8510040254036983</v>
      </c>
      <c r="J35" s="324">
        <f t="shared" si="19"/>
        <v>6.8510040254036983</v>
      </c>
      <c r="K35" s="324">
        <f t="shared" si="19"/>
        <v>6.8500084787285411</v>
      </c>
      <c r="L35" s="324">
        <f t="shared" si="19"/>
        <v>6.8500084787285411</v>
      </c>
      <c r="M35" s="324">
        <f t="shared" si="19"/>
        <v>6.8297731883597246</v>
      </c>
      <c r="N35" s="324">
        <f t="shared" si="19"/>
        <v>6.8297731883597246</v>
      </c>
      <c r="O35" s="324">
        <f t="shared" si="19"/>
        <v>6.8080572426071466</v>
      </c>
      <c r="P35" s="324">
        <f t="shared" si="19"/>
        <v>6.8080572426071466</v>
      </c>
      <c r="Q35" s="324">
        <f t="shared" si="19"/>
        <v>6.7764661056657998</v>
      </c>
      <c r="R35" s="325">
        <f t="shared" si="19"/>
        <v>6.7764661056657998</v>
      </c>
      <c r="S35" s="579">
        <f t="shared" si="19"/>
        <v>6.7634365958554641</v>
      </c>
      <c r="T35" s="324">
        <f t="shared" si="19"/>
        <v>6.7634365958554641</v>
      </c>
      <c r="U35" s="430">
        <f t="shared" si="19"/>
        <v>6.7003294787438614</v>
      </c>
      <c r="V35" s="324">
        <f t="shared" si="19"/>
        <v>6.7003294787438614</v>
      </c>
      <c r="W35" s="324">
        <f t="shared" si="19"/>
        <v>6.6241658098330509</v>
      </c>
      <c r="X35" s="324">
        <f t="shared" si="19"/>
        <v>6.6241658098330509</v>
      </c>
      <c r="Y35" s="324">
        <f t="shared" si="19"/>
        <v>6.2825647708359851</v>
      </c>
      <c r="Z35" s="430">
        <f t="shared" si="19"/>
        <v>6.2825647708359851</v>
      </c>
      <c r="AA35" s="324">
        <f t="shared" si="19"/>
        <v>1.6024789745516916</v>
      </c>
      <c r="AB35" s="324">
        <f t="shared" si="19"/>
        <v>1.4222999999999981</v>
      </c>
      <c r="AC35" s="324">
        <f t="shared" si="19"/>
        <v>1.4223003121669118</v>
      </c>
      <c r="AD35" s="325">
        <f t="shared" si="19"/>
        <v>0</v>
      </c>
      <c r="AE35" s="579">
        <f t="shared" si="19"/>
        <v>0.14223000000000013</v>
      </c>
      <c r="AF35" s="324">
        <f t="shared" si="19"/>
        <v>0</v>
      </c>
      <c r="AG35" s="324">
        <f t="shared" si="19"/>
        <v>0</v>
      </c>
      <c r="AH35" s="324">
        <f t="shared" si="19"/>
        <v>0</v>
      </c>
      <c r="AI35" s="324">
        <f t="shared" si="19"/>
        <v>0</v>
      </c>
      <c r="AJ35" s="430">
        <f t="shared" ref="AJ35:AO35" si="20">AJ34*14.223</f>
        <v>0</v>
      </c>
      <c r="AK35" s="430">
        <f t="shared" si="20"/>
        <v>0</v>
      </c>
      <c r="AL35" s="430">
        <f t="shared" si="20"/>
        <v>0</v>
      </c>
      <c r="AM35" s="430">
        <f t="shared" si="20"/>
        <v>0</v>
      </c>
      <c r="AN35" s="430">
        <f t="shared" si="20"/>
        <v>0</v>
      </c>
      <c r="AO35" s="408">
        <f t="shared" si="20"/>
        <v>0</v>
      </c>
    </row>
    <row r="36" spans="1:41">
      <c r="A36" s="16">
        <f t="shared" si="0"/>
        <v>30</v>
      </c>
      <c r="B36" s="36" t="s">
        <v>47</v>
      </c>
      <c r="C36" s="48" t="s">
        <v>56</v>
      </c>
      <c r="D36" s="50" t="s">
        <v>49</v>
      </c>
      <c r="E36" s="50"/>
      <c r="F36" s="51">
        <f t="shared" ref="F36:AO36" si="21">IF(F12="Vd",IF(ISERR(F83)=1,"",F83),IF(ISERR(F101)=1,"",F101))</f>
        <v>17.676911928626176</v>
      </c>
      <c r="G36" s="51">
        <f t="shared" si="21"/>
        <v>3.9008601081666461</v>
      </c>
      <c r="H36" s="51">
        <f t="shared" si="21"/>
        <v>16.797489121090006</v>
      </c>
      <c r="I36" s="51">
        <f t="shared" si="21"/>
        <v>7.6090335408604073</v>
      </c>
      <c r="J36" s="51">
        <f t="shared" si="21"/>
        <v>16.800650860923611</v>
      </c>
      <c r="K36" s="51">
        <f t="shared" si="21"/>
        <v>11.316995620234163</v>
      </c>
      <c r="L36" s="51">
        <f t="shared" si="21"/>
        <v>17.68130239646857</v>
      </c>
      <c r="M36" s="51">
        <f t="shared" si="21"/>
        <v>15.2330768957139</v>
      </c>
      <c r="N36" s="51">
        <f t="shared" si="21"/>
        <v>12.21069883249136</v>
      </c>
      <c r="O36" s="51">
        <f t="shared" si="21"/>
        <v>22.001879280447717</v>
      </c>
      <c r="P36" s="51">
        <f t="shared" si="21"/>
        <v>20.444533038691993</v>
      </c>
      <c r="Q36" s="51">
        <f t="shared" si="21"/>
        <v>26.552430788582569</v>
      </c>
      <c r="R36" s="119">
        <f t="shared" si="21"/>
        <v>20.474612357964126</v>
      </c>
      <c r="S36" s="580">
        <f t="shared" si="21"/>
        <v>31.089477153651725</v>
      </c>
      <c r="T36" s="51">
        <f t="shared" si="21"/>
        <v>20.487044126968808</v>
      </c>
      <c r="U36" s="427">
        <f t="shared" si="21"/>
        <v>35.715433857639439</v>
      </c>
      <c r="V36" s="51">
        <f t="shared" si="21"/>
        <v>7.8898911014943263</v>
      </c>
      <c r="W36" s="51">
        <f t="shared" si="21"/>
        <v>37.590325815398302</v>
      </c>
      <c r="X36" s="51">
        <f t="shared" si="21"/>
        <v>7.9180772553760361</v>
      </c>
      <c r="Y36" s="51">
        <f t="shared" si="21"/>
        <v>39.978185685077584</v>
      </c>
      <c r="Z36" s="427">
        <f t="shared" si="21"/>
        <v>25.173808368198276</v>
      </c>
      <c r="AA36" s="51">
        <f t="shared" si="21"/>
        <v>58.608484390528595</v>
      </c>
      <c r="AB36" s="51">
        <f t="shared" si="21"/>
        <v>0.78646786694803383</v>
      </c>
      <c r="AC36" s="51">
        <f t="shared" si="21"/>
        <v>0.13505521037253168</v>
      </c>
      <c r="AD36" s="119">
        <f t="shared" si="21"/>
        <v>3.7692139469792704E-2</v>
      </c>
      <c r="AE36" s="580" t="str">
        <f t="shared" si="21"/>
        <v/>
      </c>
      <c r="AF36" s="51" t="str">
        <f t="shared" si="21"/>
        <v/>
      </c>
      <c r="AG36" s="51" t="str">
        <f t="shared" si="21"/>
        <v/>
      </c>
      <c r="AH36" s="51" t="str">
        <f t="shared" si="21"/>
        <v/>
      </c>
      <c r="AI36" s="51" t="str">
        <f t="shared" si="21"/>
        <v/>
      </c>
      <c r="AJ36" s="427" t="str">
        <f t="shared" si="21"/>
        <v/>
      </c>
      <c r="AK36" s="427" t="str">
        <f t="shared" si="21"/>
        <v/>
      </c>
      <c r="AL36" s="427" t="str">
        <f t="shared" si="21"/>
        <v/>
      </c>
      <c r="AM36" s="427" t="str">
        <f t="shared" si="21"/>
        <v/>
      </c>
      <c r="AN36" s="427" t="str">
        <f t="shared" si="21"/>
        <v/>
      </c>
      <c r="AO36" s="405" t="str">
        <f t="shared" si="21"/>
        <v/>
      </c>
    </row>
    <row r="37" spans="1:41">
      <c r="A37" s="16">
        <f t="shared" si="0"/>
        <v>31</v>
      </c>
      <c r="B37" s="36" t="s">
        <v>57</v>
      </c>
      <c r="C37" s="48" t="s">
        <v>56</v>
      </c>
      <c r="D37" s="50" t="s">
        <v>49</v>
      </c>
      <c r="E37" s="50"/>
      <c r="F37" s="51">
        <f t="shared" ref="F37:AO37" si="22">IF(F12="L","           ",IF(F12="Vd",IF(ISERR(F84)=1,"",F84),IF(ISERR(F102)=1,"",F102)))</f>
        <v>214.34577333963929</v>
      </c>
      <c r="G37" s="51">
        <f t="shared" si="22"/>
        <v>208.62117518121332</v>
      </c>
      <c r="H37" s="51">
        <f t="shared" si="22"/>
        <v>214.34577333963929</v>
      </c>
      <c r="I37" s="51">
        <f t="shared" si="22"/>
        <v>208.62117518121332</v>
      </c>
      <c r="J37" s="51">
        <f t="shared" si="22"/>
        <v>214.34577333963927</v>
      </c>
      <c r="K37" s="51">
        <f t="shared" si="22"/>
        <v>208.62117518121332</v>
      </c>
      <c r="L37" s="51">
        <f t="shared" si="22"/>
        <v>214.34577333963929</v>
      </c>
      <c r="M37" s="51">
        <f t="shared" si="22"/>
        <v>208.62117518121332</v>
      </c>
      <c r="N37" s="51">
        <f t="shared" si="22"/>
        <v>214.34577333963927</v>
      </c>
      <c r="O37" s="51">
        <f t="shared" si="22"/>
        <v>208.62117518121332</v>
      </c>
      <c r="P37" s="51">
        <f t="shared" si="22"/>
        <v>214.34577333963927</v>
      </c>
      <c r="Q37" s="51">
        <f t="shared" si="22"/>
        <v>208.62117518121332</v>
      </c>
      <c r="R37" s="119">
        <f t="shared" si="22"/>
        <v>214.34577333963927</v>
      </c>
      <c r="S37" s="580">
        <f t="shared" si="22"/>
        <v>208.62117518121332</v>
      </c>
      <c r="T37" s="51">
        <f t="shared" si="22"/>
        <v>214.34577333963927</v>
      </c>
      <c r="U37" s="427">
        <f t="shared" si="22"/>
        <v>208.62117518121332</v>
      </c>
      <c r="V37" s="51">
        <f t="shared" si="22"/>
        <v>214.34577333963927</v>
      </c>
      <c r="W37" s="51">
        <f t="shared" si="22"/>
        <v>208.62117518121335</v>
      </c>
      <c r="X37" s="51">
        <f t="shared" si="22"/>
        <v>214.34577333963932</v>
      </c>
      <c r="Y37" s="51">
        <f t="shared" si="22"/>
        <v>208.62117518121332</v>
      </c>
      <c r="Z37" s="427">
        <f t="shared" si="22"/>
        <v>214.34577333963927</v>
      </c>
      <c r="AA37" s="51">
        <f t="shared" si="22"/>
        <v>208.62117518121332</v>
      </c>
      <c r="AB37" s="51" t="str">
        <f t="shared" si="22"/>
        <v xml:space="preserve">           </v>
      </c>
      <c r="AC37" s="51">
        <f t="shared" si="22"/>
        <v>218.07915112708929</v>
      </c>
      <c r="AD37" s="119">
        <f t="shared" si="22"/>
        <v>218.07915112708929</v>
      </c>
      <c r="AE37" s="580">
        <f t="shared" si="22"/>
        <v>448.0276189088342</v>
      </c>
      <c r="AF37" s="51" t="str">
        <f t="shared" si="22"/>
        <v xml:space="preserve">           </v>
      </c>
      <c r="AG37" s="51" t="str">
        <f t="shared" si="22"/>
        <v xml:space="preserve">           </v>
      </c>
      <c r="AH37" s="51" t="str">
        <f t="shared" si="22"/>
        <v xml:space="preserve">           </v>
      </c>
      <c r="AI37" s="51" t="str">
        <f t="shared" si="22"/>
        <v xml:space="preserve">           </v>
      </c>
      <c r="AJ37" s="427" t="str">
        <f t="shared" si="22"/>
        <v xml:space="preserve">           </v>
      </c>
      <c r="AK37" s="427" t="str">
        <f t="shared" si="22"/>
        <v xml:space="preserve">           </v>
      </c>
      <c r="AL37" s="427" t="str">
        <f t="shared" si="22"/>
        <v xml:space="preserve">           </v>
      </c>
      <c r="AM37" s="427" t="str">
        <f t="shared" si="22"/>
        <v xml:space="preserve">           </v>
      </c>
      <c r="AN37" s="427" t="str">
        <f t="shared" si="22"/>
        <v/>
      </c>
      <c r="AO37" s="405" t="str">
        <f t="shared" si="22"/>
        <v/>
      </c>
    </row>
    <row r="38" spans="1:41">
      <c r="A38" s="16">
        <f t="shared" si="0"/>
        <v>32</v>
      </c>
      <c r="B38" s="36" t="s">
        <v>58</v>
      </c>
      <c r="C38" s="48" t="s">
        <v>56</v>
      </c>
      <c r="D38" s="50" t="s">
        <v>30</v>
      </c>
      <c r="E38" s="50"/>
      <c r="F38" s="51">
        <f t="shared" ref="F38:AO38" si="23">IF(F12="L","           ",IF(F12="Vd",IF(ISERR(F83/F84)=1,"",F83/F84),IF(ISERR(F101/F102)=1,"",F101/F102)))</f>
        <v>8.2469141580022734E-2</v>
      </c>
      <c r="G38" s="51">
        <f t="shared" si="23"/>
        <v>1.869829419174859E-2</v>
      </c>
      <c r="H38" s="51">
        <f t="shared" si="23"/>
        <v>7.8366318399354318E-2</v>
      </c>
      <c r="I38" s="51">
        <f t="shared" si="23"/>
        <v>3.6472968452272499E-2</v>
      </c>
      <c r="J38" s="51">
        <f t="shared" si="23"/>
        <v>7.8381069050996968E-2</v>
      </c>
      <c r="K38" s="51">
        <f t="shared" si="23"/>
        <v>5.4246629616595494E-2</v>
      </c>
      <c r="L38" s="51">
        <f t="shared" si="23"/>
        <v>8.2489624689038546E-2</v>
      </c>
      <c r="M38" s="51">
        <f t="shared" si="23"/>
        <v>7.3017884605827227E-2</v>
      </c>
      <c r="N38" s="51">
        <f t="shared" si="23"/>
        <v>5.6967294676452659E-2</v>
      </c>
      <c r="O38" s="51">
        <f t="shared" si="23"/>
        <v>0.10546330812937067</v>
      </c>
      <c r="P38" s="51">
        <f t="shared" si="23"/>
        <v>9.5381087857033836E-2</v>
      </c>
      <c r="Q38" s="51">
        <f t="shared" si="23"/>
        <v>0.12727581831287499</v>
      </c>
      <c r="R38" s="119">
        <f t="shared" si="23"/>
        <v>9.5521418682332965E-2</v>
      </c>
      <c r="S38" s="580">
        <f t="shared" si="23"/>
        <v>0.14902359325052533</v>
      </c>
      <c r="T38" s="51">
        <f t="shared" si="23"/>
        <v>9.5579417348744658E-2</v>
      </c>
      <c r="U38" s="427">
        <f t="shared" si="23"/>
        <v>0.17119754898617631</v>
      </c>
      <c r="V38" s="51">
        <f t="shared" si="23"/>
        <v>3.6809175093891332E-2</v>
      </c>
      <c r="W38" s="51">
        <f t="shared" si="23"/>
        <v>0.18018461348780365</v>
      </c>
      <c r="X38" s="51">
        <f t="shared" si="23"/>
        <v>3.6940673622845505E-2</v>
      </c>
      <c r="Y38" s="51">
        <f t="shared" si="23"/>
        <v>0.19163052672074912</v>
      </c>
      <c r="Z38" s="427">
        <f t="shared" si="23"/>
        <v>0.11744485545935815</v>
      </c>
      <c r="AA38" s="51">
        <f t="shared" si="23"/>
        <v>0.28093257714428976</v>
      </c>
      <c r="AB38" s="51" t="str">
        <f t="shared" si="23"/>
        <v xml:space="preserve">           </v>
      </c>
      <c r="AC38" s="51">
        <f t="shared" si="23"/>
        <v>6.1929446109145023E-4</v>
      </c>
      <c r="AD38" s="119">
        <f t="shared" si="23"/>
        <v>1.7283696893990099E-4</v>
      </c>
      <c r="AE38" s="580" t="str">
        <f t="shared" si="23"/>
        <v/>
      </c>
      <c r="AF38" s="51" t="str">
        <f t="shared" si="23"/>
        <v xml:space="preserve">           </v>
      </c>
      <c r="AG38" s="51" t="str">
        <f t="shared" si="23"/>
        <v xml:space="preserve">           </v>
      </c>
      <c r="AH38" s="51" t="str">
        <f t="shared" si="23"/>
        <v xml:space="preserve">           </v>
      </c>
      <c r="AI38" s="51" t="str">
        <f t="shared" si="23"/>
        <v xml:space="preserve">           </v>
      </c>
      <c r="AJ38" s="427" t="str">
        <f t="shared" si="23"/>
        <v xml:space="preserve">           </v>
      </c>
      <c r="AK38" s="427" t="str">
        <f t="shared" si="23"/>
        <v xml:space="preserve">           </v>
      </c>
      <c r="AL38" s="427" t="str">
        <f t="shared" si="23"/>
        <v xml:space="preserve">           </v>
      </c>
      <c r="AM38" s="427" t="str">
        <f t="shared" si="23"/>
        <v xml:space="preserve">           </v>
      </c>
      <c r="AN38" s="427" t="str">
        <f t="shared" si="23"/>
        <v/>
      </c>
      <c r="AO38" s="405" t="str">
        <f t="shared" si="23"/>
        <v/>
      </c>
    </row>
    <row r="39" spans="1:41">
      <c r="A39" s="16">
        <f t="shared" si="0"/>
        <v>33</v>
      </c>
      <c r="B39" s="36" t="s">
        <v>50</v>
      </c>
      <c r="C39" s="48" t="s">
        <v>56</v>
      </c>
      <c r="D39" s="50" t="s">
        <v>30</v>
      </c>
      <c r="E39" s="50"/>
      <c r="F39" s="51">
        <f t="shared" ref="F39:AI39" si="24">IF(ISERR(F85)=1,"",F85)</f>
        <v>329401.05901535013</v>
      </c>
      <c r="G39" s="51">
        <f t="shared" si="24"/>
        <v>175847.08461051926</v>
      </c>
      <c r="H39" s="51">
        <f t="shared" si="24"/>
        <v>313009.06318757206</v>
      </c>
      <c r="I39" s="51">
        <f t="shared" si="24"/>
        <v>342943.48491577577</v>
      </c>
      <c r="J39" s="51">
        <f t="shared" si="24"/>
        <v>313009.063187572</v>
      </c>
      <c r="K39" s="51">
        <f t="shared" si="24"/>
        <v>510039.88522103219</v>
      </c>
      <c r="L39" s="51">
        <f t="shared" si="24"/>
        <v>329401.05901535013</v>
      </c>
      <c r="M39" s="51">
        <f t="shared" si="24"/>
        <v>685886.96983155154</v>
      </c>
      <c r="N39" s="51">
        <f t="shared" si="24"/>
        <v>359618.17027715564</v>
      </c>
      <c r="O39" s="51">
        <f t="shared" si="24"/>
        <v>989660.72499996051</v>
      </c>
      <c r="P39" s="51">
        <f t="shared" si="24"/>
        <v>380138.18895847275</v>
      </c>
      <c r="Q39" s="51">
        <f t="shared" si="24"/>
        <v>1192593.2610315313</v>
      </c>
      <c r="R39" s="119">
        <f t="shared" si="24"/>
        <v>380138.18895847281</v>
      </c>
      <c r="S39" s="580">
        <f t="shared" si="24"/>
        <v>1395525.797063102</v>
      </c>
      <c r="T39" s="51">
        <f t="shared" si="24"/>
        <v>380138.18895847286</v>
      </c>
      <c r="U39" s="427">
        <f t="shared" si="24"/>
        <v>1598458.3330946728</v>
      </c>
      <c r="V39" s="51">
        <f t="shared" si="24"/>
        <v>145966.8199902144</v>
      </c>
      <c r="W39" s="51">
        <f t="shared" si="24"/>
        <v>1676381.0933367754</v>
      </c>
      <c r="X39" s="51">
        <f t="shared" si="24"/>
        <v>145966.8199902144</v>
      </c>
      <c r="Y39" s="51">
        <f t="shared" si="24"/>
        <v>1754303.8535788769</v>
      </c>
      <c r="Z39" s="427">
        <f t="shared" si="24"/>
        <v>456634.16948810383</v>
      </c>
      <c r="AA39" s="51">
        <f t="shared" si="24"/>
        <v>1998072.9163683411</v>
      </c>
      <c r="AB39" s="51">
        <f t="shared" si="24"/>
        <v>61379.891685476818</v>
      </c>
      <c r="AC39" s="51">
        <f t="shared" si="24"/>
        <v>4166.9925263156219</v>
      </c>
      <c r="AD39" s="119">
        <f t="shared" si="24"/>
        <v>2101.9961313192366</v>
      </c>
      <c r="AE39" s="580" t="str">
        <f t="shared" si="24"/>
        <v/>
      </c>
      <c r="AF39" s="51" t="str">
        <f t="shared" si="24"/>
        <v/>
      </c>
      <c r="AG39" s="51" t="str">
        <f t="shared" si="24"/>
        <v/>
      </c>
      <c r="AH39" s="51" t="str">
        <f t="shared" si="24"/>
        <v/>
      </c>
      <c r="AI39" s="51" t="str">
        <f t="shared" si="24"/>
        <v/>
      </c>
      <c r="AJ39" s="427" t="str">
        <f t="shared" ref="AJ39:AO39" si="25">IF(ISERR(AJ85)=1,"",AJ85)</f>
        <v/>
      </c>
      <c r="AK39" s="427" t="str">
        <f t="shared" si="25"/>
        <v/>
      </c>
      <c r="AL39" s="427" t="str">
        <f t="shared" si="25"/>
        <v/>
      </c>
      <c r="AM39" s="427" t="str">
        <f t="shared" si="25"/>
        <v/>
      </c>
      <c r="AN39" s="427" t="str">
        <f t="shared" si="25"/>
        <v/>
      </c>
      <c r="AO39" s="405" t="str">
        <f t="shared" si="25"/>
        <v/>
      </c>
    </row>
    <row r="40" spans="1:41" ht="18">
      <c r="A40" s="16">
        <f t="shared" si="0"/>
        <v>34</v>
      </c>
      <c r="B40" s="36" t="s">
        <v>51</v>
      </c>
      <c r="C40" s="48" t="s">
        <v>56</v>
      </c>
      <c r="D40" s="48" t="s">
        <v>52</v>
      </c>
      <c r="E40" s="50"/>
      <c r="F40" s="51">
        <f t="shared" ref="F40:AO40" si="26">IF(F12="Vd",IF(ISERR(F92)=1,"",F92*10000),IF(ISERR(F103)=1,"",F103*10000))</f>
        <v>55.457758280802921</v>
      </c>
      <c r="G40" s="51">
        <f t="shared" si="26"/>
        <v>2.8386848585008044</v>
      </c>
      <c r="H40" s="51">
        <f t="shared" si="26"/>
        <v>50.076296533579807</v>
      </c>
      <c r="I40" s="51">
        <f t="shared" si="26"/>
        <v>10.798754996980966</v>
      </c>
      <c r="J40" s="51">
        <f t="shared" si="26"/>
        <v>50.085722241215528</v>
      </c>
      <c r="K40" s="51">
        <f t="shared" si="26"/>
        <v>23.886742061577639</v>
      </c>
      <c r="L40" s="51">
        <f t="shared" si="26"/>
        <v>55.471532491215136</v>
      </c>
      <c r="M40" s="51">
        <f t="shared" si="26"/>
        <v>43.237623901546065</v>
      </c>
      <c r="N40" s="51">
        <f t="shared" si="26"/>
        <v>26.431062809287109</v>
      </c>
      <c r="O40" s="51">
        <f t="shared" si="26"/>
        <v>90.108911954040934</v>
      </c>
      <c r="P40" s="51">
        <f t="shared" si="26"/>
        <v>74.020091591279154</v>
      </c>
      <c r="Q40" s="51">
        <f t="shared" si="26"/>
        <v>131.04434039831702</v>
      </c>
      <c r="R40" s="119">
        <f t="shared" si="26"/>
        <v>74.128994737333542</v>
      </c>
      <c r="S40" s="580">
        <f t="shared" si="26"/>
        <v>179.54483664344053</v>
      </c>
      <c r="T40" s="51">
        <f t="shared" si="26"/>
        <v>74.174004358175793</v>
      </c>
      <c r="U40" s="427">
        <f t="shared" si="26"/>
        <v>236.25384368850428</v>
      </c>
      <c r="V40" s="51">
        <f t="shared" si="26"/>
        <v>10.968723197251128</v>
      </c>
      <c r="W40" s="51">
        <f t="shared" si="26"/>
        <v>260.77771573794683</v>
      </c>
      <c r="X40" s="51">
        <f t="shared" si="26"/>
        <v>11.007908290675934</v>
      </c>
      <c r="Y40" s="51">
        <f t="shared" si="26"/>
        <v>290.23483108753192</v>
      </c>
      <c r="Z40" s="427">
        <f t="shared" si="26"/>
        <v>109.48339329669834</v>
      </c>
      <c r="AA40" s="51">
        <f t="shared" si="26"/>
        <v>484.61121056276755</v>
      </c>
      <c r="AB40" s="51">
        <f t="shared" si="26"/>
        <v>28.035806641638661</v>
      </c>
      <c r="AC40" s="51">
        <f t="shared" si="26"/>
        <v>2.3289260464903132E-3</v>
      </c>
      <c r="AD40" s="119">
        <f t="shared" si="26"/>
        <v>1.6539162925936345E-4</v>
      </c>
      <c r="AE40" s="580" t="str">
        <f t="shared" si="26"/>
        <v/>
      </c>
      <c r="AF40" s="51" t="str">
        <f t="shared" si="26"/>
        <v/>
      </c>
      <c r="AG40" s="51" t="str">
        <f t="shared" si="26"/>
        <v/>
      </c>
      <c r="AH40" s="51" t="str">
        <f t="shared" si="26"/>
        <v/>
      </c>
      <c r="AI40" s="51" t="str">
        <f t="shared" si="26"/>
        <v/>
      </c>
      <c r="AJ40" s="427" t="str">
        <f t="shared" si="26"/>
        <v/>
      </c>
      <c r="AK40" s="427" t="str">
        <f t="shared" si="26"/>
        <v/>
      </c>
      <c r="AL40" s="427" t="str">
        <f t="shared" si="26"/>
        <v/>
      </c>
      <c r="AM40" s="427" t="str">
        <f t="shared" si="26"/>
        <v/>
      </c>
      <c r="AN40" s="427" t="str">
        <f t="shared" si="26"/>
        <v/>
      </c>
      <c r="AO40" s="405" t="str">
        <f t="shared" si="26"/>
        <v/>
      </c>
    </row>
    <row r="41" spans="1:41">
      <c r="A41" s="16">
        <f t="shared" si="0"/>
        <v>35</v>
      </c>
      <c r="B41" s="36" t="s">
        <v>53</v>
      </c>
      <c r="C41" s="48" t="s">
        <v>56</v>
      </c>
      <c r="D41" s="50" t="s">
        <v>30</v>
      </c>
      <c r="E41" s="50"/>
      <c r="F41" s="51">
        <f t="shared" ref="F41:AO41" si="27">IF(F23=0,"",IF(F12="Vd",IF(ISERR(F93)=1,"",F93),IF(ISERR(F104)=1,"",F104)))</f>
        <v>1.5877831573452732</v>
      </c>
      <c r="G41" s="51">
        <f t="shared" si="27"/>
        <v>7.4314409972398035E-2</v>
      </c>
      <c r="H41" s="51">
        <f t="shared" si="27"/>
        <v>0.18841780562253813</v>
      </c>
      <c r="I41" s="51">
        <f t="shared" si="27"/>
        <v>0.26370485706577917</v>
      </c>
      <c r="J41" s="51">
        <f t="shared" si="27"/>
        <v>0.18841780562253813</v>
      </c>
      <c r="K41" s="51">
        <f t="shared" si="27"/>
        <v>2.9211391174609882E-2</v>
      </c>
      <c r="L41" s="51">
        <f t="shared" si="27"/>
        <v>1.5877831573452732</v>
      </c>
      <c r="M41" s="51">
        <f t="shared" si="27"/>
        <v>0.32732158040670839</v>
      </c>
      <c r="N41" s="51">
        <f t="shared" si="27"/>
        <v>0.32033199470111356</v>
      </c>
      <c r="O41" s="51">
        <f t="shared" si="27"/>
        <v>0.16750850589137412</v>
      </c>
      <c r="P41" s="51">
        <f t="shared" si="27"/>
        <v>0.56105393891700617</v>
      </c>
      <c r="Q41" s="51">
        <f t="shared" si="27"/>
        <v>0.16667905328892768</v>
      </c>
      <c r="R41" s="119">
        <f t="shared" si="27"/>
        <v>1.5792629391737949</v>
      </c>
      <c r="S41" s="580">
        <f t="shared" si="27"/>
        <v>4.9824314076587176E-2</v>
      </c>
      <c r="T41" s="51">
        <f t="shared" si="27"/>
        <v>2.5974719394305836</v>
      </c>
      <c r="U41" s="427">
        <f t="shared" si="27"/>
        <v>0.18219233152804759</v>
      </c>
      <c r="V41" s="51">
        <f t="shared" si="27"/>
        <v>0.59019941112872076</v>
      </c>
      <c r="W41" s="51">
        <f t="shared" si="27"/>
        <v>0.19858080845678425</v>
      </c>
      <c r="X41" s="51">
        <f t="shared" si="27"/>
        <v>0.59019941112872076</v>
      </c>
      <c r="Y41" s="51">
        <f t="shared" si="27"/>
        <v>0.80195285348241985</v>
      </c>
      <c r="Z41" s="427">
        <f t="shared" si="27"/>
        <v>0.43376397417313439</v>
      </c>
      <c r="AA41" s="51">
        <f t="shared" si="27"/>
        <v>7.2600125480934583</v>
      </c>
      <c r="AB41" s="51">
        <f t="shared" si="27"/>
        <v>0.95169059813057466</v>
      </c>
      <c r="AC41" s="51">
        <f t="shared" si="27"/>
        <v>0.75054129825134974</v>
      </c>
      <c r="AD41" s="119">
        <f t="shared" si="27"/>
        <v>1.206519649311431</v>
      </c>
      <c r="AE41" s="580" t="str">
        <f t="shared" si="27"/>
        <v/>
      </c>
      <c r="AF41" s="51" t="str">
        <f t="shared" si="27"/>
        <v/>
      </c>
      <c r="AG41" s="51" t="str">
        <f t="shared" si="27"/>
        <v/>
      </c>
      <c r="AH41" s="51" t="str">
        <f t="shared" si="27"/>
        <v/>
      </c>
      <c r="AI41" s="51" t="str">
        <f t="shared" si="27"/>
        <v/>
      </c>
      <c r="AJ41" s="427" t="str">
        <f t="shared" si="27"/>
        <v/>
      </c>
      <c r="AK41" s="427" t="str">
        <f t="shared" si="27"/>
        <v/>
      </c>
      <c r="AL41" s="427" t="str">
        <f t="shared" si="27"/>
        <v/>
      </c>
      <c r="AM41" s="427" t="str">
        <f t="shared" si="27"/>
        <v/>
      </c>
      <c r="AN41" s="427" t="str">
        <f t="shared" si="27"/>
        <v/>
      </c>
      <c r="AO41" s="405" t="str">
        <f t="shared" si="27"/>
        <v/>
      </c>
    </row>
    <row r="42" spans="1:41" ht="18">
      <c r="A42" s="16">
        <f t="shared" si="0"/>
        <v>36</v>
      </c>
      <c r="B42" s="36" t="s">
        <v>54</v>
      </c>
      <c r="C42" s="48" t="s">
        <v>56</v>
      </c>
      <c r="D42" s="48" t="s">
        <v>52</v>
      </c>
      <c r="E42" s="50"/>
      <c r="F42" s="326">
        <f t="shared" ref="F42:AO42" si="28">IF(F12="Vd",IF(ISERR(F95)=1,"",F95),IF(ISERR(F106)=1,"",F106))</f>
        <v>0.2317234066904848</v>
      </c>
      <c r="G42" s="326">
        <f t="shared" si="28"/>
        <v>5.2738797589266875E-3</v>
      </c>
      <c r="H42" s="326">
        <f t="shared" si="28"/>
        <v>0.20967257570134712</v>
      </c>
      <c r="I42" s="326">
        <f t="shared" si="28"/>
        <v>1.8984560953114894E-2</v>
      </c>
      <c r="J42" s="326">
        <f t="shared" si="28"/>
        <v>0.20971204172688407</v>
      </c>
      <c r="K42" s="326">
        <f t="shared" si="28"/>
        <v>4.1044998014573626E-2</v>
      </c>
      <c r="L42" s="326">
        <f t="shared" si="28"/>
        <v>0.23178096053074337</v>
      </c>
      <c r="M42" s="326">
        <f t="shared" si="28"/>
        <v>7.332957196106181E-2</v>
      </c>
      <c r="N42" s="326">
        <f t="shared" si="28"/>
        <v>6.3659511817814721E-2</v>
      </c>
      <c r="O42" s="326">
        <f t="shared" si="28"/>
        <v>0.15094009208918779</v>
      </c>
      <c r="P42" s="326">
        <f t="shared" si="28"/>
        <v>0.3076241773798869</v>
      </c>
      <c r="Q42" s="326">
        <f t="shared" si="28"/>
        <v>0.21842346596463461</v>
      </c>
      <c r="R42" s="327">
        <f t="shared" si="28"/>
        <v>0.30807677396547406</v>
      </c>
      <c r="S42" s="582">
        <f t="shared" si="28"/>
        <v>0.29818994439174396</v>
      </c>
      <c r="T42" s="326">
        <f t="shared" si="28"/>
        <v>0.3082638319289015</v>
      </c>
      <c r="U42" s="431">
        <f t="shared" si="28"/>
        <v>0.39130580558246819</v>
      </c>
      <c r="V42" s="326">
        <f t="shared" si="28"/>
        <v>4.7953584976678176E-2</v>
      </c>
      <c r="W42" s="326">
        <f t="shared" si="28"/>
        <v>0.43154541348962461</v>
      </c>
      <c r="X42" s="326">
        <f t="shared" si="28"/>
        <v>4.8124896229006654E-2</v>
      </c>
      <c r="Y42" s="326">
        <f t="shared" si="28"/>
        <v>0.47990649684666875</v>
      </c>
      <c r="Z42" s="431">
        <f t="shared" si="28"/>
        <v>0.45228525506986839</v>
      </c>
      <c r="AA42" s="326">
        <f t="shared" si="28"/>
        <v>0.7996098794619213</v>
      </c>
      <c r="AB42" s="326">
        <f t="shared" si="28"/>
        <v>0.13340706795927118</v>
      </c>
      <c r="AC42" s="326">
        <f t="shared" si="28"/>
        <v>9.1039332211678272E-6</v>
      </c>
      <c r="AD42" s="327">
        <f t="shared" si="28"/>
        <v>3.9909650106610672E-7</v>
      </c>
      <c r="AE42" s="582" t="str">
        <f t="shared" si="28"/>
        <v/>
      </c>
      <c r="AF42" s="326" t="str">
        <f t="shared" si="28"/>
        <v/>
      </c>
      <c r="AG42" s="326" t="str">
        <f t="shared" si="28"/>
        <v/>
      </c>
      <c r="AH42" s="326" t="str">
        <f t="shared" si="28"/>
        <v/>
      </c>
      <c r="AI42" s="326" t="str">
        <f t="shared" si="28"/>
        <v/>
      </c>
      <c r="AJ42" s="431" t="str">
        <f t="shared" si="28"/>
        <v/>
      </c>
      <c r="AK42" s="431" t="str">
        <f t="shared" si="28"/>
        <v/>
      </c>
      <c r="AL42" s="431" t="str">
        <f t="shared" si="28"/>
        <v/>
      </c>
      <c r="AM42" s="431" t="str">
        <f t="shared" si="28"/>
        <v/>
      </c>
      <c r="AN42" s="431" t="str">
        <f t="shared" si="28"/>
        <v/>
      </c>
      <c r="AO42" s="409" t="str">
        <f t="shared" si="28"/>
        <v/>
      </c>
    </row>
    <row r="43" spans="1:41" ht="18.75">
      <c r="A43" s="16">
        <f t="shared" si="0"/>
        <v>37</v>
      </c>
      <c r="B43" s="54" t="s">
        <v>59</v>
      </c>
      <c r="C43" s="35"/>
      <c r="D43" s="42" t="s">
        <v>52</v>
      </c>
      <c r="E43" s="35"/>
      <c r="F43" s="337">
        <f t="shared" ref="F43:AO43" si="29">IF(ISERR(F$93+F$94)=1,"",IF(F$93+F$94=0,"",IF(F$12="L",F$96,IF(F$12="Vd",(F$99-F$81-F$53)*F$93/(F$93+F$94),(F$81-F$99-F$53)*F$93/(F$93+F$94)))))</f>
        <v>8.8442235925954016E-3</v>
      </c>
      <c r="G43" s="337">
        <f t="shared" si="29"/>
        <v>2.1103258170285244E-5</v>
      </c>
      <c r="H43" s="337">
        <f t="shared" si="29"/>
        <v>9.4950225216305917E-4</v>
      </c>
      <c r="I43" s="337">
        <f t="shared" si="29"/>
        <v>2.8514777899335542E-4</v>
      </c>
      <c r="J43" s="337">
        <f t="shared" si="29"/>
        <v>9.4968323740762806E-4</v>
      </c>
      <c r="K43" s="337">
        <f t="shared" si="29"/>
        <v>6.999554771547345E-5</v>
      </c>
      <c r="L43" s="337">
        <f t="shared" si="29"/>
        <v>8.8464394459462081E-3</v>
      </c>
      <c r="M43" s="337">
        <f t="shared" si="29"/>
        <v>1.4227160492734647E-3</v>
      </c>
      <c r="N43" s="337">
        <f t="shared" si="29"/>
        <v>8.4939833035257994E-4</v>
      </c>
      <c r="O43" s="337">
        <f t="shared" si="29"/>
        <v>1.5268189378174757E-3</v>
      </c>
      <c r="P43" s="337">
        <f t="shared" si="29"/>
        <v>4.1880736204971125E-3</v>
      </c>
      <c r="Q43" s="337">
        <f t="shared" si="29"/>
        <v>2.2211303481225464E-3</v>
      </c>
      <c r="R43" s="338">
        <f t="shared" si="29"/>
        <v>1.1776179096178119E-2</v>
      </c>
      <c r="S43" s="583">
        <f t="shared" si="29"/>
        <v>9.1608731001446852E-4</v>
      </c>
      <c r="T43" s="337">
        <f t="shared" si="29"/>
        <v>1.9331502627179864E-2</v>
      </c>
      <c r="U43" s="432">
        <f t="shared" si="29"/>
        <v>4.4369765247558313E-3</v>
      </c>
      <c r="V43" s="328">
        <f t="shared" si="29"/>
        <v>6.4817814856921174E-4</v>
      </c>
      <c r="W43" s="328">
        <f t="shared" si="29"/>
        <v>5.35496512063638E-3</v>
      </c>
      <c r="X43" s="328">
        <f t="shared" si="29"/>
        <v>6.5049951526430227E-4</v>
      </c>
      <c r="Y43" s="328">
        <f t="shared" si="29"/>
        <v>2.4017509596925057E-2</v>
      </c>
      <c r="Z43" s="432">
        <f t="shared" si="29"/>
        <v>4.812468060611419E-3</v>
      </c>
      <c r="AA43" s="328">
        <f t="shared" si="29"/>
        <v>0.32905053759996439</v>
      </c>
      <c r="AB43" s="328">
        <f t="shared" si="29"/>
        <v>2.6681413591854238E-3</v>
      </c>
      <c r="AC43" s="328">
        <f t="shared" si="29"/>
        <v>1.7479540148634951E-7</v>
      </c>
      <c r="AD43" s="329">
        <f t="shared" si="29"/>
        <v>2.1948035694441259E-8</v>
      </c>
      <c r="AE43" s="609" t="str">
        <f t="shared" si="29"/>
        <v/>
      </c>
      <c r="AF43" s="328" t="str">
        <f t="shared" si="29"/>
        <v/>
      </c>
      <c r="AG43" s="328" t="str">
        <f t="shared" si="29"/>
        <v/>
      </c>
      <c r="AH43" s="328" t="str">
        <f t="shared" si="29"/>
        <v/>
      </c>
      <c r="AI43" s="328" t="str">
        <f t="shared" si="29"/>
        <v/>
      </c>
      <c r="AJ43" s="432" t="str">
        <f t="shared" si="29"/>
        <v/>
      </c>
      <c r="AK43" s="432" t="str">
        <f t="shared" si="29"/>
        <v/>
      </c>
      <c r="AL43" s="432" t="str">
        <f t="shared" si="29"/>
        <v/>
      </c>
      <c r="AM43" s="432" t="str">
        <f t="shared" si="29"/>
        <v/>
      </c>
      <c r="AN43" s="432" t="str">
        <f t="shared" si="29"/>
        <v/>
      </c>
      <c r="AO43" s="410" t="str">
        <f t="shared" si="29"/>
        <v/>
      </c>
    </row>
    <row r="44" spans="1:41" ht="16.5" thickBot="1">
      <c r="A44" s="16">
        <f t="shared" si="0"/>
        <v>38</v>
      </c>
      <c r="B44" s="56"/>
      <c r="C44" s="50"/>
      <c r="D44" s="49" t="s">
        <v>60</v>
      </c>
      <c r="E44" s="50"/>
      <c r="F44" s="339">
        <f t="shared" ref="F44:AI44" si="30">F43*14.223</f>
        <v>0.12579139215748442</v>
      </c>
      <c r="G44" s="339">
        <f t="shared" si="30"/>
        <v>3.0015164095596703E-4</v>
      </c>
      <c r="H44" s="339">
        <f t="shared" si="30"/>
        <v>1.3504770532515191E-2</v>
      </c>
      <c r="I44" s="339">
        <f t="shared" si="30"/>
        <v>4.0556568606224946E-3</v>
      </c>
      <c r="J44" s="339">
        <f t="shared" si="30"/>
        <v>1.3507344685648695E-2</v>
      </c>
      <c r="K44" s="339">
        <f t="shared" si="30"/>
        <v>9.9554667515717901E-4</v>
      </c>
      <c r="L44" s="339">
        <f t="shared" si="30"/>
        <v>0.12582290823969292</v>
      </c>
      <c r="M44" s="339">
        <f t="shared" si="30"/>
        <v>2.0235290368816491E-2</v>
      </c>
      <c r="N44" s="339">
        <f t="shared" si="30"/>
        <v>1.2080992452604746E-2</v>
      </c>
      <c r="O44" s="339">
        <f t="shared" si="30"/>
        <v>2.1715945752577959E-2</v>
      </c>
      <c r="P44" s="339">
        <f t="shared" si="30"/>
        <v>5.9566971104330436E-2</v>
      </c>
      <c r="Q44" s="339">
        <f t="shared" si="30"/>
        <v>3.1591136941346978E-2</v>
      </c>
      <c r="R44" s="599">
        <f t="shared" si="30"/>
        <v>0.1674925952849414</v>
      </c>
      <c r="S44" s="584">
        <f t="shared" si="30"/>
        <v>1.3029509810335786E-2</v>
      </c>
      <c r="T44" s="600">
        <f t="shared" si="30"/>
        <v>0.27495196186637921</v>
      </c>
      <c r="U44" s="433">
        <f t="shared" si="30"/>
        <v>6.310711711160219E-2</v>
      </c>
      <c r="V44" s="330">
        <f t="shared" si="30"/>
        <v>9.2190378070998984E-3</v>
      </c>
      <c r="W44" s="330">
        <f t="shared" si="30"/>
        <v>7.6163668910811236E-2</v>
      </c>
      <c r="X44" s="330">
        <f t="shared" si="30"/>
        <v>9.2520546056041719E-3</v>
      </c>
      <c r="Y44" s="330">
        <f t="shared" si="30"/>
        <v>0.34160103899706512</v>
      </c>
      <c r="Z44" s="433">
        <f t="shared" si="30"/>
        <v>6.844773322607621E-2</v>
      </c>
      <c r="AA44" s="330">
        <f t="shared" si="30"/>
        <v>4.6800857962842937</v>
      </c>
      <c r="AB44" s="330">
        <f t="shared" si="30"/>
        <v>3.7948974551694284E-2</v>
      </c>
      <c r="AC44" s="330">
        <f t="shared" si="30"/>
        <v>2.4861149953403494E-6</v>
      </c>
      <c r="AD44" s="336">
        <f t="shared" si="30"/>
        <v>3.1216691168203806E-7</v>
      </c>
      <c r="AE44" s="610">
        <f t="shared" si="30"/>
        <v>0</v>
      </c>
      <c r="AF44" s="330">
        <f t="shared" si="30"/>
        <v>0</v>
      </c>
      <c r="AG44" s="330">
        <f t="shared" si="30"/>
        <v>0</v>
      </c>
      <c r="AH44" s="330">
        <f t="shared" si="30"/>
        <v>0</v>
      </c>
      <c r="AI44" s="330">
        <f t="shared" si="30"/>
        <v>0</v>
      </c>
      <c r="AJ44" s="433">
        <f t="shared" ref="AJ44:AO44" si="31">AJ43*14.223</f>
        <v>0</v>
      </c>
      <c r="AK44" s="433">
        <f t="shared" si="31"/>
        <v>0</v>
      </c>
      <c r="AL44" s="433">
        <f t="shared" si="31"/>
        <v>0</v>
      </c>
      <c r="AM44" s="433">
        <f t="shared" si="31"/>
        <v>0</v>
      </c>
      <c r="AN44" s="433">
        <f t="shared" si="31"/>
        <v>0</v>
      </c>
      <c r="AO44" s="411">
        <f t="shared" si="31"/>
        <v>0</v>
      </c>
    </row>
    <row r="45" spans="1:41" ht="18.75" thickTop="1">
      <c r="A45" s="16">
        <f t="shared" si="0"/>
        <v>39</v>
      </c>
      <c r="B45" s="32" t="s">
        <v>61</v>
      </c>
      <c r="C45" s="33"/>
      <c r="D45" s="57" t="s">
        <v>52</v>
      </c>
      <c r="E45" s="33"/>
      <c r="F45" s="331"/>
      <c r="G45" s="331"/>
      <c r="H45" s="331"/>
      <c r="I45" s="331"/>
      <c r="J45" s="331"/>
      <c r="K45" s="331"/>
      <c r="L45" s="331"/>
      <c r="M45" s="331"/>
      <c r="N45" s="331"/>
      <c r="O45" s="331"/>
      <c r="P45" s="331"/>
      <c r="Q45" s="331"/>
      <c r="R45" s="332"/>
      <c r="S45" s="585"/>
      <c r="T45" s="331"/>
      <c r="U45" s="434"/>
      <c r="V45" s="331"/>
      <c r="W45" s="331"/>
      <c r="X45" s="331"/>
      <c r="Y45" s="331"/>
      <c r="Z45" s="434"/>
      <c r="AA45" s="331"/>
      <c r="AB45" s="331"/>
      <c r="AC45" s="331"/>
      <c r="AD45" s="332"/>
      <c r="AE45" s="585"/>
      <c r="AF45" s="331"/>
      <c r="AG45" s="331"/>
      <c r="AH45" s="331"/>
      <c r="AI45" s="331"/>
      <c r="AJ45" s="434"/>
      <c r="AK45" s="434"/>
      <c r="AL45" s="434"/>
      <c r="AM45" s="434"/>
      <c r="AN45" s="434"/>
      <c r="AO45" s="412"/>
    </row>
    <row r="46" spans="1:41" ht="18">
      <c r="A46" s="16">
        <f t="shared" si="0"/>
        <v>40</v>
      </c>
      <c r="B46" s="58" t="s">
        <v>62</v>
      </c>
      <c r="C46" s="720"/>
      <c r="D46" s="721" t="s">
        <v>52</v>
      </c>
      <c r="E46" s="720"/>
      <c r="F46" s="40"/>
      <c r="G46" s="40"/>
      <c r="H46" s="40"/>
      <c r="I46" s="40"/>
      <c r="J46" s="40"/>
      <c r="K46" s="40"/>
      <c r="L46" s="40"/>
      <c r="M46" s="40"/>
      <c r="N46" s="40"/>
      <c r="O46" s="40"/>
      <c r="P46" s="40"/>
      <c r="Q46" s="40"/>
      <c r="R46" s="118"/>
      <c r="S46" s="586"/>
      <c r="T46" s="40"/>
      <c r="U46" s="435"/>
      <c r="V46" s="40"/>
      <c r="W46" s="40"/>
      <c r="X46" s="40"/>
      <c r="Y46" s="40"/>
      <c r="Z46" s="435"/>
      <c r="AA46" s="40"/>
      <c r="AB46" s="40">
        <v>0.01</v>
      </c>
      <c r="AC46" s="40"/>
      <c r="AD46" s="118"/>
      <c r="AE46" s="586"/>
      <c r="AF46" s="40"/>
      <c r="AG46" s="40"/>
      <c r="AH46" s="40"/>
      <c r="AI46" s="40"/>
      <c r="AJ46" s="435"/>
      <c r="AK46" s="435"/>
      <c r="AL46" s="435"/>
      <c r="AM46" s="435"/>
      <c r="AN46" s="435"/>
      <c r="AO46" s="413"/>
    </row>
    <row r="47" spans="1:41" ht="18">
      <c r="A47" s="16">
        <f t="shared" si="0"/>
        <v>41</v>
      </c>
      <c r="B47" s="58" t="s">
        <v>63</v>
      </c>
      <c r="C47" s="720"/>
      <c r="D47" s="721" t="s">
        <v>52</v>
      </c>
      <c r="E47" s="720"/>
      <c r="F47" s="40"/>
      <c r="G47" s="40"/>
      <c r="H47" s="40"/>
      <c r="I47" s="40"/>
      <c r="J47" s="40"/>
      <c r="K47" s="40"/>
      <c r="L47" s="40"/>
      <c r="M47" s="40"/>
      <c r="N47" s="40"/>
      <c r="O47" s="40"/>
      <c r="P47" s="40"/>
      <c r="Q47" s="40"/>
      <c r="R47" s="118"/>
      <c r="S47" s="586"/>
      <c r="T47" s="40"/>
      <c r="U47" s="435"/>
      <c r="V47" s="40"/>
      <c r="W47" s="40"/>
      <c r="X47" s="40"/>
      <c r="Y47" s="40"/>
      <c r="Z47" s="435"/>
      <c r="AA47" s="40"/>
      <c r="AB47" s="40"/>
      <c r="AC47" s="40"/>
      <c r="AD47" s="118">
        <v>0.1</v>
      </c>
      <c r="AE47" s="586"/>
      <c r="AF47" s="40"/>
      <c r="AG47" s="40"/>
      <c r="AH47" s="40"/>
      <c r="AI47" s="40"/>
      <c r="AJ47" s="435"/>
      <c r="AK47" s="435"/>
      <c r="AL47" s="435"/>
      <c r="AM47" s="435"/>
      <c r="AN47" s="435"/>
      <c r="AO47" s="413"/>
    </row>
    <row r="48" spans="1:41" ht="18">
      <c r="A48" s="16">
        <f t="shared" si="0"/>
        <v>42</v>
      </c>
      <c r="B48" s="58" t="s">
        <v>64</v>
      </c>
      <c r="C48" s="720"/>
      <c r="D48" s="721" t="s">
        <v>52</v>
      </c>
      <c r="E48" s="720"/>
      <c r="F48" s="40"/>
      <c r="G48" s="40"/>
      <c r="H48" s="40"/>
      <c r="I48" s="40"/>
      <c r="J48" s="40"/>
      <c r="K48" s="40"/>
      <c r="L48" s="40"/>
      <c r="M48" s="40"/>
      <c r="N48" s="40"/>
      <c r="O48" s="40"/>
      <c r="P48" s="40"/>
      <c r="Q48" s="40"/>
      <c r="R48" s="118"/>
      <c r="S48" s="586"/>
      <c r="T48" s="40"/>
      <c r="U48" s="435"/>
      <c r="V48" s="40"/>
      <c r="W48" s="40"/>
      <c r="X48" s="40"/>
      <c r="Y48" s="40"/>
      <c r="Z48" s="435"/>
      <c r="AA48" s="40"/>
      <c r="AB48" s="40"/>
      <c r="AC48" s="40"/>
      <c r="AD48" s="118"/>
      <c r="AE48" s="586"/>
      <c r="AF48" s="40"/>
      <c r="AG48" s="40"/>
      <c r="AH48" s="40"/>
      <c r="AI48" s="40"/>
      <c r="AJ48" s="435"/>
      <c r="AK48" s="435"/>
      <c r="AL48" s="435"/>
      <c r="AM48" s="435"/>
      <c r="AN48" s="435"/>
      <c r="AO48" s="413"/>
    </row>
    <row r="49" spans="1:41" ht="18">
      <c r="A49" s="16">
        <f t="shared" si="0"/>
        <v>43</v>
      </c>
      <c r="B49" s="58" t="s">
        <v>65</v>
      </c>
      <c r="C49" s="720"/>
      <c r="D49" s="721" t="s">
        <v>52</v>
      </c>
      <c r="E49" s="720"/>
      <c r="F49" s="40"/>
      <c r="G49" s="40"/>
      <c r="H49" s="40"/>
      <c r="I49" s="40"/>
      <c r="J49" s="40"/>
      <c r="K49" s="40"/>
      <c r="L49" s="40"/>
      <c r="M49" s="40"/>
      <c r="N49" s="40"/>
      <c r="O49" s="40"/>
      <c r="P49" s="40"/>
      <c r="Q49" s="40"/>
      <c r="R49" s="118"/>
      <c r="S49" s="586"/>
      <c r="T49" s="40"/>
      <c r="U49" s="435"/>
      <c r="V49" s="40"/>
      <c r="W49" s="40"/>
      <c r="X49" s="40"/>
      <c r="Y49" s="40"/>
      <c r="Z49" s="435"/>
      <c r="AA49" s="40"/>
      <c r="AB49" s="40"/>
      <c r="AC49" s="40"/>
      <c r="AD49" s="118"/>
      <c r="AE49" s="586"/>
      <c r="AF49" s="40"/>
      <c r="AG49" s="40"/>
      <c r="AH49" s="40"/>
      <c r="AI49" s="40"/>
      <c r="AJ49" s="435"/>
      <c r="AK49" s="435"/>
      <c r="AL49" s="435"/>
      <c r="AM49" s="435"/>
      <c r="AN49" s="435"/>
      <c r="AO49" s="413"/>
    </row>
    <row r="50" spans="1:41" ht="18">
      <c r="A50" s="16">
        <f t="shared" si="0"/>
        <v>44</v>
      </c>
      <c r="B50" s="58" t="s">
        <v>66</v>
      </c>
      <c r="C50" s="720"/>
      <c r="D50" s="721" t="s">
        <v>52</v>
      </c>
      <c r="E50" s="720"/>
      <c r="F50" s="40"/>
      <c r="G50" s="40"/>
      <c r="H50" s="40"/>
      <c r="I50" s="40"/>
      <c r="J50" s="40"/>
      <c r="K50" s="40"/>
      <c r="L50" s="40"/>
      <c r="M50" s="40"/>
      <c r="N50" s="40"/>
      <c r="O50" s="40"/>
      <c r="P50" s="40"/>
      <c r="Q50" s="40"/>
      <c r="R50" s="118"/>
      <c r="S50" s="586"/>
      <c r="T50" s="40"/>
      <c r="U50" s="435"/>
      <c r="V50" s="40"/>
      <c r="W50" s="40"/>
      <c r="X50" s="40"/>
      <c r="Y50" s="40"/>
      <c r="Z50" s="435"/>
      <c r="AA50" s="40"/>
      <c r="AB50" s="40"/>
      <c r="AC50" s="40"/>
      <c r="AD50" s="118"/>
      <c r="AE50" s="586"/>
      <c r="AF50" s="40"/>
      <c r="AG50" s="40"/>
      <c r="AH50" s="40"/>
      <c r="AI50" s="40"/>
      <c r="AJ50" s="435"/>
      <c r="AK50" s="435"/>
      <c r="AL50" s="435"/>
      <c r="AM50" s="435"/>
      <c r="AN50" s="435"/>
      <c r="AO50" s="413"/>
    </row>
    <row r="51" spans="1:41">
      <c r="A51" s="16">
        <f t="shared" si="0"/>
        <v>45</v>
      </c>
      <c r="B51" s="58" t="s">
        <v>67</v>
      </c>
      <c r="C51" s="720"/>
      <c r="D51" s="721" t="s">
        <v>40</v>
      </c>
      <c r="E51" s="720"/>
      <c r="F51" s="40"/>
      <c r="G51" s="40"/>
      <c r="H51" s="40"/>
      <c r="I51" s="40"/>
      <c r="J51" s="40"/>
      <c r="K51" s="40"/>
      <c r="L51" s="40"/>
      <c r="M51" s="40"/>
      <c r="N51" s="40"/>
      <c r="O51" s="40"/>
      <c r="P51" s="40"/>
      <c r="Q51" s="40"/>
      <c r="R51" s="118"/>
      <c r="S51" s="586"/>
      <c r="T51" s="40"/>
      <c r="U51" s="435"/>
      <c r="V51" s="40"/>
      <c r="W51" s="40"/>
      <c r="X51" s="40"/>
      <c r="Y51" s="40"/>
      <c r="Z51" s="435"/>
      <c r="AA51" s="40"/>
      <c r="AB51" s="40"/>
      <c r="AC51" s="40"/>
      <c r="AD51" s="118"/>
      <c r="AE51" s="586"/>
      <c r="AF51" s="40"/>
      <c r="AG51" s="40"/>
      <c r="AH51" s="40"/>
      <c r="AI51" s="40"/>
      <c r="AJ51" s="435"/>
      <c r="AK51" s="435"/>
      <c r="AL51" s="435"/>
      <c r="AM51" s="435"/>
      <c r="AN51" s="435"/>
      <c r="AO51" s="413"/>
    </row>
    <row r="52" spans="1:41" ht="18">
      <c r="A52" s="16">
        <f t="shared" si="0"/>
        <v>46</v>
      </c>
      <c r="B52" s="58"/>
      <c r="C52" s="720"/>
      <c r="D52" s="721" t="s">
        <v>52</v>
      </c>
      <c r="E52" s="720"/>
      <c r="F52" s="52" t="str">
        <f t="shared" ref="F52:AI52" si="32">IF(F51=0,"",F51/10*F15/1000)</f>
        <v/>
      </c>
      <c r="G52" s="52" t="str">
        <f t="shared" si="32"/>
        <v/>
      </c>
      <c r="H52" s="52" t="str">
        <f t="shared" si="32"/>
        <v/>
      </c>
      <c r="I52" s="52" t="str">
        <f t="shared" si="32"/>
        <v/>
      </c>
      <c r="J52" s="52" t="str">
        <f t="shared" si="32"/>
        <v/>
      </c>
      <c r="K52" s="52" t="str">
        <f t="shared" si="32"/>
        <v/>
      </c>
      <c r="L52" s="52" t="str">
        <f t="shared" si="32"/>
        <v/>
      </c>
      <c r="M52" s="52" t="str">
        <f t="shared" si="32"/>
        <v/>
      </c>
      <c r="N52" s="52" t="str">
        <f t="shared" si="32"/>
        <v/>
      </c>
      <c r="O52" s="52" t="str">
        <f t="shared" si="32"/>
        <v/>
      </c>
      <c r="P52" s="52" t="str">
        <f t="shared" si="32"/>
        <v/>
      </c>
      <c r="Q52" s="52" t="str">
        <f t="shared" si="32"/>
        <v/>
      </c>
      <c r="R52" s="120" t="str">
        <f t="shared" si="32"/>
        <v/>
      </c>
      <c r="S52" s="587" t="str">
        <f t="shared" si="32"/>
        <v/>
      </c>
      <c r="T52" s="52" t="str">
        <f t="shared" si="32"/>
        <v/>
      </c>
      <c r="U52" s="436" t="str">
        <f t="shared" si="32"/>
        <v/>
      </c>
      <c r="V52" s="52" t="str">
        <f t="shared" si="32"/>
        <v/>
      </c>
      <c r="W52" s="52" t="str">
        <f t="shared" si="32"/>
        <v/>
      </c>
      <c r="X52" s="52" t="str">
        <f t="shared" si="32"/>
        <v/>
      </c>
      <c r="Y52" s="52" t="str">
        <f t="shared" si="32"/>
        <v/>
      </c>
      <c r="Z52" s="436" t="str">
        <f t="shared" si="32"/>
        <v/>
      </c>
      <c r="AA52" s="52" t="str">
        <f t="shared" si="32"/>
        <v/>
      </c>
      <c r="AB52" s="52" t="str">
        <f t="shared" si="32"/>
        <v/>
      </c>
      <c r="AC52" s="52" t="str">
        <f t="shared" si="32"/>
        <v/>
      </c>
      <c r="AD52" s="120" t="str">
        <f t="shared" si="32"/>
        <v/>
      </c>
      <c r="AE52" s="587" t="str">
        <f t="shared" si="32"/>
        <v/>
      </c>
      <c r="AF52" s="52" t="str">
        <f t="shared" si="32"/>
        <v/>
      </c>
      <c r="AG52" s="52" t="str">
        <f t="shared" si="32"/>
        <v/>
      </c>
      <c r="AH52" s="52" t="str">
        <f t="shared" si="32"/>
        <v/>
      </c>
      <c r="AI52" s="52" t="str">
        <f t="shared" si="32"/>
        <v/>
      </c>
      <c r="AJ52" s="436" t="str">
        <f t="shared" ref="AJ52:AO52" si="33">IF(AJ51=0,"",AJ51/10*AJ15/1000)</f>
        <v/>
      </c>
      <c r="AK52" s="436" t="str">
        <f t="shared" si="33"/>
        <v/>
      </c>
      <c r="AL52" s="436" t="str">
        <f t="shared" si="33"/>
        <v/>
      </c>
      <c r="AM52" s="436" t="str">
        <f t="shared" si="33"/>
        <v/>
      </c>
      <c r="AN52" s="436" t="str">
        <f t="shared" si="33"/>
        <v/>
      </c>
      <c r="AO52" s="414" t="str">
        <f t="shared" si="33"/>
        <v/>
      </c>
    </row>
    <row r="53" spans="1:41" ht="19.5" thickBot="1">
      <c r="A53" s="16">
        <f t="shared" si="0"/>
        <v>47</v>
      </c>
      <c r="B53" s="44" t="s">
        <v>68</v>
      </c>
      <c r="C53" s="45"/>
      <c r="D53" s="60" t="s">
        <v>52</v>
      </c>
      <c r="E53" s="45"/>
      <c r="F53" s="55" t="str">
        <f t="shared" ref="F53" si="34">IF(SUM(F45:F50)+F52=0,"",SUM(F45:F50)+F52)</f>
        <v/>
      </c>
      <c r="G53" s="55" t="str">
        <f t="shared" ref="G53:T53" si="35">IF(SUM(G45:G50)+G52=0,"",SUM(G45:G50)+G52)</f>
        <v/>
      </c>
      <c r="H53" s="55" t="str">
        <f t="shared" si="35"/>
        <v/>
      </c>
      <c r="I53" s="55" t="str">
        <f t="shared" si="35"/>
        <v/>
      </c>
      <c r="J53" s="55" t="str">
        <f t="shared" si="35"/>
        <v/>
      </c>
      <c r="K53" s="55" t="str">
        <f t="shared" si="35"/>
        <v/>
      </c>
      <c r="L53" s="55" t="str">
        <f t="shared" si="35"/>
        <v/>
      </c>
      <c r="M53" s="55" t="str">
        <f t="shared" si="35"/>
        <v/>
      </c>
      <c r="N53" s="55" t="str">
        <f t="shared" si="35"/>
        <v/>
      </c>
      <c r="O53" s="55" t="str">
        <f t="shared" si="35"/>
        <v/>
      </c>
      <c r="P53" s="55" t="str">
        <f t="shared" si="35"/>
        <v/>
      </c>
      <c r="Q53" s="55" t="str">
        <f t="shared" si="35"/>
        <v/>
      </c>
      <c r="R53" s="121" t="str">
        <f t="shared" si="35"/>
        <v/>
      </c>
      <c r="S53" s="588" t="str">
        <f t="shared" si="35"/>
        <v/>
      </c>
      <c r="T53" s="55" t="str">
        <f t="shared" si="35"/>
        <v/>
      </c>
      <c r="U53" s="437" t="str">
        <f t="shared" ref="U53" si="36">IF(SUM(U45:U50)+U52=0,"",SUM(U45:U50)+U52)</f>
        <v/>
      </c>
      <c r="V53" s="55" t="str">
        <f t="shared" ref="V53:AI53" si="37">IF(SUM(V45:V50)+V52=0,"",SUM(V45:V50)+V52)</f>
        <v/>
      </c>
      <c r="W53" s="55" t="str">
        <f t="shared" si="37"/>
        <v/>
      </c>
      <c r="X53" s="55" t="str">
        <f t="shared" si="37"/>
        <v/>
      </c>
      <c r="Y53" s="55" t="str">
        <f t="shared" si="37"/>
        <v/>
      </c>
      <c r="Z53" s="437" t="str">
        <f t="shared" si="37"/>
        <v/>
      </c>
      <c r="AA53" s="55" t="str">
        <f t="shared" si="37"/>
        <v/>
      </c>
      <c r="AB53" s="55">
        <f t="shared" si="37"/>
        <v>0.01</v>
      </c>
      <c r="AC53" s="55" t="str">
        <f t="shared" si="37"/>
        <v/>
      </c>
      <c r="AD53" s="121">
        <f t="shared" si="37"/>
        <v>0.1</v>
      </c>
      <c r="AE53" s="588" t="str">
        <f t="shared" si="37"/>
        <v/>
      </c>
      <c r="AF53" s="55" t="str">
        <f t="shared" si="37"/>
        <v/>
      </c>
      <c r="AG53" s="55" t="str">
        <f t="shared" si="37"/>
        <v/>
      </c>
      <c r="AH53" s="55" t="str">
        <f t="shared" si="37"/>
        <v/>
      </c>
      <c r="AI53" s="55" t="str">
        <f t="shared" si="37"/>
        <v/>
      </c>
      <c r="AJ53" s="437" t="str">
        <f t="shared" ref="AJ53:AO53" si="38">IF(SUM(AJ45:AJ50)+AJ52=0,"",SUM(AJ45:AJ50)+AJ52)</f>
        <v/>
      </c>
      <c r="AK53" s="437" t="str">
        <f t="shared" si="38"/>
        <v/>
      </c>
      <c r="AL53" s="437" t="str">
        <f t="shared" si="38"/>
        <v/>
      </c>
      <c r="AM53" s="437" t="str">
        <f t="shared" si="38"/>
        <v/>
      </c>
      <c r="AN53" s="437" t="str">
        <f t="shared" si="38"/>
        <v/>
      </c>
      <c r="AO53" s="415" t="str">
        <f t="shared" si="38"/>
        <v/>
      </c>
    </row>
    <row r="54" spans="1:41" ht="15.75" thickTop="1">
      <c r="A54" s="16">
        <f t="shared" si="0"/>
        <v>48</v>
      </c>
      <c r="B54" s="61" t="s">
        <v>69</v>
      </c>
      <c r="C54" s="19"/>
      <c r="D54" s="19"/>
      <c r="E54" s="19"/>
      <c r="F54" s="62"/>
      <c r="G54" s="62"/>
      <c r="H54" s="62"/>
      <c r="I54" s="62"/>
      <c r="J54" s="62"/>
      <c r="K54" s="62"/>
      <c r="L54" s="62"/>
      <c r="M54" s="62"/>
      <c r="N54" s="62"/>
      <c r="O54" s="62"/>
      <c r="P54" s="62"/>
      <c r="Q54" s="62"/>
      <c r="R54" s="122"/>
      <c r="S54" s="589"/>
      <c r="T54" s="62"/>
      <c r="U54" s="438"/>
      <c r="V54" s="62"/>
      <c r="W54" s="62"/>
      <c r="X54" s="62"/>
      <c r="Y54" s="62"/>
      <c r="Z54" s="438"/>
      <c r="AA54" s="62"/>
      <c r="AB54" s="62"/>
      <c r="AC54" s="62"/>
      <c r="AD54" s="122"/>
      <c r="AE54" s="589"/>
      <c r="AF54" s="62"/>
      <c r="AG54" s="62"/>
      <c r="AH54" s="62"/>
      <c r="AI54" s="62"/>
      <c r="AJ54" s="438"/>
      <c r="AK54" s="438"/>
      <c r="AL54" s="438"/>
      <c r="AM54" s="438"/>
      <c r="AN54" s="438"/>
      <c r="AO54" s="416"/>
    </row>
    <row r="55" spans="1:41">
      <c r="A55" s="16">
        <f t="shared" si="0"/>
        <v>49</v>
      </c>
      <c r="B55" s="43" t="s">
        <v>70</v>
      </c>
      <c r="C55" s="50"/>
      <c r="D55" s="50"/>
      <c r="E55" s="50"/>
      <c r="F55" s="63"/>
      <c r="G55" s="63"/>
      <c r="H55" s="63"/>
      <c r="I55" s="63"/>
      <c r="J55" s="63"/>
      <c r="K55" s="63"/>
      <c r="L55" s="63"/>
      <c r="M55" s="63"/>
      <c r="N55" s="63"/>
      <c r="O55" s="63"/>
      <c r="P55" s="63"/>
      <c r="Q55" s="63"/>
      <c r="R55" s="123"/>
      <c r="S55" s="590"/>
      <c r="T55" s="63"/>
      <c r="U55" s="439"/>
      <c r="V55" s="63"/>
      <c r="W55" s="63"/>
      <c r="X55" s="63"/>
      <c r="Y55" s="63"/>
      <c r="Z55" s="439"/>
      <c r="AA55" s="63"/>
      <c r="AB55" s="63"/>
      <c r="AC55" s="63"/>
      <c r="AD55" s="123"/>
      <c r="AE55" s="590"/>
      <c r="AF55" s="63"/>
      <c r="AG55" s="63"/>
      <c r="AH55" s="63"/>
      <c r="AI55" s="63"/>
      <c r="AJ55" s="439"/>
      <c r="AK55" s="439"/>
      <c r="AL55" s="439"/>
      <c r="AM55" s="439"/>
      <c r="AN55" s="439"/>
      <c r="AO55" s="417"/>
    </row>
    <row r="56" spans="1:41">
      <c r="A56" s="16">
        <f t="shared" si="0"/>
        <v>50</v>
      </c>
      <c r="B56" s="43" t="s">
        <v>71</v>
      </c>
      <c r="C56" s="50"/>
      <c r="D56" s="50"/>
      <c r="E56" s="50"/>
      <c r="F56" s="63"/>
      <c r="G56" s="63"/>
      <c r="H56" s="63"/>
      <c r="I56" s="63"/>
      <c r="J56" s="63"/>
      <c r="K56" s="63"/>
      <c r="L56" s="63"/>
      <c r="M56" s="63"/>
      <c r="N56" s="63"/>
      <c r="O56" s="63"/>
      <c r="P56" s="63"/>
      <c r="Q56" s="63"/>
      <c r="R56" s="123"/>
      <c r="S56" s="590"/>
      <c r="T56" s="63"/>
      <c r="U56" s="439"/>
      <c r="V56" s="63"/>
      <c r="W56" s="63"/>
      <c r="X56" s="63"/>
      <c r="Y56" s="63"/>
      <c r="Z56" s="439"/>
      <c r="AA56" s="63"/>
      <c r="AB56" s="63"/>
      <c r="AC56" s="63"/>
      <c r="AD56" s="123"/>
      <c r="AE56" s="590"/>
      <c r="AF56" s="63"/>
      <c r="AG56" s="63"/>
      <c r="AH56" s="63"/>
      <c r="AI56" s="63"/>
      <c r="AJ56" s="439"/>
      <c r="AK56" s="439"/>
      <c r="AL56" s="439"/>
      <c r="AM56" s="439"/>
      <c r="AN56" s="439"/>
      <c r="AO56" s="417"/>
    </row>
    <row r="57" spans="1:41">
      <c r="A57" s="16">
        <f t="shared" si="0"/>
        <v>51</v>
      </c>
      <c r="B57" s="43" t="s">
        <v>72</v>
      </c>
      <c r="C57" s="50"/>
      <c r="D57" s="50"/>
      <c r="E57" s="50"/>
      <c r="F57" s="64"/>
      <c r="G57" s="64"/>
      <c r="H57" s="64"/>
      <c r="I57" s="64"/>
      <c r="J57" s="64"/>
      <c r="K57" s="64"/>
      <c r="L57" s="64"/>
      <c r="M57" s="64"/>
      <c r="N57" s="64"/>
      <c r="O57" s="64"/>
      <c r="P57" s="64"/>
      <c r="Q57" s="64"/>
      <c r="R57" s="124"/>
      <c r="S57" s="591"/>
      <c r="T57" s="64"/>
      <c r="U57" s="440"/>
      <c r="V57" s="64"/>
      <c r="W57" s="64"/>
      <c r="X57" s="64"/>
      <c r="Y57" s="64"/>
      <c r="Z57" s="440"/>
      <c r="AA57" s="64"/>
      <c r="AB57" s="64"/>
      <c r="AC57" s="64"/>
      <c r="AD57" s="124"/>
      <c r="AE57" s="591"/>
      <c r="AF57" s="64"/>
      <c r="AG57" s="64"/>
      <c r="AH57" s="64"/>
      <c r="AI57" s="64"/>
      <c r="AJ57" s="440"/>
      <c r="AK57" s="440"/>
      <c r="AL57" s="440"/>
      <c r="AM57" s="440"/>
      <c r="AN57" s="440"/>
      <c r="AO57" s="418"/>
    </row>
    <row r="58" spans="1:41">
      <c r="A58" s="16">
        <f t="shared" si="0"/>
        <v>52</v>
      </c>
      <c r="B58" s="43" t="s">
        <v>73</v>
      </c>
      <c r="C58" s="50"/>
      <c r="D58" s="50"/>
      <c r="E58" s="50"/>
      <c r="F58" s="63"/>
      <c r="G58" s="63"/>
      <c r="H58" s="63"/>
      <c r="I58" s="63"/>
      <c r="J58" s="63"/>
      <c r="K58" s="63"/>
      <c r="L58" s="63"/>
      <c r="M58" s="63"/>
      <c r="N58" s="63"/>
      <c r="O58" s="63"/>
      <c r="P58" s="63"/>
      <c r="Q58" s="63"/>
      <c r="R58" s="123"/>
      <c r="S58" s="590"/>
      <c r="T58" s="63"/>
      <c r="U58" s="439"/>
      <c r="V58" s="63"/>
      <c r="W58" s="63"/>
      <c r="X58" s="63"/>
      <c r="Y58" s="63"/>
      <c r="Z58" s="439"/>
      <c r="AA58" s="63"/>
      <c r="AB58" s="63"/>
      <c r="AC58" s="63"/>
      <c r="AD58" s="123"/>
      <c r="AE58" s="590"/>
      <c r="AF58" s="63"/>
      <c r="AG58" s="63"/>
      <c r="AH58" s="63"/>
      <c r="AI58" s="63"/>
      <c r="AJ58" s="439"/>
      <c r="AK58" s="439"/>
      <c r="AL58" s="439"/>
      <c r="AM58" s="439"/>
      <c r="AN58" s="439"/>
      <c r="AO58" s="417"/>
    </row>
    <row r="59" spans="1:41">
      <c r="A59" s="16">
        <f t="shared" si="0"/>
        <v>53</v>
      </c>
      <c r="B59" s="43" t="s">
        <v>74</v>
      </c>
      <c r="C59" s="50"/>
      <c r="D59" s="50"/>
      <c r="E59" s="50"/>
      <c r="F59" s="63"/>
      <c r="G59" s="63"/>
      <c r="H59" s="63"/>
      <c r="I59" s="63"/>
      <c r="J59" s="63"/>
      <c r="K59" s="63"/>
      <c r="L59" s="63"/>
      <c r="M59" s="63"/>
      <c r="N59" s="63"/>
      <c r="O59" s="63"/>
      <c r="P59" s="63"/>
      <c r="Q59" s="63"/>
      <c r="R59" s="123"/>
      <c r="S59" s="590"/>
      <c r="T59" s="63"/>
      <c r="U59" s="439"/>
      <c r="V59" s="63"/>
      <c r="W59" s="63"/>
      <c r="X59" s="63"/>
      <c r="Y59" s="63"/>
      <c r="Z59" s="439"/>
      <c r="AA59" s="63"/>
      <c r="AB59" s="63"/>
      <c r="AC59" s="63"/>
      <c r="AD59" s="123"/>
      <c r="AE59" s="590"/>
      <c r="AF59" s="63"/>
      <c r="AG59" s="63"/>
      <c r="AH59" s="63"/>
      <c r="AI59" s="63"/>
      <c r="AJ59" s="439"/>
      <c r="AK59" s="439"/>
      <c r="AL59" s="439"/>
      <c r="AM59" s="439"/>
      <c r="AN59" s="439"/>
      <c r="AO59" s="417"/>
    </row>
    <row r="60" spans="1:41">
      <c r="A60" s="16">
        <f t="shared" si="0"/>
        <v>54</v>
      </c>
      <c r="B60" s="43" t="s">
        <v>75</v>
      </c>
      <c r="C60" s="50"/>
      <c r="D60" s="50"/>
      <c r="E60" s="50"/>
      <c r="F60" s="63"/>
      <c r="G60" s="63"/>
      <c r="H60" s="63"/>
      <c r="I60" s="63"/>
      <c r="J60" s="63"/>
      <c r="K60" s="63"/>
      <c r="L60" s="63"/>
      <c r="M60" s="63"/>
      <c r="N60" s="63"/>
      <c r="O60" s="63"/>
      <c r="P60" s="63"/>
      <c r="Q60" s="63"/>
      <c r="R60" s="123"/>
      <c r="S60" s="590"/>
      <c r="T60" s="63"/>
      <c r="U60" s="439"/>
      <c r="V60" s="63"/>
      <c r="W60" s="63"/>
      <c r="X60" s="63"/>
      <c r="Y60" s="63"/>
      <c r="Z60" s="439"/>
      <c r="AA60" s="63"/>
      <c r="AB60" s="63"/>
      <c r="AC60" s="63"/>
      <c r="AD60" s="123"/>
      <c r="AE60" s="590"/>
      <c r="AF60" s="63"/>
      <c r="AG60" s="63"/>
      <c r="AH60" s="63"/>
      <c r="AI60" s="63"/>
      <c r="AJ60" s="439"/>
      <c r="AK60" s="439"/>
      <c r="AL60" s="439"/>
      <c r="AM60" s="439"/>
      <c r="AN60" s="439"/>
      <c r="AO60" s="417"/>
    </row>
    <row r="61" spans="1:41">
      <c r="A61" s="16">
        <f t="shared" si="0"/>
        <v>55</v>
      </c>
      <c r="B61" s="43" t="s">
        <v>76</v>
      </c>
      <c r="C61" s="50"/>
      <c r="D61" s="50"/>
      <c r="E61" s="50"/>
      <c r="F61" s="63"/>
      <c r="G61" s="63"/>
      <c r="H61" s="63"/>
      <c r="I61" s="63"/>
      <c r="J61" s="63"/>
      <c r="K61" s="63"/>
      <c r="L61" s="63"/>
      <c r="M61" s="63"/>
      <c r="N61" s="63"/>
      <c r="O61" s="63"/>
      <c r="P61" s="63"/>
      <c r="Q61" s="63"/>
      <c r="R61" s="123"/>
      <c r="S61" s="590"/>
      <c r="T61" s="63"/>
      <c r="U61" s="439"/>
      <c r="V61" s="63"/>
      <c r="W61" s="63"/>
      <c r="X61" s="63"/>
      <c r="Y61" s="63"/>
      <c r="Z61" s="439"/>
      <c r="AA61" s="63"/>
      <c r="AB61" s="63"/>
      <c r="AC61" s="63"/>
      <c r="AD61" s="123"/>
      <c r="AE61" s="590"/>
      <c r="AF61" s="63"/>
      <c r="AG61" s="63"/>
      <c r="AH61" s="63"/>
      <c r="AI61" s="63"/>
      <c r="AJ61" s="439"/>
      <c r="AK61" s="439"/>
      <c r="AL61" s="439"/>
      <c r="AM61" s="439"/>
      <c r="AN61" s="439"/>
      <c r="AO61" s="417"/>
    </row>
    <row r="62" spans="1:41">
      <c r="A62" s="16">
        <f t="shared" si="0"/>
        <v>56</v>
      </c>
      <c r="B62" s="43" t="s">
        <v>77</v>
      </c>
      <c r="C62" s="50"/>
      <c r="D62" s="50"/>
      <c r="E62" s="50"/>
      <c r="F62" s="63"/>
      <c r="G62" s="63"/>
      <c r="H62" s="63"/>
      <c r="I62" s="63"/>
      <c r="J62" s="63"/>
      <c r="K62" s="63"/>
      <c r="L62" s="63"/>
      <c r="M62" s="63"/>
      <c r="N62" s="63"/>
      <c r="O62" s="63"/>
      <c r="P62" s="63"/>
      <c r="Q62" s="63"/>
      <c r="R62" s="123"/>
      <c r="S62" s="590"/>
      <c r="T62" s="63"/>
      <c r="U62" s="439"/>
      <c r="V62" s="63"/>
      <c r="W62" s="63"/>
      <c r="X62" s="63"/>
      <c r="Y62" s="63"/>
      <c r="Z62" s="439"/>
      <c r="AA62" s="63"/>
      <c r="AB62" s="63"/>
      <c r="AC62" s="63"/>
      <c r="AD62" s="123"/>
      <c r="AE62" s="590"/>
      <c r="AF62" s="63"/>
      <c r="AG62" s="63"/>
      <c r="AH62" s="63"/>
      <c r="AI62" s="63"/>
      <c r="AJ62" s="439"/>
      <c r="AK62" s="439"/>
      <c r="AL62" s="439"/>
      <c r="AM62" s="439"/>
      <c r="AN62" s="439"/>
      <c r="AO62" s="417"/>
    </row>
    <row r="63" spans="1:41">
      <c r="A63" s="16">
        <f t="shared" si="0"/>
        <v>57</v>
      </c>
      <c r="B63" s="43" t="s">
        <v>78</v>
      </c>
      <c r="C63" s="50"/>
      <c r="D63" s="50"/>
      <c r="E63" s="50"/>
      <c r="F63" s="63"/>
      <c r="G63" s="63"/>
      <c r="H63" s="63"/>
      <c r="I63" s="63"/>
      <c r="J63" s="63"/>
      <c r="K63" s="63"/>
      <c r="L63" s="63"/>
      <c r="M63" s="63"/>
      <c r="N63" s="63"/>
      <c r="O63" s="63"/>
      <c r="P63" s="63"/>
      <c r="Q63" s="63"/>
      <c r="R63" s="123"/>
      <c r="S63" s="590"/>
      <c r="T63" s="63"/>
      <c r="U63" s="439"/>
      <c r="V63" s="63"/>
      <c r="W63" s="63"/>
      <c r="X63" s="63"/>
      <c r="Y63" s="63"/>
      <c r="Z63" s="439"/>
      <c r="AA63" s="63"/>
      <c r="AB63" s="63"/>
      <c r="AC63" s="63"/>
      <c r="AD63" s="123"/>
      <c r="AE63" s="590"/>
      <c r="AF63" s="63"/>
      <c r="AG63" s="63"/>
      <c r="AH63" s="63"/>
      <c r="AI63" s="63"/>
      <c r="AJ63" s="439"/>
      <c r="AK63" s="439"/>
      <c r="AL63" s="439"/>
      <c r="AM63" s="439"/>
      <c r="AN63" s="439"/>
      <c r="AO63" s="417"/>
    </row>
    <row r="64" spans="1:41">
      <c r="A64" s="16">
        <f t="shared" si="0"/>
        <v>58</v>
      </c>
      <c r="B64" s="43" t="s">
        <v>79</v>
      </c>
      <c r="C64" s="50"/>
      <c r="D64" s="722"/>
      <c r="E64" s="50"/>
      <c r="F64" s="63"/>
      <c r="G64" s="63"/>
      <c r="H64" s="63"/>
      <c r="I64" s="63"/>
      <c r="J64" s="63"/>
      <c r="K64" s="63"/>
      <c r="L64" s="63"/>
      <c r="M64" s="63"/>
      <c r="N64" s="63"/>
      <c r="O64" s="63"/>
      <c r="P64" s="63"/>
      <c r="Q64" s="63"/>
      <c r="R64" s="123"/>
      <c r="S64" s="590"/>
      <c r="T64" s="63"/>
      <c r="U64" s="439"/>
      <c r="V64" s="63"/>
      <c r="W64" s="63"/>
      <c r="X64" s="63"/>
      <c r="Y64" s="63"/>
      <c r="Z64" s="439"/>
      <c r="AA64" s="63"/>
      <c r="AB64" s="63"/>
      <c r="AC64" s="63"/>
      <c r="AD64" s="123"/>
      <c r="AE64" s="590"/>
      <c r="AF64" s="63"/>
      <c r="AG64" s="63"/>
      <c r="AH64" s="63"/>
      <c r="AI64" s="63"/>
      <c r="AJ64" s="439"/>
      <c r="AK64" s="439"/>
      <c r="AL64" s="439"/>
      <c r="AM64" s="439"/>
      <c r="AN64" s="439"/>
      <c r="AO64" s="417"/>
    </row>
    <row r="65" spans="1:41">
      <c r="A65" s="16">
        <f t="shared" si="0"/>
        <v>59</v>
      </c>
      <c r="B65" s="43" t="s">
        <v>80</v>
      </c>
      <c r="C65" s="50"/>
      <c r="D65" s="722"/>
      <c r="E65" s="50"/>
      <c r="F65" s="40"/>
      <c r="G65" s="40"/>
      <c r="H65" s="40"/>
      <c r="I65" s="40"/>
      <c r="J65" s="40"/>
      <c r="K65" s="40"/>
      <c r="L65" s="40"/>
      <c r="M65" s="40"/>
      <c r="N65" s="40"/>
      <c r="O65" s="40"/>
      <c r="P65" s="40"/>
      <c r="Q65" s="40"/>
      <c r="R65" s="118"/>
      <c r="S65" s="586"/>
      <c r="T65" s="40"/>
      <c r="U65" s="435"/>
      <c r="V65" s="40"/>
      <c r="W65" s="40"/>
      <c r="X65" s="40"/>
      <c r="Y65" s="40"/>
      <c r="Z65" s="435"/>
      <c r="AA65" s="40"/>
      <c r="AB65" s="40"/>
      <c r="AC65" s="40"/>
      <c r="AD65" s="118"/>
      <c r="AE65" s="586"/>
      <c r="AF65" s="40"/>
      <c r="AG65" s="40"/>
      <c r="AH65" s="40"/>
      <c r="AI65" s="40"/>
      <c r="AJ65" s="435"/>
      <c r="AK65" s="435"/>
      <c r="AL65" s="435"/>
      <c r="AM65" s="435"/>
      <c r="AN65" s="435"/>
      <c r="AO65" s="413"/>
    </row>
    <row r="66" spans="1:41" ht="15.75">
      <c r="A66" s="16">
        <f t="shared" si="0"/>
        <v>60</v>
      </c>
      <c r="B66" s="54" t="s">
        <v>81</v>
      </c>
      <c r="C66" s="35"/>
      <c r="D66" s="66"/>
      <c r="E66" s="35"/>
      <c r="F66" s="67" t="str">
        <f t="shared" ref="F66:AO66" si="39">IF(SUM(F54:F65)=0,"",IF(F24=0,0,IF(ISERR(F94)=1,"",F94)))</f>
        <v/>
      </c>
      <c r="G66" s="67" t="str">
        <f t="shared" si="39"/>
        <v/>
      </c>
      <c r="H66" s="67" t="str">
        <f t="shared" si="39"/>
        <v/>
      </c>
      <c r="I66" s="67" t="str">
        <f t="shared" si="39"/>
        <v/>
      </c>
      <c r="J66" s="67" t="str">
        <f t="shared" si="39"/>
        <v/>
      </c>
      <c r="K66" s="67" t="str">
        <f t="shared" si="39"/>
        <v/>
      </c>
      <c r="L66" s="67" t="str">
        <f t="shared" si="39"/>
        <v/>
      </c>
      <c r="M66" s="67" t="str">
        <f t="shared" si="39"/>
        <v/>
      </c>
      <c r="N66" s="67" t="str">
        <f t="shared" si="39"/>
        <v/>
      </c>
      <c r="O66" s="67" t="str">
        <f t="shared" si="39"/>
        <v/>
      </c>
      <c r="P66" s="67" t="str">
        <f t="shared" si="39"/>
        <v/>
      </c>
      <c r="Q66" s="67" t="str">
        <f t="shared" si="39"/>
        <v/>
      </c>
      <c r="R66" s="125" t="str">
        <f t="shared" si="39"/>
        <v/>
      </c>
      <c r="S66" s="592" t="str">
        <f t="shared" si="39"/>
        <v/>
      </c>
      <c r="T66" s="67" t="str">
        <f t="shared" si="39"/>
        <v/>
      </c>
      <c r="U66" s="441" t="str">
        <f t="shared" si="39"/>
        <v/>
      </c>
      <c r="V66" s="67" t="str">
        <f t="shared" si="39"/>
        <v/>
      </c>
      <c r="W66" s="67" t="str">
        <f t="shared" si="39"/>
        <v/>
      </c>
      <c r="X66" s="67" t="str">
        <f t="shared" si="39"/>
        <v/>
      </c>
      <c r="Y66" s="67" t="str">
        <f t="shared" si="39"/>
        <v/>
      </c>
      <c r="Z66" s="441" t="str">
        <f t="shared" si="39"/>
        <v/>
      </c>
      <c r="AA66" s="67" t="str">
        <f t="shared" si="39"/>
        <v/>
      </c>
      <c r="AB66" s="67" t="str">
        <f t="shared" si="39"/>
        <v/>
      </c>
      <c r="AC66" s="67" t="str">
        <f t="shared" si="39"/>
        <v/>
      </c>
      <c r="AD66" s="125" t="str">
        <f t="shared" si="39"/>
        <v/>
      </c>
      <c r="AE66" s="592" t="str">
        <f t="shared" si="39"/>
        <v/>
      </c>
      <c r="AF66" s="67" t="str">
        <f t="shared" si="39"/>
        <v/>
      </c>
      <c r="AG66" s="67" t="str">
        <f t="shared" si="39"/>
        <v/>
      </c>
      <c r="AH66" s="67" t="str">
        <f t="shared" si="39"/>
        <v/>
      </c>
      <c r="AI66" s="67" t="str">
        <f t="shared" si="39"/>
        <v/>
      </c>
      <c r="AJ66" s="441" t="str">
        <f t="shared" si="39"/>
        <v/>
      </c>
      <c r="AK66" s="441" t="str">
        <f t="shared" si="39"/>
        <v/>
      </c>
      <c r="AL66" s="441" t="str">
        <f t="shared" si="39"/>
        <v/>
      </c>
      <c r="AM66" s="441" t="str">
        <f t="shared" si="39"/>
        <v/>
      </c>
      <c r="AN66" s="441" t="str">
        <f t="shared" si="39"/>
        <v/>
      </c>
      <c r="AO66" s="419" t="str">
        <f t="shared" si="39"/>
        <v/>
      </c>
    </row>
    <row r="67" spans="1:41" ht="19.5" thickBot="1">
      <c r="A67" s="16">
        <f t="shared" si="0"/>
        <v>61</v>
      </c>
      <c r="B67" s="54" t="s">
        <v>82</v>
      </c>
      <c r="C67" s="35"/>
      <c r="D67" s="42" t="s">
        <v>52</v>
      </c>
      <c r="E67" s="35"/>
      <c r="F67" s="68" t="str">
        <f t="shared" ref="F67:AO67" si="40">IF(ISERR(F$93+F$94)=1,"",IF(OR((F$93+F$94=0),(F66=0)),"",IF(F$12="L",F$98,IF(F$12="Vd",(F$99-F$81-F$53)*F$94/(F$93+F$94),(F$81-F$99-F$53)*F$94/(F$93+F$94)))))</f>
        <v/>
      </c>
      <c r="G67" s="68" t="str">
        <f t="shared" si="40"/>
        <v/>
      </c>
      <c r="H67" s="68" t="str">
        <f t="shared" si="40"/>
        <v/>
      </c>
      <c r="I67" s="68" t="str">
        <f t="shared" si="40"/>
        <v/>
      </c>
      <c r="J67" s="68" t="str">
        <f t="shared" si="40"/>
        <v/>
      </c>
      <c r="K67" s="68" t="str">
        <f t="shared" si="40"/>
        <v/>
      </c>
      <c r="L67" s="68" t="str">
        <f t="shared" si="40"/>
        <v/>
      </c>
      <c r="M67" s="68" t="str">
        <f t="shared" si="40"/>
        <v/>
      </c>
      <c r="N67" s="68" t="str">
        <f t="shared" si="40"/>
        <v/>
      </c>
      <c r="O67" s="68" t="str">
        <f t="shared" si="40"/>
        <v/>
      </c>
      <c r="P67" s="68" t="str">
        <f t="shared" si="40"/>
        <v/>
      </c>
      <c r="Q67" s="68" t="str">
        <f t="shared" si="40"/>
        <v/>
      </c>
      <c r="R67" s="126" t="str">
        <f t="shared" si="40"/>
        <v/>
      </c>
      <c r="S67" s="593" t="str">
        <f t="shared" si="40"/>
        <v/>
      </c>
      <c r="T67" s="68" t="str">
        <f t="shared" si="40"/>
        <v/>
      </c>
      <c r="U67" s="442" t="str">
        <f t="shared" si="40"/>
        <v/>
      </c>
      <c r="V67" s="68" t="str">
        <f t="shared" si="40"/>
        <v/>
      </c>
      <c r="W67" s="68" t="str">
        <f t="shared" si="40"/>
        <v/>
      </c>
      <c r="X67" s="68" t="str">
        <f t="shared" si="40"/>
        <v/>
      </c>
      <c r="Y67" s="68" t="str">
        <f t="shared" si="40"/>
        <v/>
      </c>
      <c r="Z67" s="442" t="str">
        <f t="shared" si="40"/>
        <v/>
      </c>
      <c r="AA67" s="68" t="str">
        <f t="shared" si="40"/>
        <v/>
      </c>
      <c r="AB67" s="68" t="str">
        <f t="shared" si="40"/>
        <v/>
      </c>
      <c r="AC67" s="68" t="str">
        <f t="shared" si="40"/>
        <v/>
      </c>
      <c r="AD67" s="126" t="str">
        <f t="shared" si="40"/>
        <v/>
      </c>
      <c r="AE67" s="593" t="str">
        <f t="shared" si="40"/>
        <v/>
      </c>
      <c r="AF67" s="68" t="str">
        <f t="shared" si="40"/>
        <v/>
      </c>
      <c r="AG67" s="68" t="str">
        <f t="shared" si="40"/>
        <v/>
      </c>
      <c r="AH67" s="68" t="str">
        <f t="shared" si="40"/>
        <v/>
      </c>
      <c r="AI67" s="68" t="str">
        <f t="shared" si="40"/>
        <v/>
      </c>
      <c r="AJ67" s="442" t="str">
        <f t="shared" si="40"/>
        <v/>
      </c>
      <c r="AK67" s="442" t="str">
        <f t="shared" si="40"/>
        <v/>
      </c>
      <c r="AL67" s="442" t="str">
        <f t="shared" si="40"/>
        <v/>
      </c>
      <c r="AM67" s="442" t="str">
        <f t="shared" si="40"/>
        <v/>
      </c>
      <c r="AN67" s="442" t="str">
        <f t="shared" si="40"/>
        <v/>
      </c>
      <c r="AO67" s="420" t="str">
        <f t="shared" si="40"/>
        <v/>
      </c>
    </row>
    <row r="68" spans="1:41" ht="16.5" thickTop="1">
      <c r="A68" s="16">
        <f t="shared" si="0"/>
        <v>62</v>
      </c>
      <c r="B68" s="69"/>
      <c r="C68" s="70"/>
      <c r="D68" s="70"/>
      <c r="E68" s="70"/>
      <c r="F68" s="71"/>
      <c r="G68" s="71"/>
      <c r="H68" s="71"/>
      <c r="I68" s="71"/>
      <c r="J68" s="71"/>
      <c r="K68" s="71"/>
      <c r="L68" s="71"/>
      <c r="M68" s="71"/>
      <c r="N68" s="71"/>
      <c r="O68" s="71"/>
      <c r="P68" s="71"/>
      <c r="Q68" s="71"/>
      <c r="R68" s="127"/>
      <c r="S68" s="594"/>
      <c r="T68" s="71"/>
      <c r="U68" s="443"/>
      <c r="V68" s="71"/>
      <c r="W68" s="71"/>
      <c r="X68" s="71"/>
      <c r="Y68" s="71"/>
      <c r="Z68" s="443"/>
      <c r="AA68" s="71"/>
      <c r="AB68" s="71"/>
      <c r="AC68" s="71"/>
      <c r="AD68" s="127"/>
      <c r="AE68" s="594"/>
      <c r="AF68" s="71"/>
      <c r="AG68" s="71"/>
      <c r="AH68" s="71"/>
      <c r="AI68" s="71"/>
      <c r="AJ68" s="443"/>
      <c r="AK68" s="443"/>
      <c r="AL68" s="443"/>
      <c r="AM68" s="443"/>
      <c r="AN68" s="443"/>
      <c r="AO68" s="421"/>
    </row>
    <row r="69" spans="1:41" ht="19.5" thickBot="1">
      <c r="A69" s="16">
        <f t="shared" si="0"/>
        <v>63</v>
      </c>
      <c r="B69" s="72" t="s">
        <v>83</v>
      </c>
      <c r="C69" s="723"/>
      <c r="D69" s="724" t="s">
        <v>52</v>
      </c>
      <c r="E69" s="725"/>
      <c r="F69" s="342">
        <f t="shared" ref="F69:AI69" si="41">IF(ISERR(F43+F53+F67)=1,"",IF(F43+F53+F67=0,"",F43+F53+F67))</f>
        <v>8.8442235925954016E-3</v>
      </c>
      <c r="G69" s="705">
        <f t="shared" si="41"/>
        <v>2.1103258170285244E-5</v>
      </c>
      <c r="H69" s="342">
        <f t="shared" si="41"/>
        <v>9.4950225216305917E-4</v>
      </c>
      <c r="I69" s="342">
        <f t="shared" si="41"/>
        <v>2.8514777899335542E-4</v>
      </c>
      <c r="J69" s="342">
        <f t="shared" si="41"/>
        <v>9.4968323740762806E-4</v>
      </c>
      <c r="K69" s="342">
        <f t="shared" si="41"/>
        <v>6.999554771547345E-5</v>
      </c>
      <c r="L69" s="342">
        <f t="shared" si="41"/>
        <v>8.8464394459462081E-3</v>
      </c>
      <c r="M69" s="342">
        <f t="shared" si="41"/>
        <v>1.4227160492734647E-3</v>
      </c>
      <c r="N69" s="342">
        <f t="shared" si="41"/>
        <v>8.4939833035257994E-4</v>
      </c>
      <c r="O69" s="342">
        <f t="shared" si="41"/>
        <v>1.5268189378174757E-3</v>
      </c>
      <c r="P69" s="342">
        <f t="shared" si="41"/>
        <v>4.1880736204971125E-3</v>
      </c>
      <c r="Q69" s="342">
        <f t="shared" si="41"/>
        <v>2.2211303481225464E-3</v>
      </c>
      <c r="R69" s="343">
        <f t="shared" si="41"/>
        <v>1.1776179096178119E-2</v>
      </c>
      <c r="S69" s="595">
        <f t="shared" si="41"/>
        <v>9.1608731001446852E-4</v>
      </c>
      <c r="T69" s="342">
        <f t="shared" si="41"/>
        <v>1.9331502627179864E-2</v>
      </c>
      <c r="U69" s="603">
        <f t="shared" si="41"/>
        <v>4.4369765247558313E-3</v>
      </c>
      <c r="V69" s="342">
        <f t="shared" si="41"/>
        <v>6.4817814856921174E-4</v>
      </c>
      <c r="W69" s="342">
        <f t="shared" si="41"/>
        <v>5.35496512063638E-3</v>
      </c>
      <c r="X69" s="342">
        <f t="shared" si="41"/>
        <v>6.5049951526430227E-4</v>
      </c>
      <c r="Y69" s="342">
        <f t="shared" si="41"/>
        <v>2.4017509596925057E-2</v>
      </c>
      <c r="Z69" s="603">
        <f t="shared" si="41"/>
        <v>4.812468060611419E-3</v>
      </c>
      <c r="AA69" s="342">
        <f t="shared" si="41"/>
        <v>0.32905053759996439</v>
      </c>
      <c r="AB69" s="342">
        <f t="shared" si="41"/>
        <v>1.2668141359185424E-2</v>
      </c>
      <c r="AC69" s="704">
        <f t="shared" si="41"/>
        <v>1.7479540148634951E-7</v>
      </c>
      <c r="AD69" s="343">
        <f t="shared" si="41"/>
        <v>0.1000000219480357</v>
      </c>
      <c r="AE69" s="611" t="str">
        <f t="shared" si="41"/>
        <v/>
      </c>
      <c r="AF69" s="342" t="str">
        <f t="shared" si="41"/>
        <v/>
      </c>
      <c r="AG69" s="342" t="str">
        <f t="shared" si="41"/>
        <v/>
      </c>
      <c r="AH69" s="342" t="str">
        <f t="shared" si="41"/>
        <v/>
      </c>
      <c r="AI69" s="342" t="str">
        <f t="shared" si="41"/>
        <v/>
      </c>
      <c r="AJ69" s="444" t="str">
        <f t="shared" ref="AJ69:AO69" si="42">IF(ISERR(AJ43+AJ53+AJ67)=1,"",IF(AJ43+AJ53+AJ67=0,"",AJ43+AJ53+AJ67))</f>
        <v/>
      </c>
      <c r="AK69" s="444" t="str">
        <f t="shared" si="42"/>
        <v/>
      </c>
      <c r="AL69" s="444" t="str">
        <f t="shared" si="42"/>
        <v/>
      </c>
      <c r="AM69" s="444" t="str">
        <f t="shared" si="42"/>
        <v/>
      </c>
      <c r="AN69" s="444" t="str">
        <f t="shared" si="42"/>
        <v/>
      </c>
      <c r="AO69" s="422" t="str">
        <f t="shared" si="42"/>
        <v/>
      </c>
    </row>
    <row r="70" spans="1:41" ht="16.5" thickTop="1">
      <c r="A70" s="16">
        <f t="shared" si="0"/>
        <v>64</v>
      </c>
      <c r="B70" s="76" t="s">
        <v>84</v>
      </c>
      <c r="C70" s="77"/>
      <c r="D70" s="78"/>
      <c r="E70" s="77"/>
      <c r="F70" s="79"/>
      <c r="G70" s="80"/>
      <c r="H70" s="81"/>
      <c r="I70" s="78"/>
      <c r="J70" s="78"/>
      <c r="K70" s="78"/>
      <c r="L70" s="78"/>
      <c r="M70" s="78"/>
      <c r="N70" s="78"/>
      <c r="O70" s="78"/>
      <c r="P70" s="78"/>
      <c r="Q70" s="78"/>
      <c r="R70" s="128"/>
      <c r="S70" s="78"/>
      <c r="T70" s="78"/>
      <c r="U70" s="79"/>
      <c r="V70" s="80"/>
      <c r="W70" s="81"/>
      <c r="X70" s="78"/>
      <c r="Y70" s="78"/>
      <c r="Z70" s="78"/>
      <c r="AA70" s="78"/>
      <c r="AB70" s="78"/>
      <c r="AC70" s="78"/>
      <c r="AD70" s="128"/>
      <c r="AE70" s="78"/>
      <c r="AF70" s="78"/>
      <c r="AG70" s="78"/>
      <c r="AH70" s="78"/>
      <c r="AI70" s="78"/>
      <c r="AJ70" s="445"/>
      <c r="AK70" s="445"/>
      <c r="AL70" s="445"/>
      <c r="AM70" s="445"/>
      <c r="AN70" s="445"/>
      <c r="AO70" s="128"/>
    </row>
    <row r="71" spans="1:41">
      <c r="A71" s="16">
        <f t="shared" si="0"/>
        <v>65</v>
      </c>
      <c r="B71" s="82"/>
      <c r="C71" s="726" t="s">
        <v>85</v>
      </c>
      <c r="D71" s="726"/>
      <c r="E71" s="399"/>
      <c r="F71" s="393">
        <f t="shared" ref="F71:AI71" si="43">F28*3.281</f>
        <v>57.661383192134984</v>
      </c>
      <c r="G71" s="393">
        <f t="shared" si="43"/>
        <v>12.798543760559685</v>
      </c>
      <c r="H71" s="393">
        <f t="shared" si="43"/>
        <v>55.07804706973738</v>
      </c>
      <c r="I71" s="393">
        <f t="shared" si="43"/>
        <v>24.960540801560175</v>
      </c>
      <c r="J71" s="393">
        <f t="shared" si="43"/>
        <v>55.088401170543406</v>
      </c>
      <c r="K71" s="393">
        <f t="shared" si="43"/>
        <v>37.129347016059668</v>
      </c>
      <c r="L71" s="393">
        <f t="shared" si="43"/>
        <v>57.675537718724947</v>
      </c>
      <c r="M71" s="393">
        <f t="shared" si="43"/>
        <v>49.932785203399284</v>
      </c>
      <c r="N71" s="393">
        <f t="shared" si="43"/>
        <v>40.04083021433398</v>
      </c>
      <c r="O71" s="393">
        <f t="shared" si="43"/>
        <v>72.11533874558846</v>
      </c>
      <c r="P71" s="393">
        <f t="shared" si="43"/>
        <v>66.893213234772901</v>
      </c>
      <c r="Q71" s="393">
        <f t="shared" si="43"/>
        <v>86.990539309728135</v>
      </c>
      <c r="R71" s="129">
        <f t="shared" si="43"/>
        <v>66.657244837489642</v>
      </c>
      <c r="S71" s="393">
        <f t="shared" si="43"/>
        <v>101.94267701700547</v>
      </c>
      <c r="T71" s="393">
        <f t="shared" si="43"/>
        <v>66.367632772327553</v>
      </c>
      <c r="U71" s="393">
        <f t="shared" si="43"/>
        <v>116.83772706472968</v>
      </c>
      <c r="V71" s="393">
        <f t="shared" si="43"/>
        <v>25.875583497090982</v>
      </c>
      <c r="W71" s="393">
        <f t="shared" si="43"/>
        <v>122.89482474787776</v>
      </c>
      <c r="X71" s="393">
        <f t="shared" si="43"/>
        <v>25.967942285498051</v>
      </c>
      <c r="Y71" s="393">
        <f t="shared" si="43"/>
        <v>129.06675276941459</v>
      </c>
      <c r="Z71" s="393">
        <f t="shared" si="43"/>
        <v>82.326649556286284</v>
      </c>
      <c r="AA71" s="393">
        <f t="shared" si="43"/>
        <v>149.39491890284705</v>
      </c>
      <c r="AB71" s="393">
        <f t="shared" si="43"/>
        <v>2.5804010714564991</v>
      </c>
      <c r="AC71" s="393">
        <f t="shared" si="43"/>
        <v>0.44311607688370563</v>
      </c>
      <c r="AD71" s="129">
        <f t="shared" si="43"/>
        <v>0.11275503804316794</v>
      </c>
      <c r="AE71" s="393">
        <f t="shared" si="43"/>
        <v>0</v>
      </c>
      <c r="AF71" s="29">
        <f t="shared" si="43"/>
        <v>0</v>
      </c>
      <c r="AG71" s="29">
        <f t="shared" si="43"/>
        <v>0</v>
      </c>
      <c r="AH71" s="29">
        <f t="shared" si="43"/>
        <v>0</v>
      </c>
      <c r="AI71" s="393">
        <f t="shared" si="43"/>
        <v>0</v>
      </c>
      <c r="AJ71" s="446">
        <f t="shared" ref="AJ71:AO71" si="44">AJ28*3.281</f>
        <v>0</v>
      </c>
      <c r="AK71" s="446">
        <f t="shared" si="44"/>
        <v>0</v>
      </c>
      <c r="AL71" s="446">
        <f t="shared" si="44"/>
        <v>0</v>
      </c>
      <c r="AM71" s="446">
        <f t="shared" si="44"/>
        <v>0</v>
      </c>
      <c r="AN71" s="446">
        <f t="shared" si="44"/>
        <v>0</v>
      </c>
      <c r="AO71" s="129">
        <f t="shared" si="44"/>
        <v>0</v>
      </c>
    </row>
    <row r="72" spans="1:41">
      <c r="A72" s="16">
        <f t="shared" ref="A72" si="45">A71+1</f>
        <v>66</v>
      </c>
      <c r="B72" s="82"/>
      <c r="C72" s="726" t="s">
        <v>86</v>
      </c>
      <c r="D72" s="726"/>
      <c r="E72" s="399"/>
      <c r="F72" s="393">
        <f t="shared" ref="F72:AI72" si="46">F42*14.223/3.281</f>
        <v>1.0045114335137961</v>
      </c>
      <c r="G72" s="393">
        <f t="shared" si="46"/>
        <v>2.2862051755932426E-2</v>
      </c>
      <c r="H72" s="393">
        <f t="shared" si="46"/>
        <v>0.90892198847920147</v>
      </c>
      <c r="I72" s="393">
        <f t="shared" si="46"/>
        <v>8.2297290593158517E-2</v>
      </c>
      <c r="J72" s="393">
        <f t="shared" si="46"/>
        <v>0.9090930720760354</v>
      </c>
      <c r="K72" s="393">
        <f t="shared" si="46"/>
        <v>0.17792837755601362</v>
      </c>
      <c r="L72" s="393">
        <f t="shared" si="46"/>
        <v>1.0047609270432072</v>
      </c>
      <c r="M72" s="393">
        <f t="shared" si="46"/>
        <v>0.31788067723321611</v>
      </c>
      <c r="N72" s="393">
        <f t="shared" si="46"/>
        <v>0.27596136439645802</v>
      </c>
      <c r="O72" s="393">
        <f t="shared" si="46"/>
        <v>0.65431908862679611</v>
      </c>
      <c r="P72" s="393">
        <f t="shared" si="46"/>
        <v>1.333538151439845</v>
      </c>
      <c r="Q72" s="393">
        <f t="shared" si="46"/>
        <v>0.94685673770649137</v>
      </c>
      <c r="R72" s="129">
        <f t="shared" si="46"/>
        <v>1.3355001390158299</v>
      </c>
      <c r="S72" s="393">
        <f t="shared" si="46"/>
        <v>1.2926411396171211</v>
      </c>
      <c r="T72" s="393">
        <f t="shared" si="46"/>
        <v>1.3363110275906021</v>
      </c>
      <c r="U72" s="393">
        <f t="shared" si="46"/>
        <v>1.696294566534424</v>
      </c>
      <c r="V72" s="393">
        <f t="shared" si="46"/>
        <v>0.20787681777607245</v>
      </c>
      <c r="W72" s="393">
        <f t="shared" si="46"/>
        <v>1.8707316111133589</v>
      </c>
      <c r="X72" s="393">
        <f t="shared" si="46"/>
        <v>0.20861944500614496</v>
      </c>
      <c r="Y72" s="393">
        <f t="shared" si="46"/>
        <v>2.080374917601393</v>
      </c>
      <c r="Z72" s="393">
        <f t="shared" si="46"/>
        <v>1.9606379710023585</v>
      </c>
      <c r="AA72" s="393">
        <f t="shared" si="46"/>
        <v>3.4662759267256646</v>
      </c>
      <c r="AB72" s="393">
        <f t="shared" si="46"/>
        <v>0.57831415043727952</v>
      </c>
      <c r="AC72" s="393">
        <f t="shared" si="46"/>
        <v>3.9465175923398356E-5</v>
      </c>
      <c r="AD72" s="129">
        <f t="shared" si="46"/>
        <v>1.7300669109001023E-6</v>
      </c>
      <c r="AE72" s="393">
        <f t="shared" si="46"/>
        <v>0</v>
      </c>
      <c r="AF72" s="29">
        <f t="shared" si="46"/>
        <v>0</v>
      </c>
      <c r="AG72" s="29">
        <f t="shared" si="46"/>
        <v>0</v>
      </c>
      <c r="AH72" s="29">
        <f t="shared" si="46"/>
        <v>0</v>
      </c>
      <c r="AI72" s="393">
        <f t="shared" si="46"/>
        <v>0</v>
      </c>
      <c r="AJ72" s="446">
        <f t="shared" ref="AJ72:AO72" si="47">AJ42*14.223/3.281</f>
        <v>0</v>
      </c>
      <c r="AK72" s="446">
        <f t="shared" si="47"/>
        <v>0</v>
      </c>
      <c r="AL72" s="446">
        <f t="shared" si="47"/>
        <v>0</v>
      </c>
      <c r="AM72" s="446">
        <f t="shared" si="47"/>
        <v>0</v>
      </c>
      <c r="AN72" s="446">
        <f t="shared" si="47"/>
        <v>0</v>
      </c>
      <c r="AO72" s="129">
        <f t="shared" si="47"/>
        <v>0</v>
      </c>
    </row>
    <row r="73" spans="1:41">
      <c r="A73" s="16">
        <v>67</v>
      </c>
      <c r="B73" s="82" t="s">
        <v>87</v>
      </c>
      <c r="C73" s="726" t="s">
        <v>85</v>
      </c>
      <c r="D73" s="726"/>
      <c r="E73" s="399"/>
      <c r="F73" s="393">
        <v>100</v>
      </c>
      <c r="G73" s="393">
        <v>100</v>
      </c>
      <c r="H73" s="393">
        <v>100</v>
      </c>
      <c r="I73" s="393">
        <v>100</v>
      </c>
      <c r="J73" s="393">
        <v>100</v>
      </c>
      <c r="K73" s="393">
        <v>100</v>
      </c>
      <c r="L73" s="393">
        <v>100</v>
      </c>
      <c r="M73" s="393">
        <v>100</v>
      </c>
      <c r="N73" s="393">
        <v>100</v>
      </c>
      <c r="O73" s="393">
        <v>100</v>
      </c>
      <c r="P73" s="393">
        <v>100</v>
      </c>
      <c r="Q73" s="393">
        <v>100</v>
      </c>
      <c r="R73" s="129">
        <v>100</v>
      </c>
      <c r="S73" s="393">
        <v>100</v>
      </c>
      <c r="T73" s="393">
        <v>100</v>
      </c>
      <c r="U73" s="393">
        <v>100</v>
      </c>
      <c r="V73" s="393">
        <v>100</v>
      </c>
      <c r="W73" s="393">
        <v>100</v>
      </c>
      <c r="X73" s="393">
        <v>100</v>
      </c>
      <c r="Y73" s="393">
        <v>100</v>
      </c>
      <c r="Z73" s="393">
        <v>100</v>
      </c>
      <c r="AA73" s="393">
        <v>100</v>
      </c>
      <c r="AB73" s="393">
        <v>100</v>
      </c>
      <c r="AC73" s="393">
        <v>100</v>
      </c>
      <c r="AD73" s="129">
        <v>100</v>
      </c>
      <c r="AE73" s="393">
        <v>100</v>
      </c>
      <c r="AF73" s="29">
        <v>100</v>
      </c>
      <c r="AG73" s="29">
        <v>100</v>
      </c>
      <c r="AH73" s="29">
        <v>100</v>
      </c>
      <c r="AI73" s="393">
        <v>100</v>
      </c>
      <c r="AJ73" s="446">
        <v>100</v>
      </c>
      <c r="AK73" s="446">
        <v>100</v>
      </c>
      <c r="AL73" s="446">
        <v>100</v>
      </c>
      <c r="AM73" s="446">
        <v>100</v>
      </c>
      <c r="AN73" s="446">
        <v>100</v>
      </c>
      <c r="AO73" s="129">
        <v>100</v>
      </c>
    </row>
    <row r="74" spans="1:41">
      <c r="A74" s="16">
        <v>68</v>
      </c>
      <c r="B74" s="82"/>
      <c r="C74" s="726" t="s">
        <v>86</v>
      </c>
      <c r="D74" s="726"/>
      <c r="E74" s="399"/>
      <c r="F74" s="393">
        <v>1.1000000000000001</v>
      </c>
      <c r="G74" s="393">
        <v>1.1000000000000001</v>
      </c>
      <c r="H74" s="393">
        <v>1.1000000000000001</v>
      </c>
      <c r="I74" s="393">
        <v>1.1000000000000001</v>
      </c>
      <c r="J74" s="393">
        <v>1.1000000000000001</v>
      </c>
      <c r="K74" s="393">
        <v>1.1000000000000001</v>
      </c>
      <c r="L74" s="393">
        <v>1.1000000000000001</v>
      </c>
      <c r="M74" s="393">
        <v>1.1000000000000001</v>
      </c>
      <c r="N74" s="393">
        <v>1.1000000000000001</v>
      </c>
      <c r="O74" s="393">
        <v>1.1000000000000001</v>
      </c>
      <c r="P74" s="393">
        <v>1.1000000000000001</v>
      </c>
      <c r="Q74" s="393">
        <v>1.1000000000000001</v>
      </c>
      <c r="R74" s="129">
        <v>1.1000000000000001</v>
      </c>
      <c r="S74" s="393">
        <v>1.1000000000000001</v>
      </c>
      <c r="T74" s="393">
        <v>1.1000000000000001</v>
      </c>
      <c r="U74" s="393">
        <v>1.1000000000000001</v>
      </c>
      <c r="V74" s="393">
        <v>1.1000000000000001</v>
      </c>
      <c r="W74" s="393">
        <v>1.1000000000000001</v>
      </c>
      <c r="X74" s="393">
        <v>1.1000000000000001</v>
      </c>
      <c r="Y74" s="393">
        <v>1.1000000000000001</v>
      </c>
      <c r="Z74" s="393">
        <v>1.1000000000000001</v>
      </c>
      <c r="AA74" s="393">
        <v>1.1000000000000001</v>
      </c>
      <c r="AB74" s="393">
        <v>1.1000000000000001</v>
      </c>
      <c r="AC74" s="393">
        <v>1.1000000000000001</v>
      </c>
      <c r="AD74" s="129">
        <v>1.1000000000000001</v>
      </c>
      <c r="AE74" s="393">
        <v>1.1000000000000001</v>
      </c>
      <c r="AF74" s="29">
        <v>1.1000000000000001</v>
      </c>
      <c r="AG74" s="29">
        <v>1.1000000000000001</v>
      </c>
      <c r="AH74" s="29">
        <v>1.1000000000000001</v>
      </c>
      <c r="AI74" s="393">
        <v>1.1000000000000001</v>
      </c>
      <c r="AJ74" s="446">
        <v>1.1000000000000001</v>
      </c>
      <c r="AK74" s="446">
        <v>1.1000000000000001</v>
      </c>
      <c r="AL74" s="446">
        <v>1.1000000000000001</v>
      </c>
      <c r="AM74" s="446">
        <v>1.1000000000000001</v>
      </c>
      <c r="AN74" s="446">
        <v>1.1000000000000001</v>
      </c>
      <c r="AO74" s="129">
        <v>1.1000000000000001</v>
      </c>
    </row>
    <row r="75" spans="1:41">
      <c r="A75" s="16">
        <v>69</v>
      </c>
      <c r="B75" s="82"/>
      <c r="C75" s="399"/>
      <c r="D75" s="726"/>
      <c r="E75" s="399"/>
      <c r="F75" s="393" t="str">
        <f t="shared" ref="F75:AI75" si="48">IF(F73-F71&gt;0,"Acceptable","Not Acceptable")</f>
        <v>Acceptable</v>
      </c>
      <c r="G75" s="393" t="str">
        <f t="shared" si="48"/>
        <v>Acceptable</v>
      </c>
      <c r="H75" s="393" t="str">
        <f t="shared" si="48"/>
        <v>Acceptable</v>
      </c>
      <c r="I75" s="393" t="str">
        <f t="shared" si="48"/>
        <v>Acceptable</v>
      </c>
      <c r="J75" s="393" t="str">
        <f t="shared" si="48"/>
        <v>Acceptable</v>
      </c>
      <c r="K75" s="393" t="str">
        <f t="shared" si="48"/>
        <v>Acceptable</v>
      </c>
      <c r="L75" s="393" t="str">
        <f t="shared" si="48"/>
        <v>Acceptable</v>
      </c>
      <c r="M75" s="393" t="str">
        <f t="shared" si="48"/>
        <v>Acceptable</v>
      </c>
      <c r="N75" s="393" t="str">
        <f t="shared" si="48"/>
        <v>Acceptable</v>
      </c>
      <c r="O75" s="393" t="str">
        <f t="shared" si="48"/>
        <v>Acceptable</v>
      </c>
      <c r="P75" s="393" t="str">
        <f t="shared" si="48"/>
        <v>Acceptable</v>
      </c>
      <c r="Q75" s="393" t="str">
        <f t="shared" si="48"/>
        <v>Acceptable</v>
      </c>
      <c r="R75" s="129" t="str">
        <f t="shared" si="48"/>
        <v>Acceptable</v>
      </c>
      <c r="S75" s="393" t="str">
        <f t="shared" si="48"/>
        <v>Not Acceptable</v>
      </c>
      <c r="T75" s="393" t="str">
        <f t="shared" si="48"/>
        <v>Acceptable</v>
      </c>
      <c r="U75" s="393" t="str">
        <f t="shared" si="48"/>
        <v>Not Acceptable</v>
      </c>
      <c r="V75" s="393" t="str">
        <f t="shared" si="48"/>
        <v>Acceptable</v>
      </c>
      <c r="W75" s="393" t="str">
        <f t="shared" si="48"/>
        <v>Not Acceptable</v>
      </c>
      <c r="X75" s="393" t="str">
        <f t="shared" si="48"/>
        <v>Acceptable</v>
      </c>
      <c r="Y75" s="393" t="str">
        <f t="shared" si="48"/>
        <v>Not Acceptable</v>
      </c>
      <c r="Z75" s="393" t="str">
        <f t="shared" si="48"/>
        <v>Acceptable</v>
      </c>
      <c r="AA75" s="393" t="str">
        <f t="shared" si="48"/>
        <v>Not Acceptable</v>
      </c>
      <c r="AB75" s="393" t="str">
        <f t="shared" si="48"/>
        <v>Acceptable</v>
      </c>
      <c r="AC75" s="393" t="str">
        <f t="shared" si="48"/>
        <v>Acceptable</v>
      </c>
      <c r="AD75" s="129" t="str">
        <f t="shared" si="48"/>
        <v>Acceptable</v>
      </c>
      <c r="AE75" s="393" t="str">
        <f t="shared" si="48"/>
        <v>Acceptable</v>
      </c>
      <c r="AF75" s="29" t="str">
        <f t="shared" si="48"/>
        <v>Acceptable</v>
      </c>
      <c r="AG75" s="29" t="str">
        <f t="shared" si="48"/>
        <v>Acceptable</v>
      </c>
      <c r="AH75" s="29" t="str">
        <f t="shared" si="48"/>
        <v>Acceptable</v>
      </c>
      <c r="AI75" s="393" t="str">
        <f t="shared" si="48"/>
        <v>Acceptable</v>
      </c>
      <c r="AJ75" s="446" t="str">
        <f t="shared" ref="AJ75:AO75" si="49">IF(AJ73-AJ71&gt;0,"Acceptable","Not Acceptable")</f>
        <v>Acceptable</v>
      </c>
      <c r="AK75" s="446" t="str">
        <f t="shared" si="49"/>
        <v>Acceptable</v>
      </c>
      <c r="AL75" s="446" t="str">
        <f t="shared" si="49"/>
        <v>Acceptable</v>
      </c>
      <c r="AM75" s="446" t="str">
        <f t="shared" si="49"/>
        <v>Acceptable</v>
      </c>
      <c r="AN75" s="446" t="str">
        <f t="shared" si="49"/>
        <v>Acceptable</v>
      </c>
      <c r="AO75" s="129" t="str">
        <f t="shared" si="49"/>
        <v>Acceptable</v>
      </c>
    </row>
    <row r="76" spans="1:41" ht="15.75" thickBot="1">
      <c r="A76" s="16">
        <v>70</v>
      </c>
      <c r="B76" s="727"/>
      <c r="C76" s="728"/>
      <c r="D76" s="728"/>
      <c r="E76" s="728"/>
      <c r="F76" s="394"/>
      <c r="G76" s="394"/>
      <c r="H76" s="394"/>
      <c r="I76" s="394"/>
      <c r="J76" s="394"/>
      <c r="K76" s="394"/>
      <c r="L76" s="394"/>
      <c r="M76" s="394"/>
      <c r="N76" s="394"/>
      <c r="O76" s="394"/>
      <c r="P76" s="394"/>
      <c r="Q76" s="394"/>
      <c r="R76" s="307"/>
      <c r="S76" s="394"/>
      <c r="T76" s="394"/>
      <c r="U76" s="394"/>
      <c r="V76" s="394"/>
      <c r="W76" s="394"/>
      <c r="X76" s="394"/>
      <c r="Y76" s="394"/>
      <c r="Z76" s="394"/>
      <c r="AA76" s="394"/>
      <c r="AB76" s="394"/>
      <c r="AC76" s="394"/>
      <c r="AD76" s="307"/>
      <c r="AE76" s="114"/>
      <c r="AI76" s="394"/>
      <c r="AJ76" s="447"/>
      <c r="AK76" s="447"/>
      <c r="AL76" s="447"/>
      <c r="AM76" s="447"/>
      <c r="AN76" s="447"/>
      <c r="AO76" s="307"/>
    </row>
    <row r="77" spans="1:41" ht="15.75" thickTop="1">
      <c r="A77" s="83">
        <v>66</v>
      </c>
      <c r="B77" s="77"/>
      <c r="C77" s="77"/>
      <c r="D77" s="77"/>
      <c r="E77" s="77"/>
      <c r="F77" s="78"/>
      <c r="G77" s="78"/>
      <c r="H77" s="78"/>
      <c r="I77" s="78"/>
      <c r="J77" s="78"/>
      <c r="K77" s="78"/>
      <c r="L77" s="78"/>
      <c r="M77" s="78"/>
      <c r="N77" s="78"/>
      <c r="O77" s="78"/>
      <c r="P77" s="78"/>
      <c r="Q77" s="78"/>
      <c r="R77" s="78"/>
      <c r="S77" s="78"/>
      <c r="T77" s="78"/>
      <c r="U77" s="78"/>
      <c r="V77" s="78"/>
      <c r="W77" s="78"/>
      <c r="X77" s="78"/>
      <c r="Y77" s="78"/>
      <c r="Z77" s="78"/>
      <c r="AA77" s="78"/>
      <c r="AB77" s="78"/>
      <c r="AC77" s="78"/>
      <c r="AD77" s="128"/>
      <c r="AE77" s="492"/>
      <c r="AF77" s="78"/>
      <c r="AG77" s="78"/>
      <c r="AH77" s="78"/>
      <c r="AI77" s="78"/>
      <c r="AJ77" s="445"/>
      <c r="AK77" s="445"/>
      <c r="AL77" s="445"/>
      <c r="AM77" s="445"/>
      <c r="AN77" s="445"/>
      <c r="AO77" s="128"/>
    </row>
    <row r="78" spans="1:41" ht="18" hidden="1">
      <c r="A78" s="16">
        <f t="shared" ref="A78:A141" si="50">A77+1</f>
        <v>67</v>
      </c>
      <c r="B78" s="84" t="s">
        <v>88</v>
      </c>
      <c r="C78" s="84" t="s">
        <v>27</v>
      </c>
      <c r="D78" s="84" t="s">
        <v>89</v>
      </c>
      <c r="F78" s="6">
        <f>IF(OR(F12="Vd",F12="Vu"),F16/22.4*(F14+1.03323)/1.03323*273.16/(F13+273.16)/F17,F15)</f>
        <v>2.3736745592032702</v>
      </c>
      <c r="G78" s="6">
        <f t="shared" ref="G78:AA78" si="51">IF(OR(G12="Vd",G12="Vu"),G16/22.4*(G14+1.03323)/1.03323*273.16/(G13+273.16)/G17,G15)</f>
        <v>2.4950206177935197</v>
      </c>
      <c r="H78" s="6">
        <f t="shared" si="51"/>
        <v>2.3736745592032702</v>
      </c>
      <c r="I78" s="6">
        <f t="shared" si="51"/>
        <v>2.4950206177935197</v>
      </c>
      <c r="J78" s="6">
        <f t="shared" si="51"/>
        <v>2.3736745592032702</v>
      </c>
      <c r="K78" s="6">
        <f t="shared" si="51"/>
        <v>2.4950206177935197</v>
      </c>
      <c r="L78" s="6">
        <f t="shared" si="51"/>
        <v>2.3736745592032702</v>
      </c>
      <c r="M78" s="6">
        <f t="shared" si="51"/>
        <v>2.4950206177935197</v>
      </c>
      <c r="N78" s="6">
        <f t="shared" si="51"/>
        <v>2.3736745592032702</v>
      </c>
      <c r="O78" s="6">
        <f t="shared" si="51"/>
        <v>2.4950206177935197</v>
      </c>
      <c r="P78" s="6">
        <f t="shared" si="51"/>
        <v>2.3736745592032702</v>
      </c>
      <c r="Q78" s="6">
        <f t="shared" si="51"/>
        <v>2.4950206177935197</v>
      </c>
      <c r="R78" s="6">
        <f t="shared" si="51"/>
        <v>2.3736745592032702</v>
      </c>
      <c r="S78" s="6">
        <f t="shared" si="51"/>
        <v>2.4950206177935197</v>
      </c>
      <c r="T78" s="6">
        <f t="shared" si="51"/>
        <v>2.3736745592032702</v>
      </c>
      <c r="U78" s="6">
        <f t="shared" si="51"/>
        <v>2.4950206177935197</v>
      </c>
      <c r="V78" s="6">
        <f t="shared" si="51"/>
        <v>2.3736745592032702</v>
      </c>
      <c r="W78" s="6">
        <f t="shared" si="51"/>
        <v>2.4950206177935197</v>
      </c>
      <c r="X78" s="6">
        <f t="shared" si="51"/>
        <v>2.3736745592032702</v>
      </c>
      <c r="Y78" s="6">
        <f t="shared" si="51"/>
        <v>2.4950206177935197</v>
      </c>
      <c r="Z78" s="6">
        <f t="shared" si="51"/>
        <v>2.3736745592032702</v>
      </c>
      <c r="AA78" s="6">
        <f t="shared" si="51"/>
        <v>2.4950206177935197</v>
      </c>
      <c r="AB78" s="6">
        <f t="shared" ref="AB78:AI78" si="52">IF(AB15="           ",AB16/22.4*(AB14+1.03323)/1.03323*273.16/(AB13+273.16)/AB17,AB15)</f>
        <v>889</v>
      </c>
      <c r="AC78" s="6">
        <f t="shared" si="52"/>
        <v>2.2832981131790353</v>
      </c>
      <c r="AD78" s="6">
        <f t="shared" si="52"/>
        <v>2.2832981131790353</v>
      </c>
      <c r="AE78" s="493">
        <f t="shared" si="52"/>
        <v>0.70670171371802304</v>
      </c>
      <c r="AF78" s="6">
        <f t="shared" si="52"/>
        <v>985</v>
      </c>
      <c r="AG78" s="6">
        <f t="shared" si="52"/>
        <v>985</v>
      </c>
      <c r="AH78" s="6">
        <f t="shared" si="52"/>
        <v>985</v>
      </c>
      <c r="AI78" s="114" t="e">
        <f t="shared" si="52"/>
        <v>#DIV/0!</v>
      </c>
      <c r="AJ78" s="448" t="e">
        <f t="shared" ref="AJ78:AO78" si="53">IF(AJ15="           ",AJ16/22.4*(AJ14+1.03323)/1.03323*273.16/(AJ13+273.16)/AJ17,AJ15)</f>
        <v>#DIV/0!</v>
      </c>
      <c r="AK78" s="448">
        <f t="shared" si="53"/>
        <v>985</v>
      </c>
      <c r="AL78" s="448">
        <f t="shared" si="53"/>
        <v>985</v>
      </c>
      <c r="AM78" s="448">
        <f t="shared" si="53"/>
        <v>985</v>
      </c>
      <c r="AN78" s="448" t="e">
        <f t="shared" si="53"/>
        <v>#DIV/0!</v>
      </c>
      <c r="AO78" s="130" t="e">
        <f t="shared" si="53"/>
        <v>#DIV/0!</v>
      </c>
    </row>
    <row r="79" spans="1:41" ht="15.75" hidden="1">
      <c r="A79" s="16">
        <f t="shared" si="50"/>
        <v>68</v>
      </c>
      <c r="B79" s="85" t="s">
        <v>90</v>
      </c>
      <c r="C79" s="6" t="s">
        <v>91</v>
      </c>
      <c r="D79" s="6" t="s">
        <v>9</v>
      </c>
      <c r="F79" s="6">
        <f t="shared" ref="F79:AO79" si="54">IF($G$7="CS",VLOOKUP(F24,$F$129:$I$159,3),VLOOKUP(F24,$F$129:$I$159,4))</f>
        <v>49.25</v>
      </c>
      <c r="G79" s="6">
        <f t="shared" si="54"/>
        <v>102.26</v>
      </c>
      <c r="H79" s="6">
        <f t="shared" si="54"/>
        <v>49.25</v>
      </c>
      <c r="I79" s="6">
        <f t="shared" si="54"/>
        <v>102.26</v>
      </c>
      <c r="J79" s="6">
        <f t="shared" si="54"/>
        <v>49.25</v>
      </c>
      <c r="K79" s="6">
        <f t="shared" si="54"/>
        <v>102.26</v>
      </c>
      <c r="L79" s="6">
        <f t="shared" si="54"/>
        <v>49.25</v>
      </c>
      <c r="M79" s="6">
        <f t="shared" si="54"/>
        <v>102.26</v>
      </c>
      <c r="N79" s="6">
        <f t="shared" si="54"/>
        <v>77.930000000000007</v>
      </c>
      <c r="O79" s="6">
        <f t="shared" si="54"/>
        <v>102.26</v>
      </c>
      <c r="P79" s="6">
        <f t="shared" si="54"/>
        <v>49.25</v>
      </c>
      <c r="Q79" s="6">
        <f t="shared" si="54"/>
        <v>102.26</v>
      </c>
      <c r="R79" s="6">
        <f t="shared" si="54"/>
        <v>49.25</v>
      </c>
      <c r="S79" s="6">
        <f t="shared" si="54"/>
        <v>102.26</v>
      </c>
      <c r="T79" s="130">
        <f t="shared" si="54"/>
        <v>49.25</v>
      </c>
      <c r="U79" s="6">
        <f t="shared" si="54"/>
        <v>102.26</v>
      </c>
      <c r="V79" s="6">
        <f t="shared" si="54"/>
        <v>49.25</v>
      </c>
      <c r="W79" s="6">
        <f t="shared" si="54"/>
        <v>102.26</v>
      </c>
      <c r="X79" s="6">
        <f t="shared" si="54"/>
        <v>49.25</v>
      </c>
      <c r="Y79" s="6">
        <f t="shared" si="54"/>
        <v>102.26</v>
      </c>
      <c r="Z79" s="6">
        <f t="shared" si="54"/>
        <v>49.25</v>
      </c>
      <c r="AA79" s="6">
        <f t="shared" si="54"/>
        <v>102.26</v>
      </c>
      <c r="AB79" s="6">
        <f t="shared" si="54"/>
        <v>49.25</v>
      </c>
      <c r="AC79" s="6">
        <f t="shared" si="54"/>
        <v>102.26</v>
      </c>
      <c r="AD79" s="6">
        <f t="shared" si="54"/>
        <v>202.72</v>
      </c>
      <c r="AE79" s="493" t="e">
        <f t="shared" si="54"/>
        <v>#VALUE!</v>
      </c>
      <c r="AF79" s="6" t="e">
        <f t="shared" si="54"/>
        <v>#VALUE!</v>
      </c>
      <c r="AG79" s="6" t="e">
        <f t="shared" si="54"/>
        <v>#VALUE!</v>
      </c>
      <c r="AH79" s="6" t="e">
        <f t="shared" si="54"/>
        <v>#VALUE!</v>
      </c>
      <c r="AI79" s="114" t="e">
        <f t="shared" si="54"/>
        <v>#VALUE!</v>
      </c>
      <c r="AJ79" s="448" t="e">
        <f t="shared" si="54"/>
        <v>#VALUE!</v>
      </c>
      <c r="AK79" s="448" t="e">
        <f t="shared" si="54"/>
        <v>#VALUE!</v>
      </c>
      <c r="AL79" s="448" t="e">
        <f t="shared" si="54"/>
        <v>#VALUE!</v>
      </c>
      <c r="AM79" s="448" t="e">
        <f t="shared" si="54"/>
        <v>#VALUE!</v>
      </c>
      <c r="AN79" s="448" t="e">
        <f t="shared" si="54"/>
        <v>#VALUE!</v>
      </c>
      <c r="AO79" s="130" t="e">
        <f t="shared" si="54"/>
        <v>#VALUE!</v>
      </c>
    </row>
    <row r="80" spans="1:41" ht="15.75" hidden="1">
      <c r="A80" s="16">
        <f t="shared" si="50"/>
        <v>69</v>
      </c>
      <c r="B80" s="14" t="s">
        <v>92</v>
      </c>
      <c r="C80" s="14"/>
      <c r="D80" s="6" t="s">
        <v>9</v>
      </c>
      <c r="E80" s="14"/>
      <c r="F80" s="6">
        <f t="shared" ref="F80" si="55">$J$7</f>
        <v>0.05</v>
      </c>
      <c r="G80" s="6">
        <f t="shared" ref="G80:AO80" si="56">$J$7</f>
        <v>0.05</v>
      </c>
      <c r="H80" s="6">
        <f t="shared" si="56"/>
        <v>0.05</v>
      </c>
      <c r="I80" s="6">
        <f t="shared" si="56"/>
        <v>0.05</v>
      </c>
      <c r="J80" s="6">
        <f t="shared" si="56"/>
        <v>0.05</v>
      </c>
      <c r="K80" s="6">
        <f t="shared" si="56"/>
        <v>0.05</v>
      </c>
      <c r="L80" s="6">
        <f t="shared" si="56"/>
        <v>0.05</v>
      </c>
      <c r="M80" s="6">
        <f t="shared" si="56"/>
        <v>0.05</v>
      </c>
      <c r="N80" s="6">
        <f t="shared" si="56"/>
        <v>0.05</v>
      </c>
      <c r="O80" s="6">
        <f t="shared" si="56"/>
        <v>0.05</v>
      </c>
      <c r="P80" s="6">
        <f t="shared" si="56"/>
        <v>0.05</v>
      </c>
      <c r="Q80" s="6">
        <f t="shared" si="56"/>
        <v>0.05</v>
      </c>
      <c r="R80" s="6">
        <f t="shared" si="56"/>
        <v>0.05</v>
      </c>
      <c r="S80" s="6">
        <f t="shared" si="56"/>
        <v>0.05</v>
      </c>
      <c r="T80" s="130">
        <f t="shared" si="56"/>
        <v>0.05</v>
      </c>
      <c r="U80" s="6">
        <f t="shared" si="56"/>
        <v>0.05</v>
      </c>
      <c r="V80" s="6">
        <f t="shared" si="56"/>
        <v>0.05</v>
      </c>
      <c r="W80" s="6">
        <f t="shared" si="56"/>
        <v>0.05</v>
      </c>
      <c r="X80" s="6">
        <f t="shared" si="56"/>
        <v>0.05</v>
      </c>
      <c r="Y80" s="6">
        <f t="shared" si="56"/>
        <v>0.05</v>
      </c>
      <c r="Z80" s="6">
        <f t="shared" si="56"/>
        <v>0.05</v>
      </c>
      <c r="AA80" s="6">
        <f t="shared" si="56"/>
        <v>0.05</v>
      </c>
      <c r="AB80" s="6">
        <f t="shared" si="56"/>
        <v>0.05</v>
      </c>
      <c r="AC80" s="6">
        <f t="shared" si="56"/>
        <v>0.05</v>
      </c>
      <c r="AD80" s="6">
        <f t="shared" si="56"/>
        <v>0.05</v>
      </c>
      <c r="AE80" s="493">
        <f t="shared" si="56"/>
        <v>0.05</v>
      </c>
      <c r="AF80" s="6">
        <f t="shared" si="56"/>
        <v>0.05</v>
      </c>
      <c r="AG80" s="6">
        <f t="shared" si="56"/>
        <v>0.05</v>
      </c>
      <c r="AH80" s="6">
        <f t="shared" si="56"/>
        <v>0.05</v>
      </c>
      <c r="AI80" s="114">
        <f t="shared" si="56"/>
        <v>0.05</v>
      </c>
      <c r="AJ80" s="448">
        <f t="shared" si="56"/>
        <v>0.05</v>
      </c>
      <c r="AK80" s="448">
        <f t="shared" si="56"/>
        <v>0.05</v>
      </c>
      <c r="AL80" s="448">
        <f t="shared" si="56"/>
        <v>0.05</v>
      </c>
      <c r="AM80" s="448">
        <f t="shared" si="56"/>
        <v>0.05</v>
      </c>
      <c r="AN80" s="448">
        <f t="shared" si="56"/>
        <v>0.05</v>
      </c>
      <c r="AO80" s="130">
        <f t="shared" si="56"/>
        <v>0.05</v>
      </c>
    </row>
    <row r="81" spans="1:41" ht="18" hidden="1">
      <c r="A81" s="86">
        <f t="shared" si="50"/>
        <v>70</v>
      </c>
      <c r="B81" s="87" t="s">
        <v>93</v>
      </c>
      <c r="C81" s="87"/>
      <c r="D81" s="88" t="s">
        <v>94</v>
      </c>
      <c r="E81" s="87"/>
      <c r="F81" s="87">
        <f t="shared" ref="F81:AI81" si="57">IF(F12="Vd",F33+1.03323,F25+1.03323)</f>
        <v>1.5152211294315741</v>
      </c>
      <c r="G81" s="87">
        <f t="shared" si="57"/>
        <v>1.5152000261734038</v>
      </c>
      <c r="H81" s="87">
        <f t="shared" si="57"/>
        <v>1.5152000261734038</v>
      </c>
      <c r="I81" s="87">
        <f t="shared" si="57"/>
        <v>1.5149148783944104</v>
      </c>
      <c r="J81" s="87">
        <f t="shared" si="57"/>
        <v>1.5149148783944104</v>
      </c>
      <c r="K81" s="87">
        <f t="shared" si="57"/>
        <v>1.5148448828466949</v>
      </c>
      <c r="L81" s="87">
        <f t="shared" si="57"/>
        <v>1.5148448828466949</v>
      </c>
      <c r="M81" s="87">
        <f t="shared" si="57"/>
        <v>1.5134221667974215</v>
      </c>
      <c r="N81" s="87">
        <f t="shared" si="57"/>
        <v>1.5134221667974215</v>
      </c>
      <c r="O81" s="87">
        <f t="shared" si="57"/>
        <v>1.511895347859604</v>
      </c>
      <c r="P81" s="87">
        <f t="shared" si="57"/>
        <v>1.511895347859604</v>
      </c>
      <c r="Q81" s="87">
        <f t="shared" si="57"/>
        <v>1.5096742175114815</v>
      </c>
      <c r="R81" s="87">
        <f t="shared" si="57"/>
        <v>1.5096742175114815</v>
      </c>
      <c r="S81" s="87">
        <f t="shared" si="57"/>
        <v>1.508758130201467</v>
      </c>
      <c r="T81" s="131">
        <f t="shared" si="57"/>
        <v>1.508758130201467</v>
      </c>
      <c r="U81" s="87">
        <f t="shared" si="57"/>
        <v>1.5043211536767112</v>
      </c>
      <c r="V81" s="87">
        <f t="shared" si="57"/>
        <v>1.5043211536767112</v>
      </c>
      <c r="W81" s="87">
        <f t="shared" si="57"/>
        <v>1.4989661885560748</v>
      </c>
      <c r="X81" s="87">
        <f t="shared" si="57"/>
        <v>1.4989661885560748</v>
      </c>
      <c r="Y81" s="87">
        <f t="shared" si="57"/>
        <v>1.4749486789591497</v>
      </c>
      <c r="Z81" s="87">
        <f t="shared" si="57"/>
        <v>1.4749486789591497</v>
      </c>
      <c r="AA81" s="87">
        <f t="shared" si="57"/>
        <v>1.1458981413591853</v>
      </c>
      <c r="AB81" s="87">
        <f t="shared" si="57"/>
        <v>1.1458981413591853</v>
      </c>
      <c r="AC81" s="87">
        <f t="shared" si="57"/>
        <v>1.1332300219480358</v>
      </c>
      <c r="AD81" s="87">
        <f t="shared" si="57"/>
        <v>1.0332300000000001</v>
      </c>
      <c r="AE81" s="494">
        <f t="shared" si="57"/>
        <v>1.0432300000000001</v>
      </c>
      <c r="AF81" s="87">
        <f t="shared" si="57"/>
        <v>1.0332300000000001</v>
      </c>
      <c r="AG81" s="87">
        <f t="shared" si="57"/>
        <v>1.0332300000000001</v>
      </c>
      <c r="AH81" s="87">
        <f t="shared" si="57"/>
        <v>1.0332300000000001</v>
      </c>
      <c r="AI81" s="87">
        <f t="shared" si="57"/>
        <v>1.0332300000000001</v>
      </c>
      <c r="AJ81" s="449">
        <f t="shared" ref="AJ81:AO81" si="58">IF(AJ12="Vd",AJ33+1.03323,AJ25+1.03323)</f>
        <v>1.0332300000000001</v>
      </c>
      <c r="AK81" s="449">
        <f t="shared" si="58"/>
        <v>1.0332300000000001</v>
      </c>
      <c r="AL81" s="449">
        <f t="shared" si="58"/>
        <v>1.0332300000000001</v>
      </c>
      <c r="AM81" s="449">
        <f t="shared" si="58"/>
        <v>1.0332300000000001</v>
      </c>
      <c r="AN81" s="449">
        <f t="shared" si="58"/>
        <v>1.0332300000000001</v>
      </c>
      <c r="AO81" s="131">
        <f t="shared" si="58"/>
        <v>1.0332300000000001</v>
      </c>
    </row>
    <row r="82" spans="1:41" ht="18" hidden="1">
      <c r="A82" s="16">
        <f t="shared" si="50"/>
        <v>71</v>
      </c>
      <c r="B82" s="84" t="s">
        <v>95</v>
      </c>
      <c r="C82" s="89"/>
      <c r="D82" s="84" t="s">
        <v>89</v>
      </c>
      <c r="F82" s="6">
        <f t="shared" ref="F82:AO82" si="59">IF(F$12="L",F$15,F$78*F81/(F$14+1.03323))</f>
        <v>3.4809692386970688</v>
      </c>
      <c r="G82" s="6">
        <f t="shared" si="59"/>
        <v>3.6588710213446403</v>
      </c>
      <c r="H82" s="6">
        <f t="shared" si="59"/>
        <v>3.4809207574614915</v>
      </c>
      <c r="I82" s="6">
        <f t="shared" si="59"/>
        <v>3.6581824528867881</v>
      </c>
      <c r="J82" s="6">
        <f t="shared" si="59"/>
        <v>3.4802656777322838</v>
      </c>
      <c r="K82" s="6">
        <f t="shared" si="59"/>
        <v>3.6580134292089004</v>
      </c>
      <c r="L82" s="6">
        <f t="shared" si="59"/>
        <v>3.4801048745704808</v>
      </c>
      <c r="M82" s="6">
        <f t="shared" si="59"/>
        <v>3.6545778864195864</v>
      </c>
      <c r="N82" s="6">
        <f t="shared" si="59"/>
        <v>3.4768364204110673</v>
      </c>
      <c r="O82" s="6">
        <f t="shared" si="59"/>
        <v>3.650890958311138</v>
      </c>
      <c r="P82" s="6">
        <f t="shared" si="59"/>
        <v>3.4733288071311521</v>
      </c>
      <c r="Q82" s="6">
        <f t="shared" si="59"/>
        <v>3.6455274225897858</v>
      </c>
      <c r="R82" s="6">
        <f t="shared" si="59"/>
        <v>3.4682261285406999</v>
      </c>
      <c r="S82" s="6">
        <f t="shared" si="59"/>
        <v>3.6433152755110276</v>
      </c>
      <c r="T82" s="130">
        <f t="shared" si="59"/>
        <v>3.4661215698831014</v>
      </c>
      <c r="U82" s="6">
        <f t="shared" si="59"/>
        <v>3.6326009641670565</v>
      </c>
      <c r="V82" s="6">
        <f t="shared" si="59"/>
        <v>3.4559283522097908</v>
      </c>
      <c r="W82" s="6">
        <f t="shared" si="59"/>
        <v>3.6196699145618831</v>
      </c>
      <c r="X82" s="6">
        <f t="shared" si="59"/>
        <v>3.4436262079899405</v>
      </c>
      <c r="Y82" s="6">
        <f t="shared" si="59"/>
        <v>3.5616729713523543</v>
      </c>
      <c r="Z82" s="6">
        <f t="shared" si="59"/>
        <v>3.388449963101928</v>
      </c>
      <c r="AA82" s="6">
        <f t="shared" si="59"/>
        <v>2.7670891172173091</v>
      </c>
      <c r="AB82" s="6">
        <f t="shared" si="59"/>
        <v>889</v>
      </c>
      <c r="AC82" s="6">
        <f t="shared" si="59"/>
        <v>2.5042845938578893</v>
      </c>
      <c r="AD82" s="6">
        <f t="shared" si="59"/>
        <v>2.2832981131790353</v>
      </c>
      <c r="AE82" s="493">
        <f t="shared" si="59"/>
        <v>0.71354144653373708</v>
      </c>
      <c r="AF82" s="6">
        <f t="shared" si="59"/>
        <v>985</v>
      </c>
      <c r="AG82" s="6">
        <f t="shared" si="59"/>
        <v>985</v>
      </c>
      <c r="AH82" s="6">
        <f t="shared" si="59"/>
        <v>985</v>
      </c>
      <c r="AI82" s="114">
        <f t="shared" si="59"/>
        <v>0</v>
      </c>
      <c r="AJ82" s="448">
        <f t="shared" si="59"/>
        <v>0</v>
      </c>
      <c r="AK82" s="448">
        <f t="shared" si="59"/>
        <v>985</v>
      </c>
      <c r="AL82" s="448">
        <f t="shared" si="59"/>
        <v>985</v>
      </c>
      <c r="AM82" s="448">
        <f t="shared" si="59"/>
        <v>985</v>
      </c>
      <c r="AN82" s="448" t="e">
        <f t="shared" si="59"/>
        <v>#DIV/0!</v>
      </c>
      <c r="AO82" s="130" t="e">
        <f t="shared" si="59"/>
        <v>#DIV/0!</v>
      </c>
    </row>
    <row r="83" spans="1:41" ht="15.75" hidden="1">
      <c r="A83" s="16">
        <f t="shared" si="50"/>
        <v>72</v>
      </c>
      <c r="B83" s="85" t="s">
        <v>96</v>
      </c>
      <c r="D83" s="6" t="s">
        <v>97</v>
      </c>
      <c r="F83" s="53">
        <f t="shared" ref="F83:AO83" si="60">F$22/F82/3600/(3.1416*(F$79/1000)^2/4)</f>
        <v>17.676911928626176</v>
      </c>
      <c r="G83" s="53">
        <f t="shared" si="60"/>
        <v>3.9008601081666461</v>
      </c>
      <c r="H83" s="53">
        <f t="shared" si="60"/>
        <v>16.797489121090006</v>
      </c>
      <c r="I83" s="53">
        <f t="shared" si="60"/>
        <v>7.6090335408604073</v>
      </c>
      <c r="J83" s="53">
        <f t="shared" si="60"/>
        <v>16.800650860923611</v>
      </c>
      <c r="K83" s="53">
        <f t="shared" si="60"/>
        <v>11.316995620234163</v>
      </c>
      <c r="L83" s="53">
        <f t="shared" si="60"/>
        <v>17.68130239646857</v>
      </c>
      <c r="M83" s="53">
        <f t="shared" si="60"/>
        <v>15.2330768957139</v>
      </c>
      <c r="N83" s="53">
        <f t="shared" si="60"/>
        <v>12.21069883249136</v>
      </c>
      <c r="O83" s="53">
        <f t="shared" si="60"/>
        <v>22.001879280447717</v>
      </c>
      <c r="P83" s="53">
        <f t="shared" si="60"/>
        <v>20.444533038691993</v>
      </c>
      <c r="Q83" s="53">
        <f t="shared" si="60"/>
        <v>26.552430788582569</v>
      </c>
      <c r="R83" s="53">
        <f t="shared" si="60"/>
        <v>20.474612357964126</v>
      </c>
      <c r="S83" s="53">
        <f t="shared" si="60"/>
        <v>31.089477153651725</v>
      </c>
      <c r="T83" s="132">
        <f t="shared" si="60"/>
        <v>20.487044126968808</v>
      </c>
      <c r="U83" s="53">
        <f t="shared" si="60"/>
        <v>35.715433857639439</v>
      </c>
      <c r="V83" s="53">
        <f t="shared" si="60"/>
        <v>7.8898911014943263</v>
      </c>
      <c r="W83" s="53">
        <f t="shared" si="60"/>
        <v>37.590325815398302</v>
      </c>
      <c r="X83" s="53">
        <f t="shared" si="60"/>
        <v>7.9180772553760361</v>
      </c>
      <c r="Y83" s="53">
        <f t="shared" si="60"/>
        <v>39.978185685077584</v>
      </c>
      <c r="Z83" s="53">
        <f t="shared" si="60"/>
        <v>25.173808368198276</v>
      </c>
      <c r="AA83" s="53">
        <f t="shared" si="60"/>
        <v>58.608484390528595</v>
      </c>
      <c r="AB83" s="53">
        <f t="shared" si="60"/>
        <v>0.78646786694803383</v>
      </c>
      <c r="AC83" s="53">
        <f t="shared" si="60"/>
        <v>0.13505521037253168</v>
      </c>
      <c r="AD83" s="53">
        <f t="shared" si="60"/>
        <v>3.7692139469792704E-2</v>
      </c>
      <c r="AE83" s="495" t="e">
        <f t="shared" si="60"/>
        <v>#VALUE!</v>
      </c>
      <c r="AF83" s="53" t="e">
        <f t="shared" si="60"/>
        <v>#VALUE!</v>
      </c>
      <c r="AG83" s="53" t="e">
        <f t="shared" si="60"/>
        <v>#VALUE!</v>
      </c>
      <c r="AH83" s="53" t="e">
        <f t="shared" si="60"/>
        <v>#VALUE!</v>
      </c>
      <c r="AI83" s="395" t="e">
        <f t="shared" si="60"/>
        <v>#DIV/0!</v>
      </c>
      <c r="AJ83" s="450" t="e">
        <f t="shared" si="60"/>
        <v>#DIV/0!</v>
      </c>
      <c r="AK83" s="450" t="e">
        <f t="shared" si="60"/>
        <v>#VALUE!</v>
      </c>
      <c r="AL83" s="450" t="e">
        <f t="shared" si="60"/>
        <v>#VALUE!</v>
      </c>
      <c r="AM83" s="450" t="e">
        <f t="shared" si="60"/>
        <v>#VALUE!</v>
      </c>
      <c r="AN83" s="450" t="e">
        <f t="shared" si="60"/>
        <v>#DIV/0!</v>
      </c>
      <c r="AO83" s="132" t="e">
        <f t="shared" si="60"/>
        <v>#DIV/0!</v>
      </c>
    </row>
    <row r="84" spans="1:41" ht="15.75" hidden="1">
      <c r="A84" s="16">
        <f t="shared" si="50"/>
        <v>73</v>
      </c>
      <c r="B84" s="14" t="s">
        <v>98</v>
      </c>
      <c r="D84" s="6" t="s">
        <v>97</v>
      </c>
      <c r="F84" s="53">
        <f t="shared" ref="F84:AO84" si="61">(F81*10000*F19*9.80665/F82)^0.5</f>
        <v>214.34577333963929</v>
      </c>
      <c r="G84" s="53">
        <f t="shared" si="61"/>
        <v>208.62117518121332</v>
      </c>
      <c r="H84" s="53">
        <f t="shared" si="61"/>
        <v>214.34577333963929</v>
      </c>
      <c r="I84" s="53">
        <f t="shared" si="61"/>
        <v>208.62117518121332</v>
      </c>
      <c r="J84" s="53">
        <f t="shared" si="61"/>
        <v>214.34577333963927</v>
      </c>
      <c r="K84" s="53">
        <f t="shared" si="61"/>
        <v>208.62117518121332</v>
      </c>
      <c r="L84" s="53">
        <f t="shared" si="61"/>
        <v>214.34577333963929</v>
      </c>
      <c r="M84" s="53">
        <f t="shared" si="61"/>
        <v>208.62117518121332</v>
      </c>
      <c r="N84" s="53">
        <f t="shared" si="61"/>
        <v>214.34577333963927</v>
      </c>
      <c r="O84" s="53">
        <f t="shared" si="61"/>
        <v>208.62117518121332</v>
      </c>
      <c r="P84" s="53">
        <f t="shared" si="61"/>
        <v>214.34577333963927</v>
      </c>
      <c r="Q84" s="53">
        <f t="shared" si="61"/>
        <v>208.62117518121332</v>
      </c>
      <c r="R84" s="53">
        <f t="shared" si="61"/>
        <v>214.34577333963927</v>
      </c>
      <c r="S84" s="53">
        <f t="shared" si="61"/>
        <v>208.62117518121332</v>
      </c>
      <c r="T84" s="132">
        <f t="shared" si="61"/>
        <v>214.34577333963927</v>
      </c>
      <c r="U84" s="53">
        <f t="shared" si="61"/>
        <v>208.62117518121332</v>
      </c>
      <c r="V84" s="53">
        <f t="shared" si="61"/>
        <v>214.34577333963927</v>
      </c>
      <c r="W84" s="53">
        <f t="shared" si="61"/>
        <v>208.62117518121335</v>
      </c>
      <c r="X84" s="53">
        <f t="shared" si="61"/>
        <v>214.34577333963932</v>
      </c>
      <c r="Y84" s="53">
        <f t="shared" si="61"/>
        <v>208.62117518121332</v>
      </c>
      <c r="Z84" s="53">
        <f t="shared" si="61"/>
        <v>214.34577333963927</v>
      </c>
      <c r="AA84" s="53">
        <f t="shared" si="61"/>
        <v>208.62117518121332</v>
      </c>
      <c r="AB84" s="53">
        <f t="shared" si="61"/>
        <v>0</v>
      </c>
      <c r="AC84" s="53">
        <f t="shared" si="61"/>
        <v>218.07915112708929</v>
      </c>
      <c r="AD84" s="53">
        <f t="shared" si="61"/>
        <v>218.07915112708929</v>
      </c>
      <c r="AE84" s="495">
        <f t="shared" si="61"/>
        <v>448.0276189088342</v>
      </c>
      <c r="AF84" s="53">
        <f t="shared" si="61"/>
        <v>0</v>
      </c>
      <c r="AG84" s="53">
        <f t="shared" si="61"/>
        <v>0</v>
      </c>
      <c r="AH84" s="53">
        <f t="shared" si="61"/>
        <v>0</v>
      </c>
      <c r="AI84" s="395" t="e">
        <f t="shared" si="61"/>
        <v>#DIV/0!</v>
      </c>
      <c r="AJ84" s="450" t="e">
        <f t="shared" si="61"/>
        <v>#DIV/0!</v>
      </c>
      <c r="AK84" s="450">
        <f t="shared" si="61"/>
        <v>0</v>
      </c>
      <c r="AL84" s="450">
        <f t="shared" si="61"/>
        <v>0</v>
      </c>
      <c r="AM84" s="450">
        <f t="shared" si="61"/>
        <v>0</v>
      </c>
      <c r="AN84" s="450" t="e">
        <f t="shared" si="61"/>
        <v>#DIV/0!</v>
      </c>
      <c r="AO84" s="132" t="e">
        <f t="shared" si="61"/>
        <v>#DIV/0!</v>
      </c>
    </row>
    <row r="85" spans="1:41" ht="15.75" hidden="1">
      <c r="A85" s="16">
        <f t="shared" si="50"/>
        <v>74</v>
      </c>
      <c r="B85" s="85" t="s">
        <v>99</v>
      </c>
      <c r="C85" s="6" t="s">
        <v>100</v>
      </c>
      <c r="D85" s="6" t="s">
        <v>30</v>
      </c>
      <c r="F85" s="90">
        <f t="shared" ref="F85:AO85" si="62">F82*(F$79/1000)*F83/(F$18*0.001)</f>
        <v>329401.05901535013</v>
      </c>
      <c r="G85" s="90">
        <f t="shared" si="62"/>
        <v>175847.08461051926</v>
      </c>
      <c r="H85" s="90">
        <f t="shared" si="62"/>
        <v>313009.06318757206</v>
      </c>
      <c r="I85" s="90">
        <f t="shared" si="62"/>
        <v>342943.48491577577</v>
      </c>
      <c r="J85" s="90">
        <f t="shared" si="62"/>
        <v>313009.063187572</v>
      </c>
      <c r="K85" s="90">
        <f t="shared" si="62"/>
        <v>510039.88522103219</v>
      </c>
      <c r="L85" s="90">
        <f t="shared" si="62"/>
        <v>329401.05901535013</v>
      </c>
      <c r="M85" s="90">
        <f t="shared" si="62"/>
        <v>685886.96983155154</v>
      </c>
      <c r="N85" s="90">
        <f t="shared" si="62"/>
        <v>359618.17027715564</v>
      </c>
      <c r="O85" s="90">
        <f t="shared" si="62"/>
        <v>989660.72499996051</v>
      </c>
      <c r="P85" s="90">
        <f t="shared" si="62"/>
        <v>380138.18895847275</v>
      </c>
      <c r="Q85" s="90">
        <f t="shared" si="62"/>
        <v>1192593.2610315313</v>
      </c>
      <c r="R85" s="90">
        <f t="shared" si="62"/>
        <v>380138.18895847281</v>
      </c>
      <c r="S85" s="90">
        <f t="shared" si="62"/>
        <v>1395525.797063102</v>
      </c>
      <c r="T85" s="133">
        <f t="shared" si="62"/>
        <v>380138.18895847286</v>
      </c>
      <c r="U85" s="90">
        <f t="shared" si="62"/>
        <v>1598458.3330946728</v>
      </c>
      <c r="V85" s="90">
        <f t="shared" si="62"/>
        <v>145966.8199902144</v>
      </c>
      <c r="W85" s="90">
        <f t="shared" si="62"/>
        <v>1676381.0933367754</v>
      </c>
      <c r="X85" s="90">
        <f t="shared" si="62"/>
        <v>145966.8199902144</v>
      </c>
      <c r="Y85" s="90">
        <f t="shared" si="62"/>
        <v>1754303.8535788769</v>
      </c>
      <c r="Z85" s="90">
        <f t="shared" si="62"/>
        <v>456634.16948810383</v>
      </c>
      <c r="AA85" s="90">
        <f t="shared" si="62"/>
        <v>1998072.9163683411</v>
      </c>
      <c r="AB85" s="90">
        <f t="shared" si="62"/>
        <v>61379.891685476818</v>
      </c>
      <c r="AC85" s="90">
        <f t="shared" si="62"/>
        <v>4166.9925263156219</v>
      </c>
      <c r="AD85" s="90">
        <f t="shared" si="62"/>
        <v>2101.9961313192366</v>
      </c>
      <c r="AE85" s="496" t="e">
        <f t="shared" si="62"/>
        <v>#VALUE!</v>
      </c>
      <c r="AF85" s="90" t="e">
        <f t="shared" si="62"/>
        <v>#VALUE!</v>
      </c>
      <c r="AG85" s="90" t="e">
        <f t="shared" si="62"/>
        <v>#VALUE!</v>
      </c>
      <c r="AH85" s="90" t="e">
        <f t="shared" si="62"/>
        <v>#VALUE!</v>
      </c>
      <c r="AI85" s="396" t="e">
        <f t="shared" si="62"/>
        <v>#VALUE!</v>
      </c>
      <c r="AJ85" s="451" t="e">
        <f t="shared" si="62"/>
        <v>#VALUE!</v>
      </c>
      <c r="AK85" s="451" t="e">
        <f t="shared" si="62"/>
        <v>#VALUE!</v>
      </c>
      <c r="AL85" s="451" t="e">
        <f t="shared" si="62"/>
        <v>#VALUE!</v>
      </c>
      <c r="AM85" s="451" t="e">
        <f t="shared" si="62"/>
        <v>#VALUE!</v>
      </c>
      <c r="AN85" s="451" t="e">
        <f t="shared" si="62"/>
        <v>#DIV/0!</v>
      </c>
      <c r="AO85" s="133" t="e">
        <f t="shared" si="62"/>
        <v>#DIV/0!</v>
      </c>
    </row>
    <row r="86" spans="1:41" ht="15.75" hidden="1">
      <c r="A86" s="16">
        <f t="shared" si="50"/>
        <v>75</v>
      </c>
      <c r="B86" s="91" t="s">
        <v>101</v>
      </c>
      <c r="D86" s="6" t="s">
        <v>30</v>
      </c>
      <c r="F86" s="92">
        <f t="shared" ref="F86:AI86" si="63">1/(-4*LOG10(F$80/F$79/3.71+1.26/F85/SQRT(0.0637*(F85)^-0.21)))^2</f>
        <v>5.1610518510730669E-3</v>
      </c>
      <c r="G86" s="92">
        <f t="shared" si="63"/>
        <v>4.7347664429247625E-3</v>
      </c>
      <c r="H86" s="92">
        <f t="shared" si="63"/>
        <v>5.1714864784608442E-3</v>
      </c>
      <c r="I86" s="92">
        <f t="shared" si="63"/>
        <v>4.4982985010931118E-3</v>
      </c>
      <c r="J86" s="92">
        <f t="shared" si="63"/>
        <v>5.1714864784608442E-3</v>
      </c>
      <c r="K86" s="92">
        <f t="shared" si="63"/>
        <v>4.4026076589049161E-3</v>
      </c>
      <c r="L86" s="92">
        <f t="shared" si="63"/>
        <v>5.1610518510730669E-3</v>
      </c>
      <c r="M86" s="92">
        <f t="shared" si="63"/>
        <v>4.3477720273109813E-3</v>
      </c>
      <c r="N86" s="92">
        <f t="shared" si="63"/>
        <v>4.7025223884052383E-3</v>
      </c>
      <c r="O86" s="92">
        <f t="shared" si="63"/>
        <v>4.2954269423906566E-3</v>
      </c>
      <c r="P86" s="92">
        <f t="shared" si="63"/>
        <v>5.1339426743373549E-3</v>
      </c>
      <c r="Q86" s="92">
        <f t="shared" si="63"/>
        <v>4.2741877729851356E-3</v>
      </c>
      <c r="R86" s="92">
        <f t="shared" si="63"/>
        <v>5.1339426743373549E-3</v>
      </c>
      <c r="S86" s="92">
        <f t="shared" si="63"/>
        <v>4.2586575562257841E-3</v>
      </c>
      <c r="T86" s="134">
        <f t="shared" si="63"/>
        <v>5.1339426743373549E-3</v>
      </c>
      <c r="U86" s="92">
        <f t="shared" si="63"/>
        <v>4.2467797602938843E-3</v>
      </c>
      <c r="V86" s="92">
        <f t="shared" si="63"/>
        <v>5.3882642955154344E-3</v>
      </c>
      <c r="W86" s="92">
        <f t="shared" si="63"/>
        <v>4.2429249996127861E-3</v>
      </c>
      <c r="X86" s="92">
        <f t="shared" si="63"/>
        <v>5.3882642955154344E-3</v>
      </c>
      <c r="Y86" s="92">
        <f t="shared" si="63"/>
        <v>4.239386491724919E-3</v>
      </c>
      <c r="Z86" s="92">
        <f t="shared" si="63"/>
        <v>5.1035260503515378E-3</v>
      </c>
      <c r="AA86" s="92">
        <f t="shared" si="63"/>
        <v>4.2299722915575527E-3</v>
      </c>
      <c r="AB86" s="92">
        <f t="shared" si="63"/>
        <v>5.8318015912173652E-3</v>
      </c>
      <c r="AC86" s="92">
        <f t="shared" si="63"/>
        <v>9.8265184834955971E-3</v>
      </c>
      <c r="AD86" s="92">
        <f t="shared" si="63"/>
        <v>1.2128618765520752E-2</v>
      </c>
      <c r="AE86" s="497" t="e">
        <f t="shared" si="63"/>
        <v>#VALUE!</v>
      </c>
      <c r="AF86" s="92" t="e">
        <f t="shared" si="63"/>
        <v>#VALUE!</v>
      </c>
      <c r="AG86" s="92" t="e">
        <f t="shared" si="63"/>
        <v>#VALUE!</v>
      </c>
      <c r="AH86" s="92" t="e">
        <f t="shared" si="63"/>
        <v>#VALUE!</v>
      </c>
      <c r="AI86" s="397" t="e">
        <f t="shared" si="63"/>
        <v>#VALUE!</v>
      </c>
      <c r="AJ86" s="452" t="e">
        <f t="shared" ref="AJ86:AO86" si="64">1/(-4*LOG10(AJ$80/AJ$79/3.71+1.26/AJ85/SQRT(0.0637*(AJ85)^-0.21)))^2</f>
        <v>#VALUE!</v>
      </c>
      <c r="AK86" s="452" t="e">
        <f t="shared" si="64"/>
        <v>#VALUE!</v>
      </c>
      <c r="AL86" s="452" t="e">
        <f t="shared" si="64"/>
        <v>#VALUE!</v>
      </c>
      <c r="AM86" s="452" t="e">
        <f t="shared" si="64"/>
        <v>#VALUE!</v>
      </c>
      <c r="AN86" s="452" t="e">
        <f t="shared" si="64"/>
        <v>#VALUE!</v>
      </c>
      <c r="AO86" s="134" t="e">
        <f t="shared" si="64"/>
        <v>#VALUE!</v>
      </c>
    </row>
    <row r="87" spans="1:41" ht="15.75" hidden="1">
      <c r="A87" s="16">
        <f t="shared" si="50"/>
        <v>76</v>
      </c>
      <c r="B87" s="91" t="s">
        <v>102</v>
      </c>
      <c r="D87" s="6" t="s">
        <v>30</v>
      </c>
      <c r="F87" s="93">
        <f t="shared" ref="F87:AI87" si="65">1/(-4*LOG10(F80/F79/3.71+1.26/F85/SQRT(F86)))^2</f>
        <v>5.144293311158502E-3</v>
      </c>
      <c r="G87" s="93">
        <f t="shared" si="65"/>
        <v>4.7504057223951351E-3</v>
      </c>
      <c r="H87" s="93">
        <f t="shared" si="65"/>
        <v>5.1549784197773623E-3</v>
      </c>
      <c r="I87" s="93">
        <f t="shared" si="65"/>
        <v>4.4942768422727526E-3</v>
      </c>
      <c r="J87" s="93">
        <f t="shared" si="65"/>
        <v>5.1549784197773623E-3</v>
      </c>
      <c r="K87" s="93">
        <f t="shared" si="65"/>
        <v>4.3926311409040204E-3</v>
      </c>
      <c r="L87" s="93">
        <f t="shared" si="65"/>
        <v>5.144293311158502E-3</v>
      </c>
      <c r="M87" s="93">
        <f t="shared" si="65"/>
        <v>4.3354989756540256E-3</v>
      </c>
      <c r="N87" s="93">
        <f t="shared" si="65"/>
        <v>4.6921070086755638E-3</v>
      </c>
      <c r="O87" s="93">
        <f t="shared" si="65"/>
        <v>4.2821642238375524E-3</v>
      </c>
      <c r="P87" s="93">
        <f t="shared" si="65"/>
        <v>5.1167159243272137E-3</v>
      </c>
      <c r="Q87" s="93">
        <f t="shared" si="65"/>
        <v>4.2609886506692228E-3</v>
      </c>
      <c r="R87" s="93">
        <f t="shared" si="65"/>
        <v>5.1167159243272137E-3</v>
      </c>
      <c r="S87" s="93">
        <f t="shared" si="65"/>
        <v>4.2457244744811568E-3</v>
      </c>
      <c r="T87" s="135">
        <f t="shared" si="65"/>
        <v>5.1167159243272137E-3</v>
      </c>
      <c r="U87" s="93">
        <f t="shared" si="65"/>
        <v>4.2341970651521782E-3</v>
      </c>
      <c r="V87" s="93">
        <f t="shared" si="65"/>
        <v>5.3826293803725736E-3</v>
      </c>
      <c r="W87" s="93">
        <f t="shared" si="65"/>
        <v>4.2304866049949989E-3</v>
      </c>
      <c r="X87" s="93">
        <f t="shared" si="65"/>
        <v>5.3826293803725736E-3</v>
      </c>
      <c r="Y87" s="93">
        <f t="shared" si="65"/>
        <v>4.2270947540855542E-3</v>
      </c>
      <c r="Z87" s="93">
        <f t="shared" si="65"/>
        <v>5.0861367773259751E-3</v>
      </c>
      <c r="AA87" s="93">
        <f t="shared" si="65"/>
        <v>4.2181415884609153E-3</v>
      </c>
      <c r="AB87" s="93">
        <f t="shared" si="65"/>
        <v>5.8606312264808409E-3</v>
      </c>
      <c r="AC87" s="93">
        <f t="shared" si="65"/>
        <v>1.0021779431577751E-2</v>
      </c>
      <c r="AD87" s="93">
        <f t="shared" si="65"/>
        <v>1.224864603392894E-2</v>
      </c>
      <c r="AE87" s="498" t="e">
        <f t="shared" si="65"/>
        <v>#VALUE!</v>
      </c>
      <c r="AF87" s="93" t="e">
        <f t="shared" si="65"/>
        <v>#VALUE!</v>
      </c>
      <c r="AG87" s="93" t="e">
        <f t="shared" si="65"/>
        <v>#VALUE!</v>
      </c>
      <c r="AH87" s="93" t="e">
        <f t="shared" si="65"/>
        <v>#VALUE!</v>
      </c>
      <c r="AI87" s="398" t="e">
        <f t="shared" si="65"/>
        <v>#VALUE!</v>
      </c>
      <c r="AJ87" s="453" t="e">
        <f t="shared" ref="AJ87:AO87" si="66">1/(-4*LOG10(AJ80/AJ79/3.71+1.26/AJ85/SQRT(AJ86)))^2</f>
        <v>#VALUE!</v>
      </c>
      <c r="AK87" s="453" t="e">
        <f t="shared" si="66"/>
        <v>#VALUE!</v>
      </c>
      <c r="AL87" s="453" t="e">
        <f t="shared" si="66"/>
        <v>#VALUE!</v>
      </c>
      <c r="AM87" s="453" t="e">
        <f t="shared" si="66"/>
        <v>#VALUE!</v>
      </c>
      <c r="AN87" s="453" t="e">
        <f t="shared" si="66"/>
        <v>#VALUE!</v>
      </c>
      <c r="AO87" s="135" t="e">
        <f t="shared" si="66"/>
        <v>#VALUE!</v>
      </c>
    </row>
    <row r="88" spans="1:41" ht="15.75" hidden="1">
      <c r="A88" s="16">
        <f t="shared" si="50"/>
        <v>77</v>
      </c>
      <c r="B88" s="91" t="s">
        <v>103</v>
      </c>
      <c r="D88" s="6" t="s">
        <v>30</v>
      </c>
      <c r="F88" s="93">
        <f t="shared" ref="F88:AI88" si="67">1/(-4*LOG10(F80/F79/3.71+1.26/F85/SQRT(F87)))^2</f>
        <v>5.1446331142031149E-3</v>
      </c>
      <c r="G88" s="93">
        <f t="shared" si="67"/>
        <v>4.7495783558969178E-3</v>
      </c>
      <c r="H88" s="93">
        <f t="shared" si="67"/>
        <v>5.1553277675402817E-3</v>
      </c>
      <c r="I88" s="93">
        <f t="shared" si="67"/>
        <v>4.4944143223351685E-3</v>
      </c>
      <c r="J88" s="93">
        <f t="shared" si="67"/>
        <v>5.1553277675402817E-3</v>
      </c>
      <c r="K88" s="93">
        <f t="shared" si="67"/>
        <v>4.39288399319637E-3</v>
      </c>
      <c r="L88" s="93">
        <f t="shared" si="67"/>
        <v>5.1446331142031149E-3</v>
      </c>
      <c r="M88" s="93">
        <f t="shared" si="67"/>
        <v>4.3357437595136841E-3</v>
      </c>
      <c r="N88" s="93">
        <f t="shared" si="67"/>
        <v>4.6923894845531623E-3</v>
      </c>
      <c r="O88" s="93">
        <f t="shared" si="67"/>
        <v>4.2823577416497187E-3</v>
      </c>
      <c r="P88" s="93">
        <f t="shared" si="67"/>
        <v>5.1170251858647991E-3</v>
      </c>
      <c r="Q88" s="93">
        <f t="shared" si="67"/>
        <v>4.2611519982587373E-3</v>
      </c>
      <c r="R88" s="93">
        <f t="shared" si="67"/>
        <v>5.1170251858647991E-3</v>
      </c>
      <c r="S88" s="93">
        <f t="shared" si="67"/>
        <v>4.2458634450344476E-3</v>
      </c>
      <c r="T88" s="135">
        <f t="shared" si="67"/>
        <v>5.1170251858647991E-3</v>
      </c>
      <c r="U88" s="93">
        <f t="shared" si="67"/>
        <v>4.2343165401808004E-3</v>
      </c>
      <c r="V88" s="93">
        <f t="shared" si="67"/>
        <v>5.3828451748586491E-3</v>
      </c>
      <c r="W88" s="93">
        <f t="shared" si="67"/>
        <v>4.2305996605792994E-3</v>
      </c>
      <c r="X88" s="93">
        <f t="shared" si="67"/>
        <v>5.3828451748586491E-3</v>
      </c>
      <c r="Y88" s="93">
        <f t="shared" si="67"/>
        <v>4.2272018966547399E-3</v>
      </c>
      <c r="Z88" s="93">
        <f t="shared" si="67"/>
        <v>5.0864030061254176E-3</v>
      </c>
      <c r="AA88" s="93">
        <f t="shared" si="67"/>
        <v>4.2182329928943047E-3</v>
      </c>
      <c r="AB88" s="93">
        <f t="shared" si="67"/>
        <v>5.8587282675694446E-3</v>
      </c>
      <c r="AC88" s="93">
        <f t="shared" si="67"/>
        <v>9.9889946882372026E-3</v>
      </c>
      <c r="AD88" s="93">
        <f t="shared" si="67"/>
        <v>1.2225768425422221E-2</v>
      </c>
      <c r="AE88" s="498" t="e">
        <f t="shared" si="67"/>
        <v>#VALUE!</v>
      </c>
      <c r="AF88" s="93" t="e">
        <f t="shared" si="67"/>
        <v>#VALUE!</v>
      </c>
      <c r="AG88" s="93" t="e">
        <f t="shared" si="67"/>
        <v>#VALUE!</v>
      </c>
      <c r="AH88" s="93" t="e">
        <f t="shared" si="67"/>
        <v>#VALUE!</v>
      </c>
      <c r="AI88" s="398" t="e">
        <f t="shared" si="67"/>
        <v>#VALUE!</v>
      </c>
      <c r="AJ88" s="453" t="e">
        <f t="shared" ref="AJ88:AO88" si="68">1/(-4*LOG10(AJ80/AJ79/3.71+1.26/AJ85/SQRT(AJ87)))^2</f>
        <v>#VALUE!</v>
      </c>
      <c r="AK88" s="453" t="e">
        <f t="shared" si="68"/>
        <v>#VALUE!</v>
      </c>
      <c r="AL88" s="453" t="e">
        <f t="shared" si="68"/>
        <v>#VALUE!</v>
      </c>
      <c r="AM88" s="453" t="e">
        <f t="shared" si="68"/>
        <v>#VALUE!</v>
      </c>
      <c r="AN88" s="453" t="e">
        <f t="shared" si="68"/>
        <v>#VALUE!</v>
      </c>
      <c r="AO88" s="135" t="e">
        <f t="shared" si="68"/>
        <v>#VALUE!</v>
      </c>
    </row>
    <row r="89" spans="1:41" ht="15.75" hidden="1">
      <c r="A89" s="16">
        <f t="shared" si="50"/>
        <v>78</v>
      </c>
      <c r="B89" s="91" t="s">
        <v>104</v>
      </c>
      <c r="D89" s="6" t="s">
        <v>30</v>
      </c>
      <c r="F89" s="93">
        <f t="shared" ref="F89:AI89" si="69">1/(-4*LOG10(F80/F79/3.71+1.26/F85/SQRT(F88)))^2</f>
        <v>5.1446262082909776E-3</v>
      </c>
      <c r="G89" s="93">
        <f t="shared" si="69"/>
        <v>4.749622033398123E-3</v>
      </c>
      <c r="H89" s="93">
        <f t="shared" si="69"/>
        <v>5.1553203577951717E-3</v>
      </c>
      <c r="I89" s="93">
        <f t="shared" si="69"/>
        <v>4.494409619739034E-3</v>
      </c>
      <c r="J89" s="93">
        <f t="shared" si="69"/>
        <v>5.1553203577951717E-3</v>
      </c>
      <c r="K89" s="93">
        <f t="shared" si="69"/>
        <v>4.3928775745946348E-3</v>
      </c>
      <c r="L89" s="93">
        <f t="shared" si="69"/>
        <v>5.1446262082909776E-3</v>
      </c>
      <c r="M89" s="93">
        <f t="shared" si="69"/>
        <v>4.3357388675753471E-3</v>
      </c>
      <c r="N89" s="93">
        <f t="shared" si="69"/>
        <v>4.6923818117166043E-3</v>
      </c>
      <c r="O89" s="93">
        <f t="shared" si="69"/>
        <v>4.2823549117308405E-3</v>
      </c>
      <c r="P89" s="93">
        <f t="shared" si="69"/>
        <v>5.1170196205313004E-3</v>
      </c>
      <c r="Q89" s="93">
        <f t="shared" si="69"/>
        <v>4.2611499722022559E-3</v>
      </c>
      <c r="R89" s="93">
        <f t="shared" si="69"/>
        <v>5.1170196205313004E-3</v>
      </c>
      <c r="S89" s="93">
        <f t="shared" si="69"/>
        <v>4.2458619484432424E-3</v>
      </c>
      <c r="T89" s="135">
        <f t="shared" si="69"/>
        <v>5.1170196205313004E-3</v>
      </c>
      <c r="U89" s="93">
        <f t="shared" si="69"/>
        <v>4.2343154032859357E-3</v>
      </c>
      <c r="V89" s="93">
        <f t="shared" si="69"/>
        <v>5.3828369049485677E-3</v>
      </c>
      <c r="W89" s="93">
        <f t="shared" si="69"/>
        <v>4.2305986307847893E-3</v>
      </c>
      <c r="X89" s="93">
        <f t="shared" si="69"/>
        <v>5.3828369049485677E-3</v>
      </c>
      <c r="Y89" s="93">
        <f t="shared" si="69"/>
        <v>4.2272009607481785E-3</v>
      </c>
      <c r="Z89" s="93">
        <f t="shared" si="69"/>
        <v>5.0863989201561377E-3</v>
      </c>
      <c r="AA89" s="93">
        <f t="shared" si="69"/>
        <v>4.218232285249042E-3</v>
      </c>
      <c r="AB89" s="93">
        <f t="shared" si="69"/>
        <v>5.8588534860563009E-3</v>
      </c>
      <c r="AC89" s="93">
        <f t="shared" si="69"/>
        <v>9.9944423473228555E-3</v>
      </c>
      <c r="AD89" s="93">
        <f t="shared" si="69"/>
        <v>1.2230106596716337E-2</v>
      </c>
      <c r="AE89" s="498" t="e">
        <f t="shared" si="69"/>
        <v>#VALUE!</v>
      </c>
      <c r="AF89" s="93" t="e">
        <f t="shared" si="69"/>
        <v>#VALUE!</v>
      </c>
      <c r="AG89" s="93" t="e">
        <f t="shared" si="69"/>
        <v>#VALUE!</v>
      </c>
      <c r="AH89" s="93" t="e">
        <f t="shared" si="69"/>
        <v>#VALUE!</v>
      </c>
      <c r="AI89" s="398" t="e">
        <f t="shared" si="69"/>
        <v>#VALUE!</v>
      </c>
      <c r="AJ89" s="453" t="e">
        <f t="shared" ref="AJ89:AO89" si="70">1/(-4*LOG10(AJ80/AJ79/3.71+1.26/AJ85/SQRT(AJ88)))^2</f>
        <v>#VALUE!</v>
      </c>
      <c r="AK89" s="453" t="e">
        <f t="shared" si="70"/>
        <v>#VALUE!</v>
      </c>
      <c r="AL89" s="453" t="e">
        <f t="shared" si="70"/>
        <v>#VALUE!</v>
      </c>
      <c r="AM89" s="453" t="e">
        <f t="shared" si="70"/>
        <v>#VALUE!</v>
      </c>
      <c r="AN89" s="453" t="e">
        <f t="shared" si="70"/>
        <v>#VALUE!</v>
      </c>
      <c r="AO89" s="135" t="e">
        <f t="shared" si="70"/>
        <v>#VALUE!</v>
      </c>
    </row>
    <row r="90" spans="1:41" ht="15.75" hidden="1">
      <c r="A90" s="16">
        <f t="shared" si="50"/>
        <v>79</v>
      </c>
      <c r="B90" s="91" t="s">
        <v>105</v>
      </c>
      <c r="D90" s="6" t="s">
        <v>30</v>
      </c>
      <c r="F90" s="93">
        <f t="shared" ref="F90:AI90" si="71">1/(-4*LOG10(F80/F79/3.71+1.26/F85/SQRT(F89)))^2</f>
        <v>5.1446263486351783E-3</v>
      </c>
      <c r="G90" s="93">
        <f t="shared" si="71"/>
        <v>4.7496197273608895E-3</v>
      </c>
      <c r="H90" s="93">
        <f t="shared" si="71"/>
        <v>5.1553205149500016E-3</v>
      </c>
      <c r="I90" s="93">
        <f t="shared" si="71"/>
        <v>4.4944097805910965E-3</v>
      </c>
      <c r="J90" s="93">
        <f t="shared" si="71"/>
        <v>5.1553205149500016E-3</v>
      </c>
      <c r="K90" s="93">
        <f t="shared" si="71"/>
        <v>4.3928777375229506E-3</v>
      </c>
      <c r="L90" s="93">
        <f t="shared" si="71"/>
        <v>5.1446263486351783E-3</v>
      </c>
      <c r="M90" s="93">
        <f t="shared" si="71"/>
        <v>4.3357389653354925E-3</v>
      </c>
      <c r="N90" s="93">
        <f t="shared" si="71"/>
        <v>4.6923820201236434E-3</v>
      </c>
      <c r="O90" s="93">
        <f t="shared" si="71"/>
        <v>4.2823549531129795E-3</v>
      </c>
      <c r="P90" s="93">
        <f t="shared" si="71"/>
        <v>5.1170197206782501E-3</v>
      </c>
      <c r="Q90" s="93">
        <f t="shared" si="71"/>
        <v>4.2611499973314359E-3</v>
      </c>
      <c r="R90" s="93">
        <f t="shared" si="71"/>
        <v>5.1170197206782501E-3</v>
      </c>
      <c r="S90" s="93">
        <f t="shared" si="71"/>
        <v>4.2458619645598375E-3</v>
      </c>
      <c r="T90" s="135">
        <f t="shared" si="71"/>
        <v>5.1170197206782501E-3</v>
      </c>
      <c r="U90" s="93">
        <f t="shared" si="71"/>
        <v>4.234315414104124E-3</v>
      </c>
      <c r="V90" s="93">
        <f t="shared" si="71"/>
        <v>5.3828372218684244E-3</v>
      </c>
      <c r="W90" s="93">
        <f t="shared" si="71"/>
        <v>4.230598640164741E-3</v>
      </c>
      <c r="X90" s="93">
        <f t="shared" si="71"/>
        <v>5.3828372218684244E-3</v>
      </c>
      <c r="Y90" s="93">
        <f t="shared" si="71"/>
        <v>4.2272009689233126E-3</v>
      </c>
      <c r="Z90" s="93">
        <f t="shared" si="71"/>
        <v>5.0863989828635395E-3</v>
      </c>
      <c r="AA90" s="93">
        <f t="shared" si="71"/>
        <v>4.2182322907274835E-3</v>
      </c>
      <c r="AB90" s="93">
        <f t="shared" si="71"/>
        <v>5.8588452447413501E-3</v>
      </c>
      <c r="AC90" s="93">
        <f t="shared" si="71"/>
        <v>9.9935355676019563E-3</v>
      </c>
      <c r="AD90" s="93">
        <f t="shared" si="71"/>
        <v>1.2229283165420662E-2</v>
      </c>
      <c r="AE90" s="498" t="e">
        <f t="shared" si="71"/>
        <v>#VALUE!</v>
      </c>
      <c r="AF90" s="93" t="e">
        <f t="shared" si="71"/>
        <v>#VALUE!</v>
      </c>
      <c r="AG90" s="93" t="e">
        <f t="shared" si="71"/>
        <v>#VALUE!</v>
      </c>
      <c r="AH90" s="93" t="e">
        <f t="shared" si="71"/>
        <v>#VALUE!</v>
      </c>
      <c r="AI90" s="398" t="e">
        <f t="shared" si="71"/>
        <v>#VALUE!</v>
      </c>
      <c r="AJ90" s="453" t="e">
        <f t="shared" ref="AJ90:AO90" si="72">1/(-4*LOG10(AJ80/AJ79/3.71+1.26/AJ85/SQRT(AJ89)))^2</f>
        <v>#VALUE!</v>
      </c>
      <c r="AK90" s="453" t="e">
        <f t="shared" si="72"/>
        <v>#VALUE!</v>
      </c>
      <c r="AL90" s="453" t="e">
        <f t="shared" si="72"/>
        <v>#VALUE!</v>
      </c>
      <c r="AM90" s="453" t="e">
        <f t="shared" si="72"/>
        <v>#VALUE!</v>
      </c>
      <c r="AN90" s="453" t="e">
        <f t="shared" si="72"/>
        <v>#VALUE!</v>
      </c>
      <c r="AO90" s="135" t="e">
        <f t="shared" si="72"/>
        <v>#VALUE!</v>
      </c>
    </row>
    <row r="91" spans="1:41" ht="15.75" hidden="1">
      <c r="A91" s="16">
        <f t="shared" si="50"/>
        <v>80</v>
      </c>
      <c r="B91" s="85" t="s">
        <v>106</v>
      </c>
      <c r="C91" s="6" t="s">
        <v>107</v>
      </c>
      <c r="D91" s="6" t="s">
        <v>30</v>
      </c>
      <c r="F91" s="93">
        <f t="shared" ref="F91:AI91" si="73">IF(F85&lt;2000,16/F85,F90)</f>
        <v>5.1446263486351783E-3</v>
      </c>
      <c r="G91" s="93">
        <f t="shared" si="73"/>
        <v>4.7496197273608895E-3</v>
      </c>
      <c r="H91" s="93">
        <f t="shared" si="73"/>
        <v>5.1553205149500016E-3</v>
      </c>
      <c r="I91" s="93">
        <f t="shared" si="73"/>
        <v>4.4944097805910965E-3</v>
      </c>
      <c r="J91" s="93">
        <f t="shared" si="73"/>
        <v>5.1553205149500016E-3</v>
      </c>
      <c r="K91" s="93">
        <f t="shared" si="73"/>
        <v>4.3928777375229506E-3</v>
      </c>
      <c r="L91" s="93">
        <f t="shared" si="73"/>
        <v>5.1446263486351783E-3</v>
      </c>
      <c r="M91" s="93">
        <f t="shared" si="73"/>
        <v>4.3357389653354925E-3</v>
      </c>
      <c r="N91" s="93">
        <f t="shared" si="73"/>
        <v>4.6923820201236434E-3</v>
      </c>
      <c r="O91" s="93">
        <f t="shared" si="73"/>
        <v>4.2823549531129795E-3</v>
      </c>
      <c r="P91" s="93">
        <f t="shared" si="73"/>
        <v>5.1170197206782501E-3</v>
      </c>
      <c r="Q91" s="93">
        <f t="shared" si="73"/>
        <v>4.2611499973314359E-3</v>
      </c>
      <c r="R91" s="93">
        <f t="shared" si="73"/>
        <v>5.1170197206782501E-3</v>
      </c>
      <c r="S91" s="93">
        <f t="shared" si="73"/>
        <v>4.2458619645598375E-3</v>
      </c>
      <c r="T91" s="135">
        <f t="shared" si="73"/>
        <v>5.1170197206782501E-3</v>
      </c>
      <c r="U91" s="93">
        <f t="shared" si="73"/>
        <v>4.234315414104124E-3</v>
      </c>
      <c r="V91" s="93">
        <f t="shared" si="73"/>
        <v>5.3828372218684244E-3</v>
      </c>
      <c r="W91" s="93">
        <f t="shared" si="73"/>
        <v>4.230598640164741E-3</v>
      </c>
      <c r="X91" s="93">
        <f t="shared" si="73"/>
        <v>5.3828372218684244E-3</v>
      </c>
      <c r="Y91" s="93">
        <f t="shared" si="73"/>
        <v>4.2272009689233126E-3</v>
      </c>
      <c r="Z91" s="93">
        <f t="shared" si="73"/>
        <v>5.0863989828635395E-3</v>
      </c>
      <c r="AA91" s="93">
        <f t="shared" si="73"/>
        <v>4.2182322907274835E-3</v>
      </c>
      <c r="AB91" s="93">
        <f t="shared" si="73"/>
        <v>5.8588452447413501E-3</v>
      </c>
      <c r="AC91" s="93">
        <f t="shared" si="73"/>
        <v>9.9935355676019563E-3</v>
      </c>
      <c r="AD91" s="93">
        <f t="shared" si="73"/>
        <v>1.2229283165420662E-2</v>
      </c>
      <c r="AE91" s="498" t="e">
        <f t="shared" si="73"/>
        <v>#VALUE!</v>
      </c>
      <c r="AF91" s="93" t="e">
        <f t="shared" si="73"/>
        <v>#VALUE!</v>
      </c>
      <c r="AG91" s="93" t="e">
        <f t="shared" si="73"/>
        <v>#VALUE!</v>
      </c>
      <c r="AH91" s="93" t="e">
        <f t="shared" si="73"/>
        <v>#VALUE!</v>
      </c>
      <c r="AI91" s="398" t="e">
        <f t="shared" si="73"/>
        <v>#VALUE!</v>
      </c>
      <c r="AJ91" s="453" t="e">
        <f t="shared" ref="AJ91:AO91" si="74">IF(AJ85&lt;2000,16/AJ85,AJ90)</f>
        <v>#VALUE!</v>
      </c>
      <c r="AK91" s="453" t="e">
        <f t="shared" si="74"/>
        <v>#VALUE!</v>
      </c>
      <c r="AL91" s="453" t="e">
        <f t="shared" si="74"/>
        <v>#VALUE!</v>
      </c>
      <c r="AM91" s="453" t="e">
        <f t="shared" si="74"/>
        <v>#VALUE!</v>
      </c>
      <c r="AN91" s="453" t="e">
        <f t="shared" si="74"/>
        <v>#DIV/0!</v>
      </c>
      <c r="AO91" s="135" t="e">
        <f t="shared" si="74"/>
        <v>#DIV/0!</v>
      </c>
    </row>
    <row r="92" spans="1:41" ht="18.75" hidden="1">
      <c r="A92" s="16">
        <f t="shared" si="50"/>
        <v>81</v>
      </c>
      <c r="B92" s="14" t="s">
        <v>108</v>
      </c>
      <c r="D92" s="84" t="s">
        <v>109</v>
      </c>
      <c r="F92" s="6">
        <f t="shared" ref="F92:AI92" si="75">F82*F83*F83/(2*9.80665*10000)</f>
        <v>5.545775828080292E-3</v>
      </c>
      <c r="G92" s="6">
        <f t="shared" si="75"/>
        <v>2.8386848585008044E-4</v>
      </c>
      <c r="H92" s="6">
        <f t="shared" si="75"/>
        <v>5.007629653357981E-3</v>
      </c>
      <c r="I92" s="6">
        <f t="shared" si="75"/>
        <v>1.0798754996980966E-3</v>
      </c>
      <c r="J92" s="6">
        <f t="shared" si="75"/>
        <v>5.0085722241215531E-3</v>
      </c>
      <c r="K92" s="6">
        <f t="shared" si="75"/>
        <v>2.388674206157764E-3</v>
      </c>
      <c r="L92" s="6">
        <f t="shared" si="75"/>
        <v>5.5471532491215133E-3</v>
      </c>
      <c r="M92" s="6">
        <f t="shared" si="75"/>
        <v>4.3237623901546066E-3</v>
      </c>
      <c r="N92" s="6">
        <f t="shared" si="75"/>
        <v>2.643106280928711E-3</v>
      </c>
      <c r="O92" s="6">
        <f t="shared" si="75"/>
        <v>9.010891195404094E-3</v>
      </c>
      <c r="P92" s="6">
        <f t="shared" si="75"/>
        <v>7.402009159127915E-3</v>
      </c>
      <c r="Q92" s="6">
        <f t="shared" si="75"/>
        <v>1.3104434039831702E-2</v>
      </c>
      <c r="R92" s="6">
        <f t="shared" si="75"/>
        <v>7.4128994737333543E-3</v>
      </c>
      <c r="S92" s="6">
        <f t="shared" si="75"/>
        <v>1.7954483664344052E-2</v>
      </c>
      <c r="T92" s="130">
        <f t="shared" si="75"/>
        <v>7.4174004358175793E-3</v>
      </c>
      <c r="U92" s="6">
        <f t="shared" si="75"/>
        <v>2.3625384368850429E-2</v>
      </c>
      <c r="V92" s="6">
        <f t="shared" si="75"/>
        <v>1.0968723197251127E-3</v>
      </c>
      <c r="W92" s="6">
        <f t="shared" si="75"/>
        <v>2.6077771573794681E-2</v>
      </c>
      <c r="X92" s="6">
        <f t="shared" si="75"/>
        <v>1.1007908290675934E-3</v>
      </c>
      <c r="Y92" s="6">
        <f t="shared" si="75"/>
        <v>2.902348310875319E-2</v>
      </c>
      <c r="Z92" s="6">
        <f t="shared" si="75"/>
        <v>1.0948339329669834E-2</v>
      </c>
      <c r="AA92" s="6">
        <f t="shared" si="75"/>
        <v>4.8461121056276757E-2</v>
      </c>
      <c r="AB92" s="6">
        <f t="shared" si="75"/>
        <v>2.8035806641638662E-3</v>
      </c>
      <c r="AC92" s="6">
        <f t="shared" si="75"/>
        <v>2.3289260464903131E-7</v>
      </c>
      <c r="AD92" s="6">
        <f t="shared" si="75"/>
        <v>1.6539162925936345E-8</v>
      </c>
      <c r="AE92" s="493" t="e">
        <f t="shared" si="75"/>
        <v>#VALUE!</v>
      </c>
      <c r="AF92" s="6" t="e">
        <f t="shared" si="75"/>
        <v>#VALUE!</v>
      </c>
      <c r="AG92" s="6" t="e">
        <f t="shared" si="75"/>
        <v>#VALUE!</v>
      </c>
      <c r="AH92" s="6" t="e">
        <f t="shared" si="75"/>
        <v>#VALUE!</v>
      </c>
      <c r="AI92" s="114" t="e">
        <f t="shared" si="75"/>
        <v>#DIV/0!</v>
      </c>
      <c r="AJ92" s="448" t="e">
        <f t="shared" ref="AJ92:AO92" si="76">AJ82*AJ83*AJ83/(2*9.80665*10000)</f>
        <v>#DIV/0!</v>
      </c>
      <c r="AK92" s="448" t="e">
        <f t="shared" si="76"/>
        <v>#VALUE!</v>
      </c>
      <c r="AL92" s="448" t="e">
        <f t="shared" si="76"/>
        <v>#VALUE!</v>
      </c>
      <c r="AM92" s="448" t="e">
        <f t="shared" si="76"/>
        <v>#VALUE!</v>
      </c>
      <c r="AN92" s="448" t="e">
        <f t="shared" si="76"/>
        <v>#DIV/0!</v>
      </c>
      <c r="AO92" s="130" t="e">
        <f t="shared" si="76"/>
        <v>#DIV/0!</v>
      </c>
    </row>
    <row r="93" spans="1:41" ht="15.75" hidden="1">
      <c r="A93" s="16">
        <f t="shared" si="50"/>
        <v>82</v>
      </c>
      <c r="B93" s="85" t="s">
        <v>110</v>
      </c>
      <c r="D93" s="6" t="s">
        <v>30</v>
      </c>
      <c r="F93" s="6">
        <f t="shared" ref="F93:AO93" si="77">4*F91*F$23/F$79*1000</f>
        <v>1.5877831573452732</v>
      </c>
      <c r="G93" s="6">
        <f t="shared" si="77"/>
        <v>7.4314409972398035E-2</v>
      </c>
      <c r="H93" s="6">
        <f t="shared" si="77"/>
        <v>0.18841780562253813</v>
      </c>
      <c r="I93" s="6">
        <f t="shared" si="77"/>
        <v>0.26370485706577917</v>
      </c>
      <c r="J93" s="6">
        <f t="shared" si="77"/>
        <v>0.18841780562253813</v>
      </c>
      <c r="K93" s="6">
        <f t="shared" si="77"/>
        <v>2.9211391174609882E-2</v>
      </c>
      <c r="L93" s="6">
        <f t="shared" si="77"/>
        <v>1.5877831573452732</v>
      </c>
      <c r="M93" s="6">
        <f t="shared" si="77"/>
        <v>0.32732158040670839</v>
      </c>
      <c r="N93" s="6">
        <f t="shared" si="77"/>
        <v>0.32033199470111356</v>
      </c>
      <c r="O93" s="6">
        <f t="shared" si="77"/>
        <v>0.16750850589137412</v>
      </c>
      <c r="P93" s="6">
        <f t="shared" si="77"/>
        <v>0.56105393891700617</v>
      </c>
      <c r="Q93" s="6">
        <f t="shared" si="77"/>
        <v>0.16667905328892768</v>
      </c>
      <c r="R93" s="6">
        <f t="shared" si="77"/>
        <v>1.5792629391737949</v>
      </c>
      <c r="S93" s="6">
        <f t="shared" si="77"/>
        <v>4.9824314076587176E-2</v>
      </c>
      <c r="T93" s="130">
        <f t="shared" si="77"/>
        <v>2.5974719394305836</v>
      </c>
      <c r="U93" s="6">
        <f t="shared" si="77"/>
        <v>0.18219233152804759</v>
      </c>
      <c r="V93" s="6">
        <f t="shared" si="77"/>
        <v>0.59019941112872076</v>
      </c>
      <c r="W93" s="6">
        <f t="shared" si="77"/>
        <v>0.19858080845678425</v>
      </c>
      <c r="X93" s="6">
        <f t="shared" si="77"/>
        <v>0.59019941112872076</v>
      </c>
      <c r="Y93" s="6">
        <f t="shared" si="77"/>
        <v>0.80195285348241985</v>
      </c>
      <c r="Z93" s="6">
        <f t="shared" si="77"/>
        <v>0.43376397417313439</v>
      </c>
      <c r="AA93" s="6">
        <f t="shared" si="77"/>
        <v>7.2600125480934583</v>
      </c>
      <c r="AB93" s="6">
        <f t="shared" si="77"/>
        <v>0.95169059813057466</v>
      </c>
      <c r="AC93" s="6">
        <f t="shared" si="77"/>
        <v>0.75054129825134974</v>
      </c>
      <c r="AD93" s="6">
        <f t="shared" si="77"/>
        <v>1.206519649311431</v>
      </c>
      <c r="AE93" s="493" t="e">
        <f t="shared" si="77"/>
        <v>#VALUE!</v>
      </c>
      <c r="AF93" s="6" t="e">
        <f t="shared" si="77"/>
        <v>#VALUE!</v>
      </c>
      <c r="AG93" s="6" t="e">
        <f t="shared" si="77"/>
        <v>#VALUE!</v>
      </c>
      <c r="AH93" s="6" t="e">
        <f t="shared" si="77"/>
        <v>#VALUE!</v>
      </c>
      <c r="AI93" s="114" t="e">
        <f t="shared" si="77"/>
        <v>#VALUE!</v>
      </c>
      <c r="AJ93" s="448" t="e">
        <f t="shared" si="77"/>
        <v>#VALUE!</v>
      </c>
      <c r="AK93" s="448" t="e">
        <f t="shared" si="77"/>
        <v>#VALUE!</v>
      </c>
      <c r="AL93" s="448" t="e">
        <f t="shared" si="77"/>
        <v>#VALUE!</v>
      </c>
      <c r="AM93" s="448" t="e">
        <f t="shared" si="77"/>
        <v>#VALUE!</v>
      </c>
      <c r="AN93" s="448" t="e">
        <f t="shared" si="77"/>
        <v>#DIV/0!</v>
      </c>
      <c r="AO93" s="130" t="e">
        <f t="shared" si="77"/>
        <v>#DIV/0!</v>
      </c>
    </row>
    <row r="94" spans="1:41" ht="15.75" hidden="1">
      <c r="A94" s="16">
        <f t="shared" si="50"/>
        <v>83</v>
      </c>
      <c r="B94" s="85" t="s">
        <v>111</v>
      </c>
      <c r="C94" s="6" t="s">
        <v>112</v>
      </c>
      <c r="D94" s="6" t="s">
        <v>30</v>
      </c>
      <c r="F94" s="6">
        <f t="shared" ref="F94:AO94" si="78">F$108*F$54+F$109*F$55+F$110*F$56+F$111*F$57+F$112*F$58+F$113*F$59+F$114*F$60+F$115*F$61+F$116*F$62+F$117*F$63+F$120*F$64+F$65</f>
        <v>0</v>
      </c>
      <c r="G94" s="6">
        <f t="shared" si="78"/>
        <v>0</v>
      </c>
      <c r="H94" s="6">
        <f t="shared" si="78"/>
        <v>0</v>
      </c>
      <c r="I94" s="6">
        <f t="shared" si="78"/>
        <v>0</v>
      </c>
      <c r="J94" s="6">
        <f t="shared" si="78"/>
        <v>0</v>
      </c>
      <c r="K94" s="6">
        <f t="shared" si="78"/>
        <v>0</v>
      </c>
      <c r="L94" s="6">
        <f t="shared" si="78"/>
        <v>0</v>
      </c>
      <c r="M94" s="6">
        <f t="shared" si="78"/>
        <v>0</v>
      </c>
      <c r="N94" s="6">
        <f t="shared" si="78"/>
        <v>0</v>
      </c>
      <c r="O94" s="6">
        <f t="shared" si="78"/>
        <v>0</v>
      </c>
      <c r="P94" s="6">
        <f t="shared" si="78"/>
        <v>0</v>
      </c>
      <c r="Q94" s="6">
        <f t="shared" si="78"/>
        <v>0</v>
      </c>
      <c r="R94" s="6">
        <f t="shared" si="78"/>
        <v>0</v>
      </c>
      <c r="S94" s="6">
        <f t="shared" si="78"/>
        <v>0</v>
      </c>
      <c r="T94" s="130">
        <f t="shared" si="78"/>
        <v>0</v>
      </c>
      <c r="U94" s="6">
        <f t="shared" si="78"/>
        <v>0</v>
      </c>
      <c r="V94" s="6">
        <f t="shared" si="78"/>
        <v>0</v>
      </c>
      <c r="W94" s="6">
        <f t="shared" si="78"/>
        <v>0</v>
      </c>
      <c r="X94" s="6">
        <f t="shared" si="78"/>
        <v>0</v>
      </c>
      <c r="Y94" s="6">
        <f t="shared" si="78"/>
        <v>0</v>
      </c>
      <c r="Z94" s="6">
        <f t="shared" si="78"/>
        <v>0</v>
      </c>
      <c r="AA94" s="6">
        <f t="shared" si="78"/>
        <v>0</v>
      </c>
      <c r="AB94" s="6">
        <f t="shared" si="78"/>
        <v>0</v>
      </c>
      <c r="AC94" s="6">
        <f t="shared" si="78"/>
        <v>0</v>
      </c>
      <c r="AD94" s="6">
        <f t="shared" si="78"/>
        <v>0</v>
      </c>
      <c r="AE94" s="493" t="e">
        <f t="shared" si="78"/>
        <v>#VALUE!</v>
      </c>
      <c r="AF94" s="6" t="e">
        <f t="shared" si="78"/>
        <v>#VALUE!</v>
      </c>
      <c r="AG94" s="6" t="e">
        <f t="shared" si="78"/>
        <v>#VALUE!</v>
      </c>
      <c r="AH94" s="6" t="e">
        <f t="shared" si="78"/>
        <v>#VALUE!</v>
      </c>
      <c r="AI94" s="114" t="e">
        <f t="shared" si="78"/>
        <v>#VALUE!</v>
      </c>
      <c r="AJ94" s="448" t="e">
        <f t="shared" si="78"/>
        <v>#VALUE!</v>
      </c>
      <c r="AK94" s="448" t="e">
        <f t="shared" si="78"/>
        <v>#VALUE!</v>
      </c>
      <c r="AL94" s="448" t="e">
        <f t="shared" si="78"/>
        <v>#VALUE!</v>
      </c>
      <c r="AM94" s="448" t="e">
        <f t="shared" si="78"/>
        <v>#VALUE!</v>
      </c>
      <c r="AN94" s="448" t="e">
        <f t="shared" si="78"/>
        <v>#DIV/0!</v>
      </c>
      <c r="AO94" s="130" t="e">
        <f t="shared" si="78"/>
        <v>#DIV/0!</v>
      </c>
    </row>
    <row r="95" spans="1:41" ht="18.75" hidden="1">
      <c r="A95" s="16">
        <f t="shared" si="50"/>
        <v>84</v>
      </c>
      <c r="B95" s="14" t="s">
        <v>113</v>
      </c>
      <c r="D95" s="84" t="s">
        <v>109</v>
      </c>
      <c r="F95" s="6">
        <f t="shared" ref="F95:AO95" si="79">IF(F23=0,"",F93*F92/F23*100)</f>
        <v>0.2317234066904848</v>
      </c>
      <c r="G95" s="6">
        <f t="shared" si="79"/>
        <v>5.2738797589266875E-3</v>
      </c>
      <c r="H95" s="6">
        <f t="shared" si="79"/>
        <v>0.20967257570134712</v>
      </c>
      <c r="I95" s="6">
        <f t="shared" si="79"/>
        <v>1.8984560953114894E-2</v>
      </c>
      <c r="J95" s="6">
        <f t="shared" si="79"/>
        <v>0.20971204172688407</v>
      </c>
      <c r="K95" s="6">
        <f t="shared" si="79"/>
        <v>4.1044998014573626E-2</v>
      </c>
      <c r="L95" s="6">
        <f t="shared" si="79"/>
        <v>0.23178096053074337</v>
      </c>
      <c r="M95" s="6">
        <f t="shared" si="79"/>
        <v>7.332957196106181E-2</v>
      </c>
      <c r="N95" s="6">
        <f t="shared" si="79"/>
        <v>6.3659511817814721E-2</v>
      </c>
      <c r="O95" s="6">
        <f t="shared" si="79"/>
        <v>0.15094009208918779</v>
      </c>
      <c r="P95" s="6">
        <f t="shared" si="79"/>
        <v>0.3076241773798869</v>
      </c>
      <c r="Q95" s="6">
        <f t="shared" si="79"/>
        <v>0.21842346596463461</v>
      </c>
      <c r="R95" s="6">
        <f t="shared" si="79"/>
        <v>0.30807677396547406</v>
      </c>
      <c r="S95" s="6">
        <f t="shared" si="79"/>
        <v>0.29818994439174396</v>
      </c>
      <c r="T95" s="130">
        <f t="shared" si="79"/>
        <v>0.3082638319289015</v>
      </c>
      <c r="U95" s="6">
        <f t="shared" si="79"/>
        <v>0.39130580558246819</v>
      </c>
      <c r="V95" s="6">
        <f t="shared" si="79"/>
        <v>4.7953584976678176E-2</v>
      </c>
      <c r="W95" s="6">
        <f t="shared" si="79"/>
        <v>0.43154541348962461</v>
      </c>
      <c r="X95" s="6">
        <f t="shared" si="79"/>
        <v>4.8124896229006654E-2</v>
      </c>
      <c r="Y95" s="6">
        <f t="shared" si="79"/>
        <v>0.47990649684666875</v>
      </c>
      <c r="Z95" s="6">
        <f t="shared" si="79"/>
        <v>0.45228525506986839</v>
      </c>
      <c r="AA95" s="6">
        <f t="shared" si="79"/>
        <v>0.7996098794619213</v>
      </c>
      <c r="AB95" s="6">
        <f t="shared" si="79"/>
        <v>0.13340706795927118</v>
      </c>
      <c r="AC95" s="6">
        <f t="shared" si="79"/>
        <v>9.1039332211678272E-6</v>
      </c>
      <c r="AD95" s="6">
        <f t="shared" si="79"/>
        <v>3.9909650106610672E-7</v>
      </c>
      <c r="AE95" s="493" t="str">
        <f t="shared" si="79"/>
        <v/>
      </c>
      <c r="AF95" s="6" t="str">
        <f t="shared" si="79"/>
        <v/>
      </c>
      <c r="AG95" s="6" t="str">
        <f t="shared" si="79"/>
        <v/>
      </c>
      <c r="AH95" s="6" t="str">
        <f t="shared" si="79"/>
        <v/>
      </c>
      <c r="AI95" s="114" t="str">
        <f t="shared" si="79"/>
        <v/>
      </c>
      <c r="AJ95" s="448" t="str">
        <f t="shared" si="79"/>
        <v/>
      </c>
      <c r="AK95" s="448" t="str">
        <f t="shared" si="79"/>
        <v/>
      </c>
      <c r="AL95" s="448" t="str">
        <f t="shared" si="79"/>
        <v/>
      </c>
      <c r="AM95" s="448" t="str">
        <f t="shared" si="79"/>
        <v/>
      </c>
      <c r="AN95" s="448" t="str">
        <f t="shared" si="79"/>
        <v/>
      </c>
      <c r="AO95" s="130" t="str">
        <f t="shared" si="79"/>
        <v/>
      </c>
    </row>
    <row r="96" spans="1:41" ht="18.75" hidden="1">
      <c r="A96" s="16">
        <f t="shared" si="50"/>
        <v>85</v>
      </c>
      <c r="B96" s="14" t="s">
        <v>114</v>
      </c>
      <c r="D96" s="84" t="s">
        <v>109</v>
      </c>
      <c r="F96" s="6">
        <f t="shared" ref="F96:AI96" si="80">F93*F92</f>
        <v>8.8054894542384226E-3</v>
      </c>
      <c r="G96" s="6">
        <f t="shared" si="80"/>
        <v>2.1095519035706749E-5</v>
      </c>
      <c r="H96" s="6">
        <f t="shared" si="80"/>
        <v>9.4352659065606202E-4</v>
      </c>
      <c r="I96" s="6">
        <f t="shared" si="80"/>
        <v>2.8476841429672341E-4</v>
      </c>
      <c r="J96" s="6">
        <f t="shared" si="80"/>
        <v>9.4370418777097831E-4</v>
      </c>
      <c r="K96" s="6">
        <f t="shared" si="80"/>
        <v>6.9776496624775176E-5</v>
      </c>
      <c r="L96" s="6">
        <f t="shared" si="80"/>
        <v>8.8076765001682475E-3</v>
      </c>
      <c r="M96" s="6">
        <f t="shared" si="80"/>
        <v>1.4152607388484928E-3</v>
      </c>
      <c r="N96" s="6">
        <f t="shared" si="80"/>
        <v>8.4667150717693577E-4</v>
      </c>
      <c r="O96" s="6">
        <f t="shared" si="80"/>
        <v>1.5094009208918779E-3</v>
      </c>
      <c r="P96" s="6">
        <f t="shared" si="80"/>
        <v>4.1529263946284735E-3</v>
      </c>
      <c r="Q96" s="6">
        <f t="shared" si="80"/>
        <v>2.184234659646346E-3</v>
      </c>
      <c r="R96" s="6">
        <f t="shared" si="80"/>
        <v>1.1706917410688014E-2</v>
      </c>
      <c r="S96" s="6">
        <f t="shared" si="80"/>
        <v>8.9456983317523183E-4</v>
      </c>
      <c r="T96" s="130">
        <f t="shared" si="80"/>
        <v>1.9266489495556344E-2</v>
      </c>
      <c r="U96" s="6">
        <f t="shared" si="80"/>
        <v>4.3043638614071508E-3</v>
      </c>
      <c r="V96" s="6">
        <f t="shared" si="80"/>
        <v>6.4737339718515545E-4</v>
      </c>
      <c r="W96" s="6">
        <f t="shared" si="80"/>
        <v>5.1785449618754944E-3</v>
      </c>
      <c r="X96" s="6">
        <f t="shared" si="80"/>
        <v>6.4968609909158987E-4</v>
      </c>
      <c r="Y96" s="6">
        <f t="shared" si="80"/>
        <v>2.3275465097063432E-2</v>
      </c>
      <c r="Z96" s="6">
        <f t="shared" si="80"/>
        <v>4.7489951782336177E-3</v>
      </c>
      <c r="AA96" s="6">
        <f t="shared" si="80"/>
        <v>0.35182834696324539</v>
      </c>
      <c r="AB96" s="6">
        <f t="shared" si="80"/>
        <v>2.6681413591854238E-3</v>
      </c>
      <c r="AC96" s="6">
        <f t="shared" si="80"/>
        <v>1.7479551784642228E-7</v>
      </c>
      <c r="AD96" s="6">
        <f t="shared" si="80"/>
        <v>1.9954825053305338E-8</v>
      </c>
      <c r="AE96" s="493" t="e">
        <f t="shared" si="80"/>
        <v>#VALUE!</v>
      </c>
      <c r="AF96" s="6" t="e">
        <f t="shared" si="80"/>
        <v>#VALUE!</v>
      </c>
      <c r="AG96" s="6" t="e">
        <f t="shared" si="80"/>
        <v>#VALUE!</v>
      </c>
      <c r="AH96" s="6" t="e">
        <f t="shared" si="80"/>
        <v>#VALUE!</v>
      </c>
      <c r="AI96" s="114" t="e">
        <f t="shared" si="80"/>
        <v>#VALUE!</v>
      </c>
      <c r="AJ96" s="448" t="e">
        <f t="shared" ref="AJ96:AO96" si="81">AJ93*AJ92</f>
        <v>#VALUE!</v>
      </c>
      <c r="AK96" s="448" t="e">
        <f t="shared" si="81"/>
        <v>#VALUE!</v>
      </c>
      <c r="AL96" s="448" t="e">
        <f t="shared" si="81"/>
        <v>#VALUE!</v>
      </c>
      <c r="AM96" s="448" t="e">
        <f t="shared" si="81"/>
        <v>#VALUE!</v>
      </c>
      <c r="AN96" s="448" t="e">
        <f t="shared" si="81"/>
        <v>#DIV/0!</v>
      </c>
      <c r="AO96" s="130" t="e">
        <f t="shared" si="81"/>
        <v>#DIV/0!</v>
      </c>
    </row>
    <row r="97" spans="1:41" ht="18.75" hidden="1">
      <c r="A97" s="16">
        <f t="shared" si="50"/>
        <v>86</v>
      </c>
      <c r="B97" s="14" t="s">
        <v>115</v>
      </c>
      <c r="D97" s="84" t="s">
        <v>109</v>
      </c>
      <c r="F97" s="6" t="str">
        <f t="shared" ref="F97:AO97" si="82">F$53</f>
        <v/>
      </c>
      <c r="G97" s="6" t="str">
        <f t="shared" si="82"/>
        <v/>
      </c>
      <c r="H97" s="6" t="str">
        <f t="shared" si="82"/>
        <v/>
      </c>
      <c r="I97" s="6" t="str">
        <f t="shared" si="82"/>
        <v/>
      </c>
      <c r="J97" s="6" t="str">
        <f t="shared" si="82"/>
        <v/>
      </c>
      <c r="K97" s="6" t="str">
        <f t="shared" si="82"/>
        <v/>
      </c>
      <c r="L97" s="6" t="str">
        <f t="shared" si="82"/>
        <v/>
      </c>
      <c r="M97" s="6" t="str">
        <f t="shared" si="82"/>
        <v/>
      </c>
      <c r="N97" s="6" t="str">
        <f t="shared" si="82"/>
        <v/>
      </c>
      <c r="O97" s="6" t="str">
        <f t="shared" si="82"/>
        <v/>
      </c>
      <c r="P97" s="6" t="str">
        <f t="shared" si="82"/>
        <v/>
      </c>
      <c r="Q97" s="6" t="str">
        <f t="shared" si="82"/>
        <v/>
      </c>
      <c r="R97" s="6" t="str">
        <f t="shared" si="82"/>
        <v/>
      </c>
      <c r="S97" s="6" t="str">
        <f t="shared" si="82"/>
        <v/>
      </c>
      <c r="T97" s="130" t="str">
        <f t="shared" si="82"/>
        <v/>
      </c>
      <c r="U97" s="6" t="str">
        <f t="shared" si="82"/>
        <v/>
      </c>
      <c r="V97" s="6" t="str">
        <f t="shared" si="82"/>
        <v/>
      </c>
      <c r="W97" s="6" t="str">
        <f t="shared" si="82"/>
        <v/>
      </c>
      <c r="X97" s="6" t="str">
        <f t="shared" si="82"/>
        <v/>
      </c>
      <c r="Y97" s="6" t="str">
        <f t="shared" si="82"/>
        <v/>
      </c>
      <c r="Z97" s="6" t="str">
        <f t="shared" si="82"/>
        <v/>
      </c>
      <c r="AA97" s="6" t="str">
        <f t="shared" si="82"/>
        <v/>
      </c>
      <c r="AB97" s="6">
        <f t="shared" si="82"/>
        <v>0.01</v>
      </c>
      <c r="AC97" s="6" t="str">
        <f t="shared" si="82"/>
        <v/>
      </c>
      <c r="AD97" s="6">
        <f t="shared" si="82"/>
        <v>0.1</v>
      </c>
      <c r="AE97" s="493" t="str">
        <f t="shared" si="82"/>
        <v/>
      </c>
      <c r="AF97" s="6" t="str">
        <f t="shared" si="82"/>
        <v/>
      </c>
      <c r="AG97" s="6" t="str">
        <f t="shared" si="82"/>
        <v/>
      </c>
      <c r="AH97" s="6" t="str">
        <f t="shared" si="82"/>
        <v/>
      </c>
      <c r="AI97" s="114" t="str">
        <f t="shared" si="82"/>
        <v/>
      </c>
      <c r="AJ97" s="448" t="str">
        <f t="shared" si="82"/>
        <v/>
      </c>
      <c r="AK97" s="448" t="str">
        <f t="shared" si="82"/>
        <v/>
      </c>
      <c r="AL97" s="448" t="str">
        <f t="shared" si="82"/>
        <v/>
      </c>
      <c r="AM97" s="448" t="str">
        <f t="shared" si="82"/>
        <v/>
      </c>
      <c r="AN97" s="448" t="str">
        <f t="shared" si="82"/>
        <v/>
      </c>
      <c r="AO97" s="130" t="str">
        <f t="shared" si="82"/>
        <v/>
      </c>
    </row>
    <row r="98" spans="1:41" ht="18.75" hidden="1">
      <c r="A98" s="16">
        <f t="shared" si="50"/>
        <v>87</v>
      </c>
      <c r="B98" s="14" t="s">
        <v>116</v>
      </c>
      <c r="D98" s="84" t="s">
        <v>109</v>
      </c>
      <c r="F98" s="6">
        <f t="shared" ref="F98:AI98" si="83">F94*F$92</f>
        <v>0</v>
      </c>
      <c r="G98" s="6">
        <f t="shared" si="83"/>
        <v>0</v>
      </c>
      <c r="H98" s="6">
        <f t="shared" si="83"/>
        <v>0</v>
      </c>
      <c r="I98" s="6">
        <f t="shared" si="83"/>
        <v>0</v>
      </c>
      <c r="J98" s="6">
        <f t="shared" si="83"/>
        <v>0</v>
      </c>
      <c r="K98" s="6">
        <f t="shared" si="83"/>
        <v>0</v>
      </c>
      <c r="L98" s="6">
        <f t="shared" si="83"/>
        <v>0</v>
      </c>
      <c r="M98" s="6">
        <f t="shared" si="83"/>
        <v>0</v>
      </c>
      <c r="N98" s="6">
        <f t="shared" si="83"/>
        <v>0</v>
      </c>
      <c r="O98" s="6">
        <f t="shared" si="83"/>
        <v>0</v>
      </c>
      <c r="P98" s="6">
        <f t="shared" si="83"/>
        <v>0</v>
      </c>
      <c r="Q98" s="6">
        <f t="shared" si="83"/>
        <v>0</v>
      </c>
      <c r="R98" s="6">
        <f t="shared" si="83"/>
        <v>0</v>
      </c>
      <c r="S98" s="6">
        <f t="shared" si="83"/>
        <v>0</v>
      </c>
      <c r="T98" s="130">
        <f t="shared" si="83"/>
        <v>0</v>
      </c>
      <c r="U98" s="6">
        <f t="shared" si="83"/>
        <v>0</v>
      </c>
      <c r="V98" s="6">
        <f t="shared" si="83"/>
        <v>0</v>
      </c>
      <c r="W98" s="6">
        <f t="shared" si="83"/>
        <v>0</v>
      </c>
      <c r="X98" s="6">
        <f t="shared" si="83"/>
        <v>0</v>
      </c>
      <c r="Y98" s="6">
        <f t="shared" si="83"/>
        <v>0</v>
      </c>
      <c r="Z98" s="6">
        <f t="shared" si="83"/>
        <v>0</v>
      </c>
      <c r="AA98" s="6">
        <f t="shared" si="83"/>
        <v>0</v>
      </c>
      <c r="AB98" s="6">
        <f t="shared" si="83"/>
        <v>0</v>
      </c>
      <c r="AC98" s="6">
        <f t="shared" si="83"/>
        <v>0</v>
      </c>
      <c r="AD98" s="6">
        <f t="shared" si="83"/>
        <v>0</v>
      </c>
      <c r="AE98" s="493" t="e">
        <f t="shared" si="83"/>
        <v>#VALUE!</v>
      </c>
      <c r="AF98" s="6" t="e">
        <f t="shared" si="83"/>
        <v>#VALUE!</v>
      </c>
      <c r="AG98" s="6" t="e">
        <f t="shared" si="83"/>
        <v>#VALUE!</v>
      </c>
      <c r="AH98" s="6" t="e">
        <f t="shared" si="83"/>
        <v>#VALUE!</v>
      </c>
      <c r="AI98" s="114" t="e">
        <f t="shared" si="83"/>
        <v>#VALUE!</v>
      </c>
      <c r="AJ98" s="448" t="e">
        <f t="shared" ref="AJ98:AO98" si="84">AJ94*AJ$92</f>
        <v>#VALUE!</v>
      </c>
      <c r="AK98" s="448" t="e">
        <f t="shared" si="84"/>
        <v>#VALUE!</v>
      </c>
      <c r="AL98" s="448" t="e">
        <f t="shared" si="84"/>
        <v>#VALUE!</v>
      </c>
      <c r="AM98" s="448" t="e">
        <f t="shared" si="84"/>
        <v>#VALUE!</v>
      </c>
      <c r="AN98" s="448" t="e">
        <f t="shared" si="84"/>
        <v>#DIV/0!</v>
      </c>
      <c r="AO98" s="130" t="e">
        <f t="shared" si="84"/>
        <v>#DIV/0!</v>
      </c>
    </row>
    <row r="99" spans="1:41" ht="18" hidden="1">
      <c r="A99" s="86">
        <f t="shared" si="50"/>
        <v>88</v>
      </c>
      <c r="B99" s="87" t="s">
        <v>117</v>
      </c>
      <c r="C99" s="87"/>
      <c r="D99" s="88" t="s">
        <v>94</v>
      </c>
      <c r="E99" s="87"/>
      <c r="F99" s="87">
        <f t="shared" ref="F99:AO99" si="85">IF(F$12="L",F81-F96-F97-F98,IF(F$12="Vd",IF(F23=0,F33+F53,F203),IF(F23=0,F25-F53,F203)))</f>
        <v>1.5240653530241695</v>
      </c>
      <c r="G99" s="87">
        <f t="shared" si="85"/>
        <v>1.5152211294315741</v>
      </c>
      <c r="H99" s="87">
        <f t="shared" si="85"/>
        <v>1.5161495284255668</v>
      </c>
      <c r="I99" s="87">
        <f t="shared" si="85"/>
        <v>1.5152000261734038</v>
      </c>
      <c r="J99" s="87">
        <f t="shared" si="85"/>
        <v>1.515864561631818</v>
      </c>
      <c r="K99" s="87">
        <f t="shared" si="85"/>
        <v>1.5149148783944104</v>
      </c>
      <c r="L99" s="87">
        <f t="shared" si="85"/>
        <v>1.5236913222926411</v>
      </c>
      <c r="M99" s="87">
        <f t="shared" si="85"/>
        <v>1.5148448828466949</v>
      </c>
      <c r="N99" s="87">
        <f t="shared" si="85"/>
        <v>1.5142715651277741</v>
      </c>
      <c r="O99" s="87">
        <f t="shared" si="85"/>
        <v>1.5134221667974215</v>
      </c>
      <c r="P99" s="87">
        <f t="shared" si="85"/>
        <v>1.5160834214801011</v>
      </c>
      <c r="Q99" s="87">
        <f t="shared" si="85"/>
        <v>1.511895347859604</v>
      </c>
      <c r="R99" s="87">
        <f t="shared" si="85"/>
        <v>1.5214503966076596</v>
      </c>
      <c r="S99" s="87">
        <f t="shared" si="85"/>
        <v>1.5096742175114815</v>
      </c>
      <c r="T99" s="131">
        <f t="shared" si="85"/>
        <v>1.5280896328286468</v>
      </c>
      <c r="U99" s="87">
        <f t="shared" si="85"/>
        <v>1.508758130201467</v>
      </c>
      <c r="V99" s="87">
        <f t="shared" si="85"/>
        <v>1.5049693318252804</v>
      </c>
      <c r="W99" s="87">
        <f t="shared" si="85"/>
        <v>1.5043211536767112</v>
      </c>
      <c r="X99" s="87">
        <f t="shared" si="85"/>
        <v>1.4996166880713391</v>
      </c>
      <c r="Y99" s="87">
        <f t="shared" si="85"/>
        <v>1.4989661885560748</v>
      </c>
      <c r="Z99" s="87">
        <f t="shared" si="85"/>
        <v>1.4797611470197611</v>
      </c>
      <c r="AA99" s="87">
        <f t="shared" si="85"/>
        <v>1.4749486789591497</v>
      </c>
      <c r="AB99" s="87">
        <f t="shared" si="85"/>
        <v>1.13323</v>
      </c>
      <c r="AC99" s="87">
        <f t="shared" si="85"/>
        <v>1.1332301967434373</v>
      </c>
      <c r="AD99" s="87">
        <f t="shared" si="85"/>
        <v>1.1332300219480358</v>
      </c>
      <c r="AE99" s="494">
        <f t="shared" si="85"/>
        <v>0.01</v>
      </c>
      <c r="AF99" s="87" t="e">
        <f t="shared" si="85"/>
        <v>#VALUE!</v>
      </c>
      <c r="AG99" s="87" t="e">
        <f t="shared" si="85"/>
        <v>#VALUE!</v>
      </c>
      <c r="AH99" s="87" t="e">
        <f t="shared" si="85"/>
        <v>#VALUE!</v>
      </c>
      <c r="AI99" s="87" t="e">
        <f t="shared" si="85"/>
        <v>#VALUE!</v>
      </c>
      <c r="AJ99" s="449" t="e">
        <f t="shared" si="85"/>
        <v>#VALUE!</v>
      </c>
      <c r="AK99" s="449" t="e">
        <f t="shared" si="85"/>
        <v>#VALUE!</v>
      </c>
      <c r="AL99" s="449" t="e">
        <f t="shared" si="85"/>
        <v>#VALUE!</v>
      </c>
      <c r="AM99" s="449" t="e">
        <f t="shared" si="85"/>
        <v>#VALUE!</v>
      </c>
      <c r="AN99" s="449">
        <f t="shared" si="85"/>
        <v>0</v>
      </c>
      <c r="AO99" s="131">
        <f t="shared" si="85"/>
        <v>0</v>
      </c>
    </row>
    <row r="100" spans="1:41" ht="18" hidden="1">
      <c r="A100" s="16">
        <f t="shared" si="50"/>
        <v>89</v>
      </c>
      <c r="B100" s="84" t="s">
        <v>118</v>
      </c>
      <c r="D100" s="84" t="s">
        <v>89</v>
      </c>
      <c r="F100" s="6">
        <f t="shared" ref="F100:AO100" si="86">IF(F$12="L",F$15,F$78*F99/(F$14+1.03323))</f>
        <v>3.5012873755471885</v>
      </c>
      <c r="G100" s="6">
        <f t="shared" si="86"/>
        <v>3.658921981018902</v>
      </c>
      <c r="H100" s="6">
        <f t="shared" si="86"/>
        <v>3.4831020814066598</v>
      </c>
      <c r="I100" s="6">
        <f t="shared" si="86"/>
        <v>3.6588710213446403</v>
      </c>
      <c r="J100" s="6">
        <f t="shared" si="86"/>
        <v>3.4824474174610334</v>
      </c>
      <c r="K100" s="6">
        <f t="shared" si="86"/>
        <v>3.6581824528867881</v>
      </c>
      <c r="L100" s="6">
        <f t="shared" si="86"/>
        <v>3.5004281019761647</v>
      </c>
      <c r="M100" s="6">
        <f t="shared" si="86"/>
        <v>3.6580134292089004</v>
      </c>
      <c r="N100" s="6">
        <f t="shared" si="86"/>
        <v>3.4787877721985567</v>
      </c>
      <c r="O100" s="6">
        <f t="shared" si="86"/>
        <v>3.6545778864195864</v>
      </c>
      <c r="P100" s="6">
        <f t="shared" si="86"/>
        <v>3.4829502116635838</v>
      </c>
      <c r="Q100" s="6">
        <f t="shared" si="86"/>
        <v>3.650890958311138</v>
      </c>
      <c r="R100" s="6">
        <f t="shared" si="86"/>
        <v>3.4952799468824236</v>
      </c>
      <c r="S100" s="6">
        <f t="shared" si="86"/>
        <v>3.6455274225897858</v>
      </c>
      <c r="T100" s="130">
        <f t="shared" si="86"/>
        <v>3.5105324909532487</v>
      </c>
      <c r="U100" s="6">
        <f t="shared" si="86"/>
        <v>3.6433152755110276</v>
      </c>
      <c r="V100" s="6">
        <f t="shared" si="86"/>
        <v>3.4574174340028963</v>
      </c>
      <c r="W100" s="6">
        <f t="shared" si="86"/>
        <v>3.6326009641670565</v>
      </c>
      <c r="X100" s="6">
        <f t="shared" si="86"/>
        <v>3.4451206227380191</v>
      </c>
      <c r="Y100" s="6">
        <f t="shared" si="86"/>
        <v>3.6196699145618831</v>
      </c>
      <c r="Z100" s="6">
        <f t="shared" si="86"/>
        <v>3.3995058103019238</v>
      </c>
      <c r="AA100" s="6">
        <f t="shared" si="86"/>
        <v>3.5616729713523543</v>
      </c>
      <c r="AB100" s="6">
        <f t="shared" si="86"/>
        <v>889</v>
      </c>
      <c r="AC100" s="6">
        <f t="shared" si="86"/>
        <v>2.5042849801320104</v>
      </c>
      <c r="AD100" s="6">
        <f t="shared" si="86"/>
        <v>2.5042845938578893</v>
      </c>
      <c r="AE100" s="493">
        <f t="shared" si="86"/>
        <v>6.8397328157140521E-3</v>
      </c>
      <c r="AF100" s="6">
        <f t="shared" si="86"/>
        <v>985</v>
      </c>
      <c r="AG100" s="6">
        <f t="shared" si="86"/>
        <v>985</v>
      </c>
      <c r="AH100" s="6">
        <f t="shared" si="86"/>
        <v>985</v>
      </c>
      <c r="AI100" s="114">
        <f t="shared" si="86"/>
        <v>0</v>
      </c>
      <c r="AJ100" s="448">
        <f t="shared" si="86"/>
        <v>0</v>
      </c>
      <c r="AK100" s="448">
        <f t="shared" si="86"/>
        <v>985</v>
      </c>
      <c r="AL100" s="448">
        <f t="shared" si="86"/>
        <v>985</v>
      </c>
      <c r="AM100" s="448">
        <f t="shared" si="86"/>
        <v>985</v>
      </c>
      <c r="AN100" s="448" t="e">
        <f t="shared" si="86"/>
        <v>#DIV/0!</v>
      </c>
      <c r="AO100" s="130" t="e">
        <f t="shared" si="86"/>
        <v>#DIV/0!</v>
      </c>
    </row>
    <row r="101" spans="1:41" ht="15.75" hidden="1">
      <c r="A101" s="16">
        <f t="shared" si="50"/>
        <v>90</v>
      </c>
      <c r="B101" s="85" t="s">
        <v>96</v>
      </c>
      <c r="D101" s="6" t="s">
        <v>97</v>
      </c>
      <c r="F101" s="53">
        <f t="shared" ref="F101:AO101" si="87">F$22/F100/3600/(3.1416*(F$79/1000)^2/4)</f>
        <v>17.574331969562628</v>
      </c>
      <c r="G101" s="53">
        <f t="shared" si="87"/>
        <v>3.9008057788965815</v>
      </c>
      <c r="H101" s="53">
        <f t="shared" si="87"/>
        <v>16.786969542742266</v>
      </c>
      <c r="I101" s="53">
        <f t="shared" si="87"/>
        <v>7.6076015853581751</v>
      </c>
      <c r="J101" s="53">
        <f t="shared" si="87"/>
        <v>16.790125318666078</v>
      </c>
      <c r="K101" s="53">
        <f t="shared" si="87"/>
        <v>11.316472726625927</v>
      </c>
      <c r="L101" s="53">
        <f t="shared" si="87"/>
        <v>17.578646058739697</v>
      </c>
      <c r="M101" s="53">
        <f t="shared" si="87"/>
        <v>15.218770254007707</v>
      </c>
      <c r="N101" s="53">
        <f t="shared" si="87"/>
        <v>12.203849501473325</v>
      </c>
      <c r="O101" s="53">
        <f t="shared" si="87"/>
        <v>21.979682641142475</v>
      </c>
      <c r="P101" s="53">
        <f t="shared" si="87"/>
        <v>20.388056456803685</v>
      </c>
      <c r="Q101" s="53">
        <f t="shared" si="87"/>
        <v>26.513422526585838</v>
      </c>
      <c r="R101" s="53">
        <f t="shared" si="87"/>
        <v>20.31613679899105</v>
      </c>
      <c r="S101" s="53">
        <f t="shared" si="87"/>
        <v>31.070611708931867</v>
      </c>
      <c r="T101" s="132">
        <f t="shared" si="87"/>
        <v>20.227867349078803</v>
      </c>
      <c r="U101" s="53">
        <f t="shared" si="87"/>
        <v>35.610401421740221</v>
      </c>
      <c r="V101" s="53">
        <f t="shared" si="87"/>
        <v>7.8864929890554647</v>
      </c>
      <c r="W101" s="53">
        <f t="shared" si="87"/>
        <v>37.456514705235527</v>
      </c>
      <c r="X101" s="53">
        <f t="shared" si="87"/>
        <v>7.9146425740621913</v>
      </c>
      <c r="Y101" s="53">
        <f t="shared" si="87"/>
        <v>39.337626567941051</v>
      </c>
      <c r="Z101" s="53">
        <f t="shared" si="87"/>
        <v>25.091938298167108</v>
      </c>
      <c r="AA101" s="53">
        <f t="shared" si="87"/>
        <v>45.533349254144177</v>
      </c>
      <c r="AB101" s="53">
        <f t="shared" si="87"/>
        <v>0.78646786694803383</v>
      </c>
      <c r="AC101" s="53">
        <f t="shared" si="87"/>
        <v>0.13505518954090387</v>
      </c>
      <c r="AD101" s="53">
        <f t="shared" si="87"/>
        <v>3.4366058531901229E-2</v>
      </c>
      <c r="AE101" s="495" t="e">
        <f t="shared" si="87"/>
        <v>#VALUE!</v>
      </c>
      <c r="AF101" s="53" t="e">
        <f t="shared" si="87"/>
        <v>#VALUE!</v>
      </c>
      <c r="AG101" s="53" t="e">
        <f t="shared" si="87"/>
        <v>#VALUE!</v>
      </c>
      <c r="AH101" s="53" t="e">
        <f t="shared" si="87"/>
        <v>#VALUE!</v>
      </c>
      <c r="AI101" s="395" t="e">
        <f t="shared" si="87"/>
        <v>#DIV/0!</v>
      </c>
      <c r="AJ101" s="450" t="e">
        <f t="shared" si="87"/>
        <v>#DIV/0!</v>
      </c>
      <c r="AK101" s="450" t="e">
        <f t="shared" si="87"/>
        <v>#VALUE!</v>
      </c>
      <c r="AL101" s="450" t="e">
        <f t="shared" si="87"/>
        <v>#VALUE!</v>
      </c>
      <c r="AM101" s="450" t="e">
        <f t="shared" si="87"/>
        <v>#VALUE!</v>
      </c>
      <c r="AN101" s="450" t="e">
        <f t="shared" si="87"/>
        <v>#DIV/0!</v>
      </c>
      <c r="AO101" s="132" t="e">
        <f t="shared" si="87"/>
        <v>#DIV/0!</v>
      </c>
    </row>
    <row r="102" spans="1:41" ht="15.75" hidden="1">
      <c r="A102" s="16">
        <f t="shared" si="50"/>
        <v>91</v>
      </c>
      <c r="B102" s="14" t="s">
        <v>98</v>
      </c>
      <c r="D102" s="6" t="s">
        <v>97</v>
      </c>
      <c r="F102" s="53">
        <f t="shared" ref="F102:AO102" si="88">(F99*10000*F19*9.80665/F100)^0.5</f>
        <v>214.34577333963927</v>
      </c>
      <c r="G102" s="53">
        <f t="shared" si="88"/>
        <v>208.62117518121332</v>
      </c>
      <c r="H102" s="53">
        <f t="shared" si="88"/>
        <v>214.34577333963927</v>
      </c>
      <c r="I102" s="53">
        <f t="shared" si="88"/>
        <v>208.62117518121332</v>
      </c>
      <c r="J102" s="53">
        <f t="shared" si="88"/>
        <v>214.34577333963927</v>
      </c>
      <c r="K102" s="53">
        <f t="shared" si="88"/>
        <v>208.62117518121332</v>
      </c>
      <c r="L102" s="53">
        <f t="shared" si="88"/>
        <v>214.34577333963927</v>
      </c>
      <c r="M102" s="53">
        <f t="shared" si="88"/>
        <v>208.62117518121332</v>
      </c>
      <c r="N102" s="53">
        <f t="shared" si="88"/>
        <v>214.34577333963927</v>
      </c>
      <c r="O102" s="53">
        <f t="shared" si="88"/>
        <v>208.62117518121332</v>
      </c>
      <c r="P102" s="53">
        <f t="shared" si="88"/>
        <v>214.34577333963927</v>
      </c>
      <c r="Q102" s="53">
        <f t="shared" si="88"/>
        <v>208.62117518121332</v>
      </c>
      <c r="R102" s="53">
        <f t="shared" si="88"/>
        <v>214.34577333963929</v>
      </c>
      <c r="S102" s="53">
        <f t="shared" si="88"/>
        <v>208.62117518121332</v>
      </c>
      <c r="T102" s="132">
        <f t="shared" si="88"/>
        <v>214.34577333963927</v>
      </c>
      <c r="U102" s="53">
        <f t="shared" si="88"/>
        <v>208.62117518121332</v>
      </c>
      <c r="V102" s="53">
        <f t="shared" si="88"/>
        <v>214.34577333963927</v>
      </c>
      <c r="W102" s="53">
        <f t="shared" si="88"/>
        <v>208.62117518121332</v>
      </c>
      <c r="X102" s="53">
        <f t="shared" si="88"/>
        <v>214.34577333963927</v>
      </c>
      <c r="Y102" s="53">
        <f t="shared" si="88"/>
        <v>208.62117518121335</v>
      </c>
      <c r="Z102" s="53">
        <f t="shared" si="88"/>
        <v>214.34577333963929</v>
      </c>
      <c r="AA102" s="53">
        <f t="shared" si="88"/>
        <v>208.62117518121332</v>
      </c>
      <c r="AB102" s="53">
        <f t="shared" si="88"/>
        <v>0</v>
      </c>
      <c r="AC102" s="53">
        <f t="shared" si="88"/>
        <v>218.07915112708929</v>
      </c>
      <c r="AD102" s="53">
        <f t="shared" si="88"/>
        <v>218.07915112708929</v>
      </c>
      <c r="AE102" s="495">
        <f t="shared" si="88"/>
        <v>448.0276189088342</v>
      </c>
      <c r="AF102" s="53" t="e">
        <f t="shared" si="88"/>
        <v>#VALUE!</v>
      </c>
      <c r="AG102" s="53" t="e">
        <f t="shared" si="88"/>
        <v>#VALUE!</v>
      </c>
      <c r="AH102" s="53" t="e">
        <f t="shared" si="88"/>
        <v>#VALUE!</v>
      </c>
      <c r="AI102" s="395" t="e">
        <f t="shared" si="88"/>
        <v>#VALUE!</v>
      </c>
      <c r="AJ102" s="450" t="e">
        <f t="shared" si="88"/>
        <v>#VALUE!</v>
      </c>
      <c r="AK102" s="450" t="e">
        <f t="shared" si="88"/>
        <v>#VALUE!</v>
      </c>
      <c r="AL102" s="450" t="e">
        <f t="shared" si="88"/>
        <v>#VALUE!</v>
      </c>
      <c r="AM102" s="450" t="e">
        <f t="shared" si="88"/>
        <v>#VALUE!</v>
      </c>
      <c r="AN102" s="450" t="e">
        <f t="shared" si="88"/>
        <v>#DIV/0!</v>
      </c>
      <c r="AO102" s="132" t="e">
        <f t="shared" si="88"/>
        <v>#DIV/0!</v>
      </c>
    </row>
    <row r="103" spans="1:41" ht="18.75" hidden="1">
      <c r="A103" s="16">
        <f t="shared" si="50"/>
        <v>92</v>
      </c>
      <c r="B103" s="14" t="s">
        <v>108</v>
      </c>
      <c r="D103" s="84" t="s">
        <v>109</v>
      </c>
      <c r="F103" s="6">
        <f t="shared" ref="F103:AI103" si="89">F100*F101*F101/(2*9.80665*10000)</f>
        <v>5.5135934276860886E-3</v>
      </c>
      <c r="G103" s="6">
        <f t="shared" si="89"/>
        <v>2.8386453226876681E-4</v>
      </c>
      <c r="H103" s="6">
        <f t="shared" si="89"/>
        <v>5.0044935803356854E-3</v>
      </c>
      <c r="I103" s="6">
        <f t="shared" si="89"/>
        <v>1.0796722762985397E-3</v>
      </c>
      <c r="J103" s="6">
        <f t="shared" si="89"/>
        <v>5.0054343731518926E-3</v>
      </c>
      <c r="K103" s="6">
        <f t="shared" si="89"/>
        <v>2.3885638391914349E-3</v>
      </c>
      <c r="L103" s="6">
        <f t="shared" si="89"/>
        <v>5.5149468864562051E-3</v>
      </c>
      <c r="M103" s="6">
        <f t="shared" si="89"/>
        <v>4.3197015874840662E-3</v>
      </c>
      <c r="N103" s="6">
        <f t="shared" si="89"/>
        <v>2.6416236868460736E-3</v>
      </c>
      <c r="O103" s="6">
        <f t="shared" si="89"/>
        <v>9.0018005400498962E-3</v>
      </c>
      <c r="P103" s="6">
        <f t="shared" si="89"/>
        <v>7.3815616304109552E-3</v>
      </c>
      <c r="Q103" s="6">
        <f t="shared" si="89"/>
        <v>1.3085182273377068E-2</v>
      </c>
      <c r="R103" s="6">
        <f t="shared" si="89"/>
        <v>7.3555228862223236E-3</v>
      </c>
      <c r="S103" s="6">
        <f t="shared" si="89"/>
        <v>1.7943588681537836E-2</v>
      </c>
      <c r="T103" s="130">
        <f t="shared" si="89"/>
        <v>7.3235646470448841E-3</v>
      </c>
      <c r="U103" s="6">
        <f t="shared" si="89"/>
        <v>2.355590651568458E-2</v>
      </c>
      <c r="V103" s="6">
        <f t="shared" si="89"/>
        <v>1.0963999056669777E-3</v>
      </c>
      <c r="W103" s="6">
        <f t="shared" si="89"/>
        <v>2.5984941956355419E-2</v>
      </c>
      <c r="X103" s="6">
        <f t="shared" si="89"/>
        <v>1.1003133311133415E-3</v>
      </c>
      <c r="Y103" s="6">
        <f t="shared" si="89"/>
        <v>2.8558448080329948E-2</v>
      </c>
      <c r="Z103" s="6">
        <f t="shared" si="89"/>
        <v>1.0912733222936399E-2</v>
      </c>
      <c r="AA103" s="6">
        <f t="shared" si="89"/>
        <v>3.7649790354575455E-2</v>
      </c>
      <c r="AB103" s="6">
        <f t="shared" si="89"/>
        <v>2.8035806641638662E-3</v>
      </c>
      <c r="AC103" s="6">
        <f t="shared" si="89"/>
        <v>2.3289256872644795E-7</v>
      </c>
      <c r="AD103" s="6">
        <f t="shared" si="89"/>
        <v>1.5079691659235629E-8</v>
      </c>
      <c r="AE103" s="493" t="e">
        <f t="shared" si="89"/>
        <v>#VALUE!</v>
      </c>
      <c r="AF103" s="6" t="e">
        <f t="shared" si="89"/>
        <v>#VALUE!</v>
      </c>
      <c r="AG103" s="6" t="e">
        <f t="shared" si="89"/>
        <v>#VALUE!</v>
      </c>
      <c r="AH103" s="6" t="e">
        <f t="shared" si="89"/>
        <v>#VALUE!</v>
      </c>
      <c r="AI103" s="114" t="e">
        <f t="shared" si="89"/>
        <v>#DIV/0!</v>
      </c>
      <c r="AJ103" s="448" t="e">
        <f t="shared" ref="AJ103:AO103" si="90">AJ100*AJ101*AJ101/(2*9.80665*10000)</f>
        <v>#DIV/0!</v>
      </c>
      <c r="AK103" s="448" t="e">
        <f t="shared" si="90"/>
        <v>#VALUE!</v>
      </c>
      <c r="AL103" s="448" t="e">
        <f t="shared" si="90"/>
        <v>#VALUE!</v>
      </c>
      <c r="AM103" s="448" t="e">
        <f t="shared" si="90"/>
        <v>#VALUE!</v>
      </c>
      <c r="AN103" s="448" t="e">
        <f t="shared" si="90"/>
        <v>#DIV/0!</v>
      </c>
      <c r="AO103" s="130" t="e">
        <f t="shared" si="90"/>
        <v>#DIV/0!</v>
      </c>
    </row>
    <row r="104" spans="1:41" ht="15.75" hidden="1">
      <c r="A104" s="16">
        <f t="shared" si="50"/>
        <v>93</v>
      </c>
      <c r="B104" s="85" t="s">
        <v>110</v>
      </c>
      <c r="D104" s="6" t="s">
        <v>30</v>
      </c>
      <c r="F104" s="6">
        <f t="shared" ref="F104:AO104" si="91">4*F91*F$23/F$79*1000</f>
        <v>1.5877831573452732</v>
      </c>
      <c r="G104" s="6">
        <f t="shared" si="91"/>
        <v>7.4314409972398035E-2</v>
      </c>
      <c r="H104" s="6">
        <f t="shared" si="91"/>
        <v>0.18841780562253813</v>
      </c>
      <c r="I104" s="6">
        <f t="shared" si="91"/>
        <v>0.26370485706577917</v>
      </c>
      <c r="J104" s="6">
        <f t="shared" si="91"/>
        <v>0.18841780562253813</v>
      </c>
      <c r="K104" s="6">
        <f t="shared" si="91"/>
        <v>2.9211391174609882E-2</v>
      </c>
      <c r="L104" s="6">
        <f t="shared" si="91"/>
        <v>1.5877831573452732</v>
      </c>
      <c r="M104" s="6">
        <f t="shared" si="91"/>
        <v>0.32732158040670839</v>
      </c>
      <c r="N104" s="6">
        <f t="shared" si="91"/>
        <v>0.32033199470111356</v>
      </c>
      <c r="O104" s="6">
        <f t="shared" si="91"/>
        <v>0.16750850589137412</v>
      </c>
      <c r="P104" s="6">
        <f t="shared" si="91"/>
        <v>0.56105393891700617</v>
      </c>
      <c r="Q104" s="6">
        <f t="shared" si="91"/>
        <v>0.16667905328892768</v>
      </c>
      <c r="R104" s="6">
        <f t="shared" si="91"/>
        <v>1.5792629391737949</v>
      </c>
      <c r="S104" s="6">
        <f t="shared" si="91"/>
        <v>4.9824314076587176E-2</v>
      </c>
      <c r="T104" s="130">
        <f t="shared" si="91"/>
        <v>2.5974719394305836</v>
      </c>
      <c r="U104" s="6">
        <f t="shared" si="91"/>
        <v>0.18219233152804759</v>
      </c>
      <c r="V104" s="6">
        <f t="shared" si="91"/>
        <v>0.59019941112872076</v>
      </c>
      <c r="W104" s="6">
        <f t="shared" si="91"/>
        <v>0.19858080845678425</v>
      </c>
      <c r="X104" s="6">
        <f t="shared" si="91"/>
        <v>0.59019941112872076</v>
      </c>
      <c r="Y104" s="6">
        <f t="shared" si="91"/>
        <v>0.80195285348241985</v>
      </c>
      <c r="Z104" s="6">
        <f t="shared" si="91"/>
        <v>0.43376397417313439</v>
      </c>
      <c r="AA104" s="6">
        <f t="shared" si="91"/>
        <v>7.2600125480934583</v>
      </c>
      <c r="AB104" s="6">
        <f t="shared" si="91"/>
        <v>0.95169059813057466</v>
      </c>
      <c r="AC104" s="6">
        <f t="shared" si="91"/>
        <v>0.75054129825134974</v>
      </c>
      <c r="AD104" s="6">
        <f t="shared" si="91"/>
        <v>1.206519649311431</v>
      </c>
      <c r="AE104" s="493" t="e">
        <f t="shared" si="91"/>
        <v>#VALUE!</v>
      </c>
      <c r="AF104" s="6" t="e">
        <f t="shared" si="91"/>
        <v>#VALUE!</v>
      </c>
      <c r="AG104" s="6" t="e">
        <f t="shared" si="91"/>
        <v>#VALUE!</v>
      </c>
      <c r="AH104" s="6" t="e">
        <f t="shared" si="91"/>
        <v>#VALUE!</v>
      </c>
      <c r="AI104" s="114" t="e">
        <f t="shared" si="91"/>
        <v>#VALUE!</v>
      </c>
      <c r="AJ104" s="448" t="e">
        <f t="shared" si="91"/>
        <v>#VALUE!</v>
      </c>
      <c r="AK104" s="448" t="e">
        <f t="shared" si="91"/>
        <v>#VALUE!</v>
      </c>
      <c r="AL104" s="448" t="e">
        <f t="shared" si="91"/>
        <v>#VALUE!</v>
      </c>
      <c r="AM104" s="448" t="e">
        <f t="shared" si="91"/>
        <v>#VALUE!</v>
      </c>
      <c r="AN104" s="448" t="e">
        <f t="shared" si="91"/>
        <v>#DIV/0!</v>
      </c>
      <c r="AO104" s="130" t="e">
        <f t="shared" si="91"/>
        <v>#DIV/0!</v>
      </c>
    </row>
    <row r="105" spans="1:41" ht="15.75" hidden="1">
      <c r="A105" s="16">
        <f t="shared" si="50"/>
        <v>94</v>
      </c>
      <c r="B105" s="85" t="s">
        <v>111</v>
      </c>
      <c r="C105" s="6" t="s">
        <v>112</v>
      </c>
      <c r="D105" s="6" t="s">
        <v>30</v>
      </c>
      <c r="F105" s="6">
        <f t="shared" ref="F105:AO105" si="92">F$108*F$54+F$109*F$55+F$110*F$56+F$111*F$57+F$112*F$58+F$113*F$59+F$114*F$60+F$115*F$61+F$116*F$62+F$117*F$63+F$120*F$64+F$65</f>
        <v>0</v>
      </c>
      <c r="G105" s="6">
        <f t="shared" si="92"/>
        <v>0</v>
      </c>
      <c r="H105" s="6">
        <f t="shared" si="92"/>
        <v>0</v>
      </c>
      <c r="I105" s="6">
        <f t="shared" si="92"/>
        <v>0</v>
      </c>
      <c r="J105" s="6">
        <f t="shared" si="92"/>
        <v>0</v>
      </c>
      <c r="K105" s="6">
        <f t="shared" si="92"/>
        <v>0</v>
      </c>
      <c r="L105" s="6">
        <f t="shared" si="92"/>
        <v>0</v>
      </c>
      <c r="M105" s="6">
        <f t="shared" si="92"/>
        <v>0</v>
      </c>
      <c r="N105" s="6">
        <f t="shared" si="92"/>
        <v>0</v>
      </c>
      <c r="O105" s="6">
        <f t="shared" si="92"/>
        <v>0</v>
      </c>
      <c r="P105" s="6">
        <f t="shared" si="92"/>
        <v>0</v>
      </c>
      <c r="Q105" s="6">
        <f t="shared" si="92"/>
        <v>0</v>
      </c>
      <c r="R105" s="6">
        <f t="shared" si="92"/>
        <v>0</v>
      </c>
      <c r="S105" s="6">
        <f t="shared" si="92"/>
        <v>0</v>
      </c>
      <c r="T105" s="130">
        <f t="shared" si="92"/>
        <v>0</v>
      </c>
      <c r="U105" s="6">
        <f t="shared" si="92"/>
        <v>0</v>
      </c>
      <c r="V105" s="6">
        <f t="shared" si="92"/>
        <v>0</v>
      </c>
      <c r="W105" s="6">
        <f t="shared" si="92"/>
        <v>0</v>
      </c>
      <c r="X105" s="6">
        <f t="shared" si="92"/>
        <v>0</v>
      </c>
      <c r="Y105" s="6">
        <f t="shared" si="92"/>
        <v>0</v>
      </c>
      <c r="Z105" s="6">
        <f t="shared" si="92"/>
        <v>0</v>
      </c>
      <c r="AA105" s="6">
        <f t="shared" si="92"/>
        <v>0</v>
      </c>
      <c r="AB105" s="6">
        <f t="shared" si="92"/>
        <v>0</v>
      </c>
      <c r="AC105" s="6">
        <f t="shared" si="92"/>
        <v>0</v>
      </c>
      <c r="AD105" s="6">
        <f t="shared" si="92"/>
        <v>0</v>
      </c>
      <c r="AE105" s="493" t="e">
        <f t="shared" si="92"/>
        <v>#VALUE!</v>
      </c>
      <c r="AF105" s="6" t="e">
        <f t="shared" si="92"/>
        <v>#VALUE!</v>
      </c>
      <c r="AG105" s="6" t="e">
        <f t="shared" si="92"/>
        <v>#VALUE!</v>
      </c>
      <c r="AH105" s="6" t="e">
        <f t="shared" si="92"/>
        <v>#VALUE!</v>
      </c>
      <c r="AI105" s="114" t="e">
        <f t="shared" si="92"/>
        <v>#VALUE!</v>
      </c>
      <c r="AJ105" s="448" t="e">
        <f t="shared" si="92"/>
        <v>#VALUE!</v>
      </c>
      <c r="AK105" s="448" t="e">
        <f t="shared" si="92"/>
        <v>#VALUE!</v>
      </c>
      <c r="AL105" s="448" t="e">
        <f t="shared" si="92"/>
        <v>#VALUE!</v>
      </c>
      <c r="AM105" s="448" t="e">
        <f t="shared" si="92"/>
        <v>#VALUE!</v>
      </c>
      <c r="AN105" s="448" t="e">
        <f t="shared" si="92"/>
        <v>#DIV/0!</v>
      </c>
      <c r="AO105" s="130" t="e">
        <f t="shared" si="92"/>
        <v>#DIV/0!</v>
      </c>
    </row>
    <row r="106" spans="1:41" ht="18.75" hidden="1">
      <c r="A106" s="16">
        <f t="shared" si="50"/>
        <v>95</v>
      </c>
      <c r="B106" s="85" t="s">
        <v>119</v>
      </c>
      <c r="C106" s="84" t="s">
        <v>56</v>
      </c>
      <c r="D106" s="84" t="s">
        <v>109</v>
      </c>
      <c r="F106" s="6">
        <f t="shared" ref="F106:AO106" si="93">IF(F23=0,"",F104*F103/F23*100)</f>
        <v>0.23037870476130434</v>
      </c>
      <c r="G106" s="6">
        <f t="shared" si="93"/>
        <v>5.2738063069110372E-3</v>
      </c>
      <c r="H106" s="6">
        <f t="shared" si="93"/>
        <v>0.20954126636865089</v>
      </c>
      <c r="I106" s="6">
        <f t="shared" si="93"/>
        <v>1.8980988219946059E-2</v>
      </c>
      <c r="J106" s="6">
        <f t="shared" si="93"/>
        <v>0.20958065795042319</v>
      </c>
      <c r="K106" s="6">
        <f t="shared" si="93"/>
        <v>4.1043101560087634E-2</v>
      </c>
      <c r="L106" s="6">
        <f t="shared" si="93"/>
        <v>0.23043525736760306</v>
      </c>
      <c r="M106" s="6">
        <f t="shared" si="93"/>
        <v>7.3260702098479361E-2</v>
      </c>
      <c r="N106" s="6">
        <f t="shared" si="93"/>
        <v>6.3623803372715226E-2</v>
      </c>
      <c r="O106" s="6">
        <f t="shared" si="93"/>
        <v>0.15078781587959225</v>
      </c>
      <c r="P106" s="6">
        <f t="shared" si="93"/>
        <v>0.3067743872667188</v>
      </c>
      <c r="Q106" s="6">
        <f t="shared" si="93"/>
        <v>0.2181025793439548</v>
      </c>
      <c r="R106" s="6">
        <f t="shared" si="93"/>
        <v>0.30569222874883112</v>
      </c>
      <c r="S106" s="6">
        <f t="shared" si="93"/>
        <v>0.29800899937667863</v>
      </c>
      <c r="T106" s="130">
        <f t="shared" si="93"/>
        <v>0.30436405867687893</v>
      </c>
      <c r="U106" s="6">
        <f t="shared" si="93"/>
        <v>0.39015504812266372</v>
      </c>
      <c r="V106" s="6">
        <f t="shared" si="93"/>
        <v>4.7932931754535939E-2</v>
      </c>
      <c r="W106" s="6">
        <f t="shared" si="93"/>
        <v>0.43000923178297273</v>
      </c>
      <c r="X106" s="6">
        <f t="shared" si="93"/>
        <v>4.8104020746679653E-2</v>
      </c>
      <c r="Y106" s="6">
        <f t="shared" si="93"/>
        <v>0.4722170913206214</v>
      </c>
      <c r="Z106" s="6">
        <f t="shared" si="93"/>
        <v>0.4508143363687705</v>
      </c>
      <c r="AA106" s="6">
        <f t="shared" si="93"/>
        <v>0.62122261456205874</v>
      </c>
      <c r="AB106" s="6">
        <f t="shared" si="93"/>
        <v>0.13340706795927118</v>
      </c>
      <c r="AC106" s="6">
        <f t="shared" si="93"/>
        <v>9.1039318169291634E-6</v>
      </c>
      <c r="AD106" s="6">
        <f t="shared" si="93"/>
        <v>3.6387888584850962E-7</v>
      </c>
      <c r="AE106" s="493" t="str">
        <f t="shared" si="93"/>
        <v/>
      </c>
      <c r="AF106" s="6" t="str">
        <f t="shared" si="93"/>
        <v/>
      </c>
      <c r="AG106" s="6" t="str">
        <f t="shared" si="93"/>
        <v/>
      </c>
      <c r="AH106" s="6" t="str">
        <f t="shared" si="93"/>
        <v/>
      </c>
      <c r="AI106" s="114" t="str">
        <f t="shared" si="93"/>
        <v/>
      </c>
      <c r="AJ106" s="448" t="str">
        <f t="shared" si="93"/>
        <v/>
      </c>
      <c r="AK106" s="448" t="str">
        <f t="shared" si="93"/>
        <v/>
      </c>
      <c r="AL106" s="448" t="str">
        <f t="shared" si="93"/>
        <v/>
      </c>
      <c r="AM106" s="448" t="str">
        <f t="shared" si="93"/>
        <v/>
      </c>
      <c r="AN106" s="448" t="str">
        <f t="shared" si="93"/>
        <v/>
      </c>
      <c r="AO106" s="130" t="str">
        <f t="shared" si="93"/>
        <v/>
      </c>
    </row>
    <row r="107" spans="1:41" ht="16.5" hidden="1" thickBot="1">
      <c r="A107" s="16">
        <f t="shared" si="50"/>
        <v>96</v>
      </c>
      <c r="B107" s="14"/>
      <c r="T107" s="130"/>
      <c r="AE107" s="493"/>
      <c r="AI107" s="114"/>
      <c r="AJ107" s="448"/>
      <c r="AK107" s="448"/>
      <c r="AL107" s="448"/>
      <c r="AM107" s="448"/>
      <c r="AN107" s="448"/>
      <c r="AO107" s="130"/>
    </row>
    <row r="108" spans="1:41" ht="16.5" hidden="1" thickTop="1">
      <c r="A108" s="94">
        <f t="shared" si="50"/>
        <v>97</v>
      </c>
      <c r="B108" s="95" t="s">
        <v>120</v>
      </c>
      <c r="C108" s="78"/>
      <c r="D108" s="78"/>
      <c r="E108" s="78"/>
      <c r="F108" s="78">
        <v>0.5</v>
      </c>
      <c r="G108" s="78">
        <v>0.5</v>
      </c>
      <c r="H108" s="78">
        <v>0.5</v>
      </c>
      <c r="I108" s="78">
        <v>0.5</v>
      </c>
      <c r="J108" s="78">
        <v>0.5</v>
      </c>
      <c r="K108" s="78">
        <v>0.5</v>
      </c>
      <c r="L108" s="78">
        <v>0.5</v>
      </c>
      <c r="M108" s="78">
        <v>0.5</v>
      </c>
      <c r="N108" s="78">
        <v>0.5</v>
      </c>
      <c r="O108" s="78">
        <v>0.5</v>
      </c>
      <c r="P108" s="78">
        <v>0.5</v>
      </c>
      <c r="Q108" s="78">
        <v>0.5</v>
      </c>
      <c r="R108" s="78">
        <v>0.5</v>
      </c>
      <c r="S108" s="78">
        <v>0.5</v>
      </c>
      <c r="T108" s="128">
        <v>0.5</v>
      </c>
      <c r="U108" s="78">
        <v>0.5</v>
      </c>
      <c r="V108" s="78">
        <v>0.5</v>
      </c>
      <c r="W108" s="78">
        <v>0.5</v>
      </c>
      <c r="X108" s="78">
        <v>0.5</v>
      </c>
      <c r="Y108" s="78">
        <v>0.5</v>
      </c>
      <c r="Z108" s="78">
        <v>0.5</v>
      </c>
      <c r="AA108" s="78">
        <v>0.5</v>
      </c>
      <c r="AB108" s="78">
        <v>0.5</v>
      </c>
      <c r="AC108" s="78">
        <v>0.5</v>
      </c>
      <c r="AD108" s="78">
        <v>0.5</v>
      </c>
      <c r="AE108" s="492">
        <v>0.5</v>
      </c>
      <c r="AF108" s="78">
        <v>0.5</v>
      </c>
      <c r="AG108" s="78">
        <v>0.5</v>
      </c>
      <c r="AH108" s="78">
        <v>0.5</v>
      </c>
      <c r="AI108" s="78">
        <v>0.5</v>
      </c>
      <c r="AJ108" s="445">
        <v>0.5</v>
      </c>
      <c r="AK108" s="445">
        <v>0.5</v>
      </c>
      <c r="AL108" s="445">
        <v>0.5</v>
      </c>
      <c r="AM108" s="445">
        <v>0.5</v>
      </c>
      <c r="AN108" s="445">
        <v>0.5</v>
      </c>
      <c r="AO108" s="128">
        <v>0.5</v>
      </c>
    </row>
    <row r="109" spans="1:41" ht="15.75" hidden="1">
      <c r="A109" s="16">
        <f t="shared" si="50"/>
        <v>98</v>
      </c>
      <c r="B109" s="14" t="s">
        <v>121</v>
      </c>
      <c r="F109" s="6">
        <v>1</v>
      </c>
      <c r="G109" s="6">
        <v>1</v>
      </c>
      <c r="H109" s="6">
        <v>1</v>
      </c>
      <c r="I109" s="6">
        <v>1</v>
      </c>
      <c r="J109" s="6">
        <v>1</v>
      </c>
      <c r="K109" s="6">
        <v>1</v>
      </c>
      <c r="L109" s="6">
        <v>1</v>
      </c>
      <c r="M109" s="6">
        <v>1</v>
      </c>
      <c r="N109" s="6">
        <v>1</v>
      </c>
      <c r="O109" s="6">
        <v>1</v>
      </c>
      <c r="P109" s="6">
        <v>1</v>
      </c>
      <c r="Q109" s="6">
        <v>1</v>
      </c>
      <c r="R109" s="6">
        <v>1</v>
      </c>
      <c r="S109" s="6">
        <v>1</v>
      </c>
      <c r="T109" s="130">
        <v>1</v>
      </c>
      <c r="U109" s="6">
        <v>1</v>
      </c>
      <c r="V109" s="6">
        <v>1</v>
      </c>
      <c r="W109" s="6">
        <v>1</v>
      </c>
      <c r="X109" s="6">
        <v>1</v>
      </c>
      <c r="Y109" s="6">
        <v>1</v>
      </c>
      <c r="Z109" s="6">
        <v>1</v>
      </c>
      <c r="AA109" s="6">
        <v>1</v>
      </c>
      <c r="AB109" s="6">
        <v>1</v>
      </c>
      <c r="AC109" s="6">
        <v>1</v>
      </c>
      <c r="AD109" s="6">
        <v>1</v>
      </c>
      <c r="AE109" s="493">
        <v>1</v>
      </c>
      <c r="AF109" s="6">
        <v>1</v>
      </c>
      <c r="AG109" s="6">
        <v>1</v>
      </c>
      <c r="AH109" s="6">
        <v>1</v>
      </c>
      <c r="AI109" s="114">
        <v>1</v>
      </c>
      <c r="AJ109" s="448">
        <v>1</v>
      </c>
      <c r="AK109" s="448">
        <v>1</v>
      </c>
      <c r="AL109" s="448">
        <v>1</v>
      </c>
      <c r="AM109" s="448">
        <v>1</v>
      </c>
      <c r="AN109" s="448">
        <v>1</v>
      </c>
      <c r="AO109" s="130">
        <v>1</v>
      </c>
    </row>
    <row r="110" spans="1:41" ht="15.75" hidden="1">
      <c r="A110" s="16">
        <f t="shared" si="50"/>
        <v>99</v>
      </c>
      <c r="B110" s="91" t="s">
        <v>122</v>
      </c>
      <c r="D110" s="6" t="s">
        <v>123</v>
      </c>
      <c r="F110" s="6">
        <f t="shared" ref="F110:AI110" si="94">IF(F85&lt;500000,0.00476*(LN(F85))^2-0.1574*LN(F85)+1.446+(F85/500000)^0.25*(0.01163*(LN(F80/F79))^2+0.2278*LN(F80/F79)+1.1055),0.01163*(LN(F80/F79))^2+0.2278*LN(F80/F79)+1.3055)</f>
        <v>0.2937503789244702</v>
      </c>
      <c r="G110" s="6">
        <f t="shared" si="94"/>
        <v>0.27382054404224893</v>
      </c>
      <c r="H110" s="6">
        <f t="shared" si="94"/>
        <v>0.29461932230196292</v>
      </c>
      <c r="I110" s="6">
        <f t="shared" si="94"/>
        <v>0.25387593360696797</v>
      </c>
      <c r="J110" s="6">
        <f t="shared" si="94"/>
        <v>0.29461932230196292</v>
      </c>
      <c r="K110" s="6">
        <f t="shared" si="94"/>
        <v>0.24478873516448618</v>
      </c>
      <c r="L110" s="6">
        <f t="shared" si="94"/>
        <v>0.2937503789244702</v>
      </c>
      <c r="M110" s="6">
        <f t="shared" si="94"/>
        <v>0.24478873516448618</v>
      </c>
      <c r="N110" s="6">
        <f t="shared" si="94"/>
        <v>0.26608360877955234</v>
      </c>
      <c r="O110" s="6">
        <f t="shared" si="94"/>
        <v>0.24478873516448618</v>
      </c>
      <c r="P110" s="6">
        <f t="shared" si="94"/>
        <v>0.29151352109215645</v>
      </c>
      <c r="Q110" s="6">
        <f t="shared" si="94"/>
        <v>0.24478873516448618</v>
      </c>
      <c r="R110" s="6">
        <f t="shared" si="94"/>
        <v>0.29151352109215645</v>
      </c>
      <c r="S110" s="6">
        <f t="shared" si="94"/>
        <v>0.24478873516448618</v>
      </c>
      <c r="T110" s="130">
        <f t="shared" si="94"/>
        <v>0.29151352109215645</v>
      </c>
      <c r="U110" s="6">
        <f t="shared" si="94"/>
        <v>0.24478873516448618</v>
      </c>
      <c r="V110" s="6">
        <f t="shared" si="94"/>
        <v>0.31199199650528542</v>
      </c>
      <c r="W110" s="6">
        <f t="shared" si="94"/>
        <v>0.24478873516448618</v>
      </c>
      <c r="X110" s="6">
        <f t="shared" si="94"/>
        <v>0.31199199650528542</v>
      </c>
      <c r="Y110" s="6">
        <f t="shared" si="94"/>
        <v>0.24478873516448618</v>
      </c>
      <c r="Z110" s="6">
        <f t="shared" si="94"/>
        <v>0.28908984938609139</v>
      </c>
      <c r="AA110" s="6">
        <f t="shared" si="94"/>
        <v>0.24478873516448618</v>
      </c>
      <c r="AB110" s="6">
        <f t="shared" si="94"/>
        <v>0.34127265797621248</v>
      </c>
      <c r="AC110" s="6">
        <f t="shared" si="94"/>
        <v>0.47829532902724881</v>
      </c>
      <c r="AD110" s="6">
        <f t="shared" si="94"/>
        <v>0.52439763618575086</v>
      </c>
      <c r="AE110" s="493" t="e">
        <f t="shared" si="94"/>
        <v>#VALUE!</v>
      </c>
      <c r="AF110" s="6" t="e">
        <f t="shared" si="94"/>
        <v>#VALUE!</v>
      </c>
      <c r="AG110" s="6" t="e">
        <f t="shared" si="94"/>
        <v>#VALUE!</v>
      </c>
      <c r="AH110" s="6" t="e">
        <f t="shared" si="94"/>
        <v>#VALUE!</v>
      </c>
      <c r="AI110" s="114" t="e">
        <f t="shared" si="94"/>
        <v>#VALUE!</v>
      </c>
      <c r="AJ110" s="448" t="e">
        <f t="shared" ref="AJ110:AO110" si="95">IF(AJ85&lt;500000,0.00476*(LN(AJ85))^2-0.1574*LN(AJ85)+1.446+(AJ85/500000)^0.25*(0.01163*(LN(AJ80/AJ79))^2+0.2278*LN(AJ80/AJ79)+1.1055),0.01163*(LN(AJ80/AJ79))^2+0.2278*LN(AJ80/AJ79)+1.3055)</f>
        <v>#VALUE!</v>
      </c>
      <c r="AK110" s="448" t="e">
        <f t="shared" si="95"/>
        <v>#VALUE!</v>
      </c>
      <c r="AL110" s="448" t="e">
        <f t="shared" si="95"/>
        <v>#VALUE!</v>
      </c>
      <c r="AM110" s="448" t="e">
        <f t="shared" si="95"/>
        <v>#VALUE!</v>
      </c>
      <c r="AN110" s="448" t="e">
        <f t="shared" si="95"/>
        <v>#DIV/0!</v>
      </c>
      <c r="AO110" s="130" t="e">
        <f t="shared" si="95"/>
        <v>#DIV/0!</v>
      </c>
    </row>
    <row r="111" spans="1:41" ht="15.75" hidden="1">
      <c r="A111" s="16">
        <f t="shared" si="50"/>
        <v>100</v>
      </c>
      <c r="B111" s="14" t="s">
        <v>124</v>
      </c>
      <c r="F111" s="6">
        <v>1</v>
      </c>
      <c r="G111" s="6">
        <v>1</v>
      </c>
      <c r="H111" s="6">
        <v>1</v>
      </c>
      <c r="I111" s="6">
        <v>1</v>
      </c>
      <c r="J111" s="6">
        <v>1</v>
      </c>
      <c r="K111" s="6">
        <v>1</v>
      </c>
      <c r="L111" s="6">
        <v>1</v>
      </c>
      <c r="M111" s="6">
        <v>1</v>
      </c>
      <c r="N111" s="6">
        <v>1</v>
      </c>
      <c r="O111" s="6">
        <v>1</v>
      </c>
      <c r="P111" s="6">
        <v>1</v>
      </c>
      <c r="Q111" s="6">
        <v>1</v>
      </c>
      <c r="R111" s="6">
        <v>1</v>
      </c>
      <c r="S111" s="6">
        <v>1</v>
      </c>
      <c r="T111" s="130">
        <v>1</v>
      </c>
      <c r="U111" s="6">
        <v>1</v>
      </c>
      <c r="V111" s="6">
        <v>1</v>
      </c>
      <c r="W111" s="6">
        <v>1</v>
      </c>
      <c r="X111" s="6">
        <v>1</v>
      </c>
      <c r="Y111" s="6">
        <v>1</v>
      </c>
      <c r="Z111" s="6">
        <v>1</v>
      </c>
      <c r="AA111" s="6">
        <v>1</v>
      </c>
      <c r="AB111" s="6">
        <v>1</v>
      </c>
      <c r="AC111" s="6">
        <v>1</v>
      </c>
      <c r="AD111" s="6">
        <v>1</v>
      </c>
      <c r="AE111" s="493">
        <v>1</v>
      </c>
      <c r="AF111" s="6">
        <v>1</v>
      </c>
      <c r="AG111" s="6">
        <v>1</v>
      </c>
      <c r="AH111" s="6">
        <v>1</v>
      </c>
      <c r="AI111" s="114">
        <v>1</v>
      </c>
      <c r="AJ111" s="448">
        <v>1</v>
      </c>
      <c r="AK111" s="448">
        <v>1</v>
      </c>
      <c r="AL111" s="448">
        <v>1</v>
      </c>
      <c r="AM111" s="448">
        <v>1</v>
      </c>
      <c r="AN111" s="448">
        <v>1</v>
      </c>
      <c r="AO111" s="130">
        <v>1</v>
      </c>
    </row>
    <row r="112" spans="1:41" ht="15.75" hidden="1">
      <c r="A112" s="16">
        <f t="shared" si="50"/>
        <v>101</v>
      </c>
      <c r="B112" s="96" t="s">
        <v>125</v>
      </c>
      <c r="D112" s="6" t="s">
        <v>123</v>
      </c>
      <c r="F112" s="6">
        <f t="shared" ref="F112:AI112" si="96">IF(F24&gt;20,4,10^(-0.2258*LOG10(F24)+0.9))</f>
        <v>6.7924652768684206</v>
      </c>
      <c r="G112" s="6">
        <f t="shared" si="96"/>
        <v>5.8083777613014016</v>
      </c>
      <c r="H112" s="6">
        <f t="shared" si="96"/>
        <v>6.7924652768684206</v>
      </c>
      <c r="I112" s="6">
        <f t="shared" si="96"/>
        <v>5.8083777613014016</v>
      </c>
      <c r="J112" s="6">
        <f t="shared" si="96"/>
        <v>6.7924652768684206</v>
      </c>
      <c r="K112" s="6">
        <f t="shared" si="96"/>
        <v>5.8083777613014016</v>
      </c>
      <c r="L112" s="6">
        <f t="shared" si="96"/>
        <v>6.7924652768684206</v>
      </c>
      <c r="M112" s="6">
        <f t="shared" si="96"/>
        <v>5.8083777613014016</v>
      </c>
      <c r="N112" s="6">
        <f t="shared" si="96"/>
        <v>6.1982062080876288</v>
      </c>
      <c r="O112" s="6">
        <f t="shared" si="96"/>
        <v>5.8083777613014016</v>
      </c>
      <c r="P112" s="6">
        <f t="shared" si="96"/>
        <v>6.7924652768684206</v>
      </c>
      <c r="Q112" s="6">
        <f t="shared" si="96"/>
        <v>5.8083777613014016</v>
      </c>
      <c r="R112" s="6">
        <f t="shared" si="96"/>
        <v>6.7924652768684206</v>
      </c>
      <c r="S112" s="6">
        <f t="shared" si="96"/>
        <v>5.8083777613014016</v>
      </c>
      <c r="T112" s="130">
        <f t="shared" si="96"/>
        <v>6.7924652768684206</v>
      </c>
      <c r="U112" s="6">
        <f t="shared" si="96"/>
        <v>5.8083777613014016</v>
      </c>
      <c r="V112" s="6">
        <f t="shared" si="96"/>
        <v>6.7924652768684206</v>
      </c>
      <c r="W112" s="6">
        <f t="shared" si="96"/>
        <v>5.8083777613014016</v>
      </c>
      <c r="X112" s="6">
        <f t="shared" si="96"/>
        <v>6.7924652768684206</v>
      </c>
      <c r="Y112" s="6">
        <f t="shared" si="96"/>
        <v>5.8083777613014016</v>
      </c>
      <c r="Z112" s="6">
        <f t="shared" si="96"/>
        <v>6.7924652768684206</v>
      </c>
      <c r="AA112" s="6">
        <f t="shared" si="96"/>
        <v>5.8083777613014016</v>
      </c>
      <c r="AB112" s="6">
        <f t="shared" si="96"/>
        <v>6.7924652768684206</v>
      </c>
      <c r="AC112" s="6">
        <f t="shared" si="96"/>
        <v>5.8083777613014016</v>
      </c>
      <c r="AD112" s="6">
        <f t="shared" si="96"/>
        <v>4.9668641417825281</v>
      </c>
      <c r="AE112" s="493" t="e">
        <f t="shared" si="96"/>
        <v>#NUM!</v>
      </c>
      <c r="AF112" s="6" t="e">
        <f t="shared" si="96"/>
        <v>#NUM!</v>
      </c>
      <c r="AG112" s="6" t="e">
        <f t="shared" si="96"/>
        <v>#NUM!</v>
      </c>
      <c r="AH112" s="6" t="e">
        <f t="shared" si="96"/>
        <v>#NUM!</v>
      </c>
      <c r="AI112" s="114" t="e">
        <f t="shared" si="96"/>
        <v>#NUM!</v>
      </c>
      <c r="AJ112" s="448" t="e">
        <f t="shared" ref="AJ112:AO112" si="97">IF(AJ24&gt;20,4,10^(-0.2258*LOG10(AJ24)+0.9))</f>
        <v>#NUM!</v>
      </c>
      <c r="AK112" s="448" t="e">
        <f t="shared" si="97"/>
        <v>#NUM!</v>
      </c>
      <c r="AL112" s="448" t="e">
        <f t="shared" si="97"/>
        <v>#NUM!</v>
      </c>
      <c r="AM112" s="448" t="e">
        <f t="shared" si="97"/>
        <v>#NUM!</v>
      </c>
      <c r="AN112" s="448" t="e">
        <f t="shared" si="97"/>
        <v>#NUM!</v>
      </c>
      <c r="AO112" s="130" t="e">
        <f t="shared" si="97"/>
        <v>#NUM!</v>
      </c>
    </row>
    <row r="113" spans="1:41" ht="15.75" hidden="1">
      <c r="A113" s="16">
        <f t="shared" si="50"/>
        <v>102</v>
      </c>
      <c r="B113" s="96" t="s">
        <v>126</v>
      </c>
      <c r="D113" s="6" t="s">
        <v>123</v>
      </c>
      <c r="F113" s="6">
        <f t="shared" ref="F113:AI113" si="98">IF(F24&gt;26,0.1,IF(F24&gt;5,10^(-0.1542*LOG10(F24)-0.7782),10^(-0.2382*LOG10(F24)-0.7195)))</f>
        <v>0.16173151509888861</v>
      </c>
      <c r="G113" s="6">
        <f t="shared" si="98"/>
        <v>0.1371163708799179</v>
      </c>
      <c r="H113" s="6">
        <f t="shared" si="98"/>
        <v>0.16173151509888861</v>
      </c>
      <c r="I113" s="6">
        <f t="shared" si="98"/>
        <v>0.1371163708799179</v>
      </c>
      <c r="J113" s="6">
        <f t="shared" si="98"/>
        <v>0.16173151509888861</v>
      </c>
      <c r="K113" s="6">
        <f t="shared" si="98"/>
        <v>0.1371163708799179</v>
      </c>
      <c r="L113" s="6">
        <f t="shared" si="98"/>
        <v>0.16173151509888861</v>
      </c>
      <c r="M113" s="6">
        <f t="shared" si="98"/>
        <v>0.1371163708799179</v>
      </c>
      <c r="N113" s="6">
        <f t="shared" si="98"/>
        <v>0.14684180596448107</v>
      </c>
      <c r="O113" s="6">
        <f t="shared" si="98"/>
        <v>0.1371163708799179</v>
      </c>
      <c r="P113" s="6">
        <f t="shared" si="98"/>
        <v>0.16173151509888861</v>
      </c>
      <c r="Q113" s="6">
        <f t="shared" si="98"/>
        <v>0.1371163708799179</v>
      </c>
      <c r="R113" s="6">
        <f t="shared" si="98"/>
        <v>0.16173151509888861</v>
      </c>
      <c r="S113" s="6">
        <f t="shared" si="98"/>
        <v>0.1371163708799179</v>
      </c>
      <c r="T113" s="130">
        <f t="shared" si="98"/>
        <v>0.16173151509888861</v>
      </c>
      <c r="U113" s="6">
        <f t="shared" si="98"/>
        <v>0.1371163708799179</v>
      </c>
      <c r="V113" s="6">
        <f t="shared" si="98"/>
        <v>0.16173151509888861</v>
      </c>
      <c r="W113" s="6">
        <f t="shared" si="98"/>
        <v>0.1371163708799179</v>
      </c>
      <c r="X113" s="6">
        <f t="shared" si="98"/>
        <v>0.16173151509888861</v>
      </c>
      <c r="Y113" s="6">
        <f t="shared" si="98"/>
        <v>0.1371163708799179</v>
      </c>
      <c r="Z113" s="6">
        <f t="shared" si="98"/>
        <v>0.16173151509888861</v>
      </c>
      <c r="AA113" s="6">
        <f t="shared" si="98"/>
        <v>0.1371163708799179</v>
      </c>
      <c r="AB113" s="6">
        <f t="shared" si="98"/>
        <v>0.16173151509888861</v>
      </c>
      <c r="AC113" s="6">
        <f t="shared" si="98"/>
        <v>0.1371163708799179</v>
      </c>
      <c r="AD113" s="6">
        <f t="shared" si="98"/>
        <v>0.12093263728107526</v>
      </c>
      <c r="AE113" s="493" t="e">
        <f t="shared" si="98"/>
        <v>#NUM!</v>
      </c>
      <c r="AF113" s="6" t="e">
        <f t="shared" si="98"/>
        <v>#NUM!</v>
      </c>
      <c r="AG113" s="6" t="e">
        <f t="shared" si="98"/>
        <v>#NUM!</v>
      </c>
      <c r="AH113" s="6" t="e">
        <f t="shared" si="98"/>
        <v>#NUM!</v>
      </c>
      <c r="AI113" s="114" t="e">
        <f t="shared" si="98"/>
        <v>#NUM!</v>
      </c>
      <c r="AJ113" s="448" t="e">
        <f t="shared" ref="AJ113:AO113" si="99">IF(AJ24&gt;26,0.1,IF(AJ24&gt;5,10^(-0.1542*LOG10(AJ24)-0.7782),10^(-0.2382*LOG10(AJ24)-0.7195)))</f>
        <v>#NUM!</v>
      </c>
      <c r="AK113" s="448" t="e">
        <f t="shared" si="99"/>
        <v>#NUM!</v>
      </c>
      <c r="AL113" s="448" t="e">
        <f t="shared" si="99"/>
        <v>#NUM!</v>
      </c>
      <c r="AM113" s="448" t="e">
        <f t="shared" si="99"/>
        <v>#NUM!</v>
      </c>
      <c r="AN113" s="448" t="e">
        <f t="shared" si="99"/>
        <v>#NUM!</v>
      </c>
      <c r="AO113" s="130" t="e">
        <f t="shared" si="99"/>
        <v>#NUM!</v>
      </c>
    </row>
    <row r="114" spans="1:41" ht="15.75" hidden="1">
      <c r="A114" s="16">
        <f t="shared" si="50"/>
        <v>103</v>
      </c>
      <c r="B114" s="14" t="s">
        <v>127</v>
      </c>
      <c r="D114" s="6" t="s">
        <v>123</v>
      </c>
      <c r="F114" s="6">
        <f t="shared" ref="F114:AI114" si="100">IF(F24&gt;=20,0.6,IF(F24&gt;=2,10^(-0.1856*LOG10(F24)+0.01967),10^(-0.2534*LOG10(F24)+0.3551)))</f>
        <v>0.92002331402121174</v>
      </c>
      <c r="G114" s="6">
        <f t="shared" si="100"/>
        <v>0.80896115055153572</v>
      </c>
      <c r="H114" s="6">
        <f t="shared" si="100"/>
        <v>0.92002331402121174</v>
      </c>
      <c r="I114" s="6">
        <f t="shared" si="100"/>
        <v>0.80896115055153572</v>
      </c>
      <c r="J114" s="6">
        <f t="shared" si="100"/>
        <v>0.92002331402121174</v>
      </c>
      <c r="K114" s="6">
        <f t="shared" si="100"/>
        <v>0.80896115055153572</v>
      </c>
      <c r="L114" s="6">
        <f t="shared" si="100"/>
        <v>0.92002331402121174</v>
      </c>
      <c r="M114" s="6">
        <f t="shared" si="100"/>
        <v>0.80896115055153572</v>
      </c>
      <c r="N114" s="6">
        <f t="shared" si="100"/>
        <v>0.85332858725930427</v>
      </c>
      <c r="O114" s="6">
        <f t="shared" si="100"/>
        <v>0.80896115055153572</v>
      </c>
      <c r="P114" s="6">
        <f t="shared" si="100"/>
        <v>0.92002331402121174</v>
      </c>
      <c r="Q114" s="6">
        <f t="shared" si="100"/>
        <v>0.80896115055153572</v>
      </c>
      <c r="R114" s="6">
        <f t="shared" si="100"/>
        <v>0.92002331402121174</v>
      </c>
      <c r="S114" s="6">
        <f t="shared" si="100"/>
        <v>0.80896115055153572</v>
      </c>
      <c r="T114" s="130">
        <f t="shared" si="100"/>
        <v>0.92002331402121174</v>
      </c>
      <c r="U114" s="6">
        <f t="shared" si="100"/>
        <v>0.80896115055153572</v>
      </c>
      <c r="V114" s="6">
        <f t="shared" si="100"/>
        <v>0.92002331402121174</v>
      </c>
      <c r="W114" s="6">
        <f t="shared" si="100"/>
        <v>0.80896115055153572</v>
      </c>
      <c r="X114" s="6">
        <f t="shared" si="100"/>
        <v>0.92002331402121174</v>
      </c>
      <c r="Y114" s="6">
        <f t="shared" si="100"/>
        <v>0.80896115055153572</v>
      </c>
      <c r="Z114" s="6">
        <f t="shared" si="100"/>
        <v>0.92002331402121174</v>
      </c>
      <c r="AA114" s="6">
        <f t="shared" si="100"/>
        <v>0.80896115055153572</v>
      </c>
      <c r="AB114" s="6">
        <f t="shared" si="100"/>
        <v>0.92002331402121174</v>
      </c>
      <c r="AC114" s="6">
        <f t="shared" si="100"/>
        <v>0.80896115055153572</v>
      </c>
      <c r="AD114" s="6">
        <f t="shared" si="100"/>
        <v>0.71130604314944168</v>
      </c>
      <c r="AE114" s="493" t="e">
        <f t="shared" si="100"/>
        <v>#NUM!</v>
      </c>
      <c r="AF114" s="6" t="e">
        <f t="shared" si="100"/>
        <v>#NUM!</v>
      </c>
      <c r="AG114" s="6" t="e">
        <f t="shared" si="100"/>
        <v>#NUM!</v>
      </c>
      <c r="AH114" s="6" t="e">
        <f t="shared" si="100"/>
        <v>#NUM!</v>
      </c>
      <c r="AI114" s="114" t="e">
        <f t="shared" si="100"/>
        <v>#NUM!</v>
      </c>
      <c r="AJ114" s="448" t="e">
        <f t="shared" ref="AJ114:AO114" si="101">IF(AJ24&gt;=20,0.6,IF(AJ24&gt;=2,10^(-0.1856*LOG10(AJ24)+0.01967),10^(-0.2534*LOG10(AJ24)+0.3551)))</f>
        <v>#NUM!</v>
      </c>
      <c r="AK114" s="448" t="e">
        <f t="shared" si="101"/>
        <v>#NUM!</v>
      </c>
      <c r="AL114" s="448" t="e">
        <f t="shared" si="101"/>
        <v>#NUM!</v>
      </c>
      <c r="AM114" s="448" t="e">
        <f t="shared" si="101"/>
        <v>#NUM!</v>
      </c>
      <c r="AN114" s="448" t="e">
        <f t="shared" si="101"/>
        <v>#NUM!</v>
      </c>
      <c r="AO114" s="130" t="e">
        <f t="shared" si="101"/>
        <v>#NUM!</v>
      </c>
    </row>
    <row r="115" spans="1:41" ht="15.75" hidden="1">
      <c r="A115" s="16">
        <f t="shared" si="50"/>
        <v>104</v>
      </c>
      <c r="B115" s="96" t="s">
        <v>128</v>
      </c>
      <c r="D115" s="6" t="s">
        <v>123</v>
      </c>
      <c r="F115" s="6">
        <f t="shared" ref="F115:AI115" si="102">IF(F24&gt;22,0.3,IF(F24&gt;6,10^(-0.6523*LOG10(F24)+0.3527),10^(-0.2287*LOG10(F24)+0.02307)))</f>
        <v>0.8999625549822079</v>
      </c>
      <c r="G115" s="6">
        <f t="shared" si="102"/>
        <v>0.76803123023500153</v>
      </c>
      <c r="H115" s="6">
        <f t="shared" si="102"/>
        <v>0.8999625549822079</v>
      </c>
      <c r="I115" s="6">
        <f t="shared" si="102"/>
        <v>0.76803123023500153</v>
      </c>
      <c r="J115" s="6">
        <f t="shared" si="102"/>
        <v>0.8999625549822079</v>
      </c>
      <c r="K115" s="6">
        <f t="shared" si="102"/>
        <v>0.76803123023500153</v>
      </c>
      <c r="L115" s="6">
        <f t="shared" si="102"/>
        <v>0.8999625549822079</v>
      </c>
      <c r="M115" s="6">
        <f t="shared" si="102"/>
        <v>0.76803123023500153</v>
      </c>
      <c r="N115" s="6">
        <f t="shared" si="102"/>
        <v>0.82026157776109276</v>
      </c>
      <c r="O115" s="6">
        <f t="shared" si="102"/>
        <v>0.76803123023500153</v>
      </c>
      <c r="P115" s="6">
        <f t="shared" si="102"/>
        <v>0.8999625549822079</v>
      </c>
      <c r="Q115" s="6">
        <f t="shared" si="102"/>
        <v>0.76803123023500153</v>
      </c>
      <c r="R115" s="6">
        <f t="shared" si="102"/>
        <v>0.8999625549822079</v>
      </c>
      <c r="S115" s="6">
        <f t="shared" si="102"/>
        <v>0.76803123023500153</v>
      </c>
      <c r="T115" s="130">
        <f t="shared" si="102"/>
        <v>0.8999625549822079</v>
      </c>
      <c r="U115" s="6">
        <f t="shared" si="102"/>
        <v>0.76803123023500153</v>
      </c>
      <c r="V115" s="6">
        <f t="shared" si="102"/>
        <v>0.8999625549822079</v>
      </c>
      <c r="W115" s="6">
        <f t="shared" si="102"/>
        <v>0.76803123023500153</v>
      </c>
      <c r="X115" s="6">
        <f t="shared" si="102"/>
        <v>0.8999625549822079</v>
      </c>
      <c r="Y115" s="6">
        <f t="shared" si="102"/>
        <v>0.76803123023500153</v>
      </c>
      <c r="Z115" s="6">
        <f t="shared" si="102"/>
        <v>0.8999625549822079</v>
      </c>
      <c r="AA115" s="6">
        <f t="shared" si="102"/>
        <v>0.76803123023500153</v>
      </c>
      <c r="AB115" s="6">
        <f t="shared" si="102"/>
        <v>0.8999625549822079</v>
      </c>
      <c r="AC115" s="6">
        <f t="shared" si="102"/>
        <v>0.76803123023500153</v>
      </c>
      <c r="AD115" s="6">
        <f t="shared" si="102"/>
        <v>0.58024900109400557</v>
      </c>
      <c r="AE115" s="493" t="e">
        <f t="shared" si="102"/>
        <v>#NUM!</v>
      </c>
      <c r="AF115" s="6" t="e">
        <f t="shared" si="102"/>
        <v>#NUM!</v>
      </c>
      <c r="AG115" s="6" t="e">
        <f t="shared" si="102"/>
        <v>#NUM!</v>
      </c>
      <c r="AH115" s="6" t="e">
        <f t="shared" si="102"/>
        <v>#NUM!</v>
      </c>
      <c r="AI115" s="114" t="e">
        <f t="shared" si="102"/>
        <v>#NUM!</v>
      </c>
      <c r="AJ115" s="448" t="e">
        <f t="shared" ref="AJ115:AO115" si="103">IF(AJ24&gt;22,0.3,IF(AJ24&gt;6,10^(-0.6523*LOG10(AJ24)+0.3527),10^(-0.2287*LOG10(AJ24)+0.02307)))</f>
        <v>#NUM!</v>
      </c>
      <c r="AK115" s="448" t="e">
        <f t="shared" si="103"/>
        <v>#NUM!</v>
      </c>
      <c r="AL115" s="448" t="e">
        <f t="shared" si="103"/>
        <v>#NUM!</v>
      </c>
      <c r="AM115" s="448" t="e">
        <f t="shared" si="103"/>
        <v>#NUM!</v>
      </c>
      <c r="AN115" s="448" t="e">
        <f t="shared" si="103"/>
        <v>#NUM!</v>
      </c>
      <c r="AO115" s="130" t="e">
        <f t="shared" si="103"/>
        <v>#NUM!</v>
      </c>
    </row>
    <row r="116" spans="1:41" ht="15.75" hidden="1">
      <c r="A116" s="16">
        <f t="shared" si="50"/>
        <v>105</v>
      </c>
      <c r="B116" s="14" t="s">
        <v>129</v>
      </c>
      <c r="D116" s="6" t="s">
        <v>123</v>
      </c>
      <c r="F116" s="6">
        <f t="shared" ref="F116:AI116" si="104">IF(F24&gt;=20,0.2,IF(F24&gt;4,10^(-1.252*LOG10(F24)+0.93),1.5))</f>
        <v>1.5</v>
      </c>
      <c r="G116" s="6">
        <f t="shared" si="104"/>
        <v>1.5</v>
      </c>
      <c r="H116" s="6">
        <f t="shared" si="104"/>
        <v>1.5</v>
      </c>
      <c r="I116" s="6">
        <f t="shared" si="104"/>
        <v>1.5</v>
      </c>
      <c r="J116" s="6">
        <f t="shared" si="104"/>
        <v>1.5</v>
      </c>
      <c r="K116" s="6">
        <f t="shared" si="104"/>
        <v>1.5</v>
      </c>
      <c r="L116" s="6">
        <f t="shared" si="104"/>
        <v>1.5</v>
      </c>
      <c r="M116" s="6">
        <f t="shared" si="104"/>
        <v>1.5</v>
      </c>
      <c r="N116" s="6">
        <f t="shared" si="104"/>
        <v>1.5</v>
      </c>
      <c r="O116" s="6">
        <f t="shared" si="104"/>
        <v>1.5</v>
      </c>
      <c r="P116" s="6">
        <f t="shared" si="104"/>
        <v>1.5</v>
      </c>
      <c r="Q116" s="6">
        <f t="shared" si="104"/>
        <v>1.5</v>
      </c>
      <c r="R116" s="6">
        <f t="shared" si="104"/>
        <v>1.5</v>
      </c>
      <c r="S116" s="6">
        <f t="shared" si="104"/>
        <v>1.5</v>
      </c>
      <c r="T116" s="130">
        <f t="shared" si="104"/>
        <v>1.5</v>
      </c>
      <c r="U116" s="6">
        <f t="shared" si="104"/>
        <v>1.5</v>
      </c>
      <c r="V116" s="6">
        <f t="shared" si="104"/>
        <v>1.5</v>
      </c>
      <c r="W116" s="6">
        <f t="shared" si="104"/>
        <v>1.5</v>
      </c>
      <c r="X116" s="6">
        <f t="shared" si="104"/>
        <v>1.5</v>
      </c>
      <c r="Y116" s="6">
        <f t="shared" si="104"/>
        <v>1.5</v>
      </c>
      <c r="Z116" s="6">
        <f t="shared" si="104"/>
        <v>1.5</v>
      </c>
      <c r="AA116" s="6">
        <f t="shared" si="104"/>
        <v>1.5</v>
      </c>
      <c r="AB116" s="6">
        <f t="shared" si="104"/>
        <v>1.5</v>
      </c>
      <c r="AC116" s="6">
        <f t="shared" si="104"/>
        <v>1.5</v>
      </c>
      <c r="AD116" s="6">
        <f t="shared" si="104"/>
        <v>0.62998663525741705</v>
      </c>
      <c r="AE116" s="493">
        <f t="shared" si="104"/>
        <v>1.5</v>
      </c>
      <c r="AF116" s="6">
        <f t="shared" si="104"/>
        <v>1.5</v>
      </c>
      <c r="AG116" s="6">
        <f t="shared" si="104"/>
        <v>1.5</v>
      </c>
      <c r="AH116" s="6">
        <f t="shared" si="104"/>
        <v>1.5</v>
      </c>
      <c r="AI116" s="114">
        <f t="shared" si="104"/>
        <v>1.5</v>
      </c>
      <c r="AJ116" s="448">
        <f t="shared" ref="AJ116:AO116" si="105">IF(AJ24&gt;=20,0.2,IF(AJ24&gt;4,10^(-1.252*LOG10(AJ24)+0.93),1.5))</f>
        <v>1.5</v>
      </c>
      <c r="AK116" s="448">
        <f t="shared" si="105"/>
        <v>1.5</v>
      </c>
      <c r="AL116" s="448">
        <f t="shared" si="105"/>
        <v>1.5</v>
      </c>
      <c r="AM116" s="448">
        <f t="shared" si="105"/>
        <v>1.5</v>
      </c>
      <c r="AN116" s="448">
        <f t="shared" si="105"/>
        <v>1.5</v>
      </c>
      <c r="AO116" s="130">
        <f t="shared" si="105"/>
        <v>1.5</v>
      </c>
    </row>
    <row r="117" spans="1:41" ht="15.75" hidden="1">
      <c r="A117" s="16">
        <f t="shared" si="50"/>
        <v>106</v>
      </c>
      <c r="B117" s="85" t="s">
        <v>78</v>
      </c>
      <c r="D117" s="6" t="s">
        <v>123</v>
      </c>
      <c r="F117" s="6">
        <f t="shared" ref="F117:AI117" si="106">IF(F124&lt;45,0.8*SIN(F124/2/180*PI())*(1-(F119/F79)^2)/(F119/F79)^4,0.5*(1-(F119/F79)^2)*(SIN(F124/2/180*PI()))^0.5/(F119/F79)^4)</f>
        <v>0.13018990888630863</v>
      </c>
      <c r="G117" s="6">
        <f t="shared" si="106"/>
        <v>0.23071796130197705</v>
      </c>
      <c r="H117" s="6">
        <f t="shared" si="106"/>
        <v>0.13018990888630863</v>
      </c>
      <c r="I117" s="6">
        <f t="shared" si="106"/>
        <v>0.23071796130197705</v>
      </c>
      <c r="J117" s="6">
        <f t="shared" si="106"/>
        <v>0.13018990888630863</v>
      </c>
      <c r="K117" s="6">
        <f t="shared" si="106"/>
        <v>0.23071796130197705</v>
      </c>
      <c r="L117" s="6">
        <f t="shared" si="106"/>
        <v>0.13018990888630863</v>
      </c>
      <c r="M117" s="6">
        <f t="shared" si="106"/>
        <v>0.23071796130197705</v>
      </c>
      <c r="N117" s="6">
        <f t="shared" si="106"/>
        <v>0.9238634898588175</v>
      </c>
      <c r="O117" s="6">
        <f t="shared" si="106"/>
        <v>0.23071796130197705</v>
      </c>
      <c r="P117" s="6">
        <f t="shared" si="106"/>
        <v>0.13018990888630863</v>
      </c>
      <c r="Q117" s="6">
        <f t="shared" si="106"/>
        <v>0.23071796130197705</v>
      </c>
      <c r="R117" s="6">
        <f t="shared" si="106"/>
        <v>0.13018990888630863</v>
      </c>
      <c r="S117" s="6">
        <f t="shared" si="106"/>
        <v>0.23071796130197705</v>
      </c>
      <c r="T117" s="130">
        <f t="shared" si="106"/>
        <v>0.13018990888630863</v>
      </c>
      <c r="U117" s="6">
        <f t="shared" si="106"/>
        <v>0.23071796130197705</v>
      </c>
      <c r="V117" s="6">
        <f t="shared" si="106"/>
        <v>0.13018990888630863</v>
      </c>
      <c r="W117" s="6">
        <f t="shared" si="106"/>
        <v>0.23071796130197705</v>
      </c>
      <c r="X117" s="6">
        <f t="shared" si="106"/>
        <v>0.13018990888630863</v>
      </c>
      <c r="Y117" s="6">
        <f t="shared" si="106"/>
        <v>0.23071796130197705</v>
      </c>
      <c r="Z117" s="6">
        <f t="shared" si="106"/>
        <v>0.13018990888630863</v>
      </c>
      <c r="AA117" s="6">
        <f t="shared" si="106"/>
        <v>0.23071796130197705</v>
      </c>
      <c r="AB117" s="6">
        <f t="shared" si="106"/>
        <v>0.13018990888630863</v>
      </c>
      <c r="AC117" s="6">
        <f t="shared" si="106"/>
        <v>0.23071796130197705</v>
      </c>
      <c r="AD117" s="6">
        <f t="shared" si="106"/>
        <v>0.30910733766093962</v>
      </c>
      <c r="AE117" s="493" t="e">
        <f t="shared" si="106"/>
        <v>#VALUE!</v>
      </c>
      <c r="AF117" s="6" t="e">
        <f t="shared" si="106"/>
        <v>#VALUE!</v>
      </c>
      <c r="AG117" s="6" t="e">
        <f t="shared" si="106"/>
        <v>#VALUE!</v>
      </c>
      <c r="AH117" s="6" t="e">
        <f t="shared" si="106"/>
        <v>#VALUE!</v>
      </c>
      <c r="AI117" s="114" t="e">
        <f t="shared" si="106"/>
        <v>#VALUE!</v>
      </c>
      <c r="AJ117" s="448" t="e">
        <f t="shared" ref="AJ117:AO117" si="107">IF(AJ124&lt;45,0.8*SIN(AJ124/2/180*PI())*(1-(AJ119/AJ79)^2)/(AJ119/AJ79)^4,0.5*(1-(AJ119/AJ79)^2)*(SIN(AJ124/2/180*PI()))^0.5/(AJ119/AJ79)^4)</f>
        <v>#VALUE!</v>
      </c>
      <c r="AK117" s="448" t="e">
        <f t="shared" si="107"/>
        <v>#VALUE!</v>
      </c>
      <c r="AL117" s="448" t="e">
        <f t="shared" si="107"/>
        <v>#VALUE!</v>
      </c>
      <c r="AM117" s="448" t="e">
        <f t="shared" si="107"/>
        <v>#VALUE!</v>
      </c>
      <c r="AN117" s="448" t="e">
        <f t="shared" si="107"/>
        <v>#VALUE!</v>
      </c>
      <c r="AO117" s="130" t="e">
        <f t="shared" si="107"/>
        <v>#VALUE!</v>
      </c>
    </row>
    <row r="118" spans="1:41" ht="15.75" hidden="1">
      <c r="A118" s="16">
        <f t="shared" si="50"/>
        <v>107</v>
      </c>
      <c r="B118" s="14"/>
      <c r="F118" s="10">
        <f t="shared" ref="F118:AI118" si="108">IF(F24=1,0.75,IF(F24=1.5,1,IF(F24=2,1.5,IF(F24=3,2,IF(F24=4,3,IF(F24&gt;=52,F24-4,F24-2))))))</f>
        <v>1.5</v>
      </c>
      <c r="G118" s="10">
        <f t="shared" si="108"/>
        <v>3</v>
      </c>
      <c r="H118" s="10">
        <f t="shared" si="108"/>
        <v>1.5</v>
      </c>
      <c r="I118" s="10">
        <f t="shared" si="108"/>
        <v>3</v>
      </c>
      <c r="J118" s="10">
        <f t="shared" si="108"/>
        <v>1.5</v>
      </c>
      <c r="K118" s="10">
        <f t="shared" si="108"/>
        <v>3</v>
      </c>
      <c r="L118" s="10">
        <f t="shared" si="108"/>
        <v>1.5</v>
      </c>
      <c r="M118" s="10">
        <f t="shared" si="108"/>
        <v>3</v>
      </c>
      <c r="N118" s="10">
        <f t="shared" si="108"/>
        <v>2</v>
      </c>
      <c r="O118" s="10">
        <f t="shared" si="108"/>
        <v>3</v>
      </c>
      <c r="P118" s="10">
        <f t="shared" si="108"/>
        <v>1.5</v>
      </c>
      <c r="Q118" s="10">
        <f t="shared" si="108"/>
        <v>3</v>
      </c>
      <c r="R118" s="10">
        <f t="shared" si="108"/>
        <v>1.5</v>
      </c>
      <c r="S118" s="10">
        <f t="shared" si="108"/>
        <v>3</v>
      </c>
      <c r="T118" s="136">
        <f t="shared" si="108"/>
        <v>1.5</v>
      </c>
      <c r="U118" s="10">
        <f t="shared" si="108"/>
        <v>3</v>
      </c>
      <c r="V118" s="10">
        <f t="shared" si="108"/>
        <v>1.5</v>
      </c>
      <c r="W118" s="10">
        <f t="shared" si="108"/>
        <v>3</v>
      </c>
      <c r="X118" s="10">
        <f t="shared" si="108"/>
        <v>1.5</v>
      </c>
      <c r="Y118" s="10">
        <f t="shared" si="108"/>
        <v>3</v>
      </c>
      <c r="Z118" s="10">
        <f t="shared" si="108"/>
        <v>1.5</v>
      </c>
      <c r="AA118" s="10">
        <f t="shared" si="108"/>
        <v>3</v>
      </c>
      <c r="AB118" s="10">
        <f t="shared" si="108"/>
        <v>1.5</v>
      </c>
      <c r="AC118" s="10">
        <f t="shared" si="108"/>
        <v>3</v>
      </c>
      <c r="AD118" s="10">
        <f t="shared" si="108"/>
        <v>6</v>
      </c>
      <c r="AE118" s="499">
        <f t="shared" si="108"/>
        <v>-2</v>
      </c>
      <c r="AF118" s="10">
        <f t="shared" si="108"/>
        <v>-2</v>
      </c>
      <c r="AG118" s="10">
        <f t="shared" si="108"/>
        <v>-2</v>
      </c>
      <c r="AH118" s="10">
        <f t="shared" si="108"/>
        <v>-2</v>
      </c>
      <c r="AI118" s="399">
        <f t="shared" si="108"/>
        <v>-2</v>
      </c>
      <c r="AJ118" s="454">
        <f t="shared" ref="AJ118:AO118" si="109">IF(AJ24=1,0.75,IF(AJ24=1.5,1,IF(AJ24=2,1.5,IF(AJ24=3,2,IF(AJ24=4,3,IF(AJ24&gt;=52,AJ24-4,AJ24-2))))))</f>
        <v>-2</v>
      </c>
      <c r="AK118" s="454">
        <f t="shared" si="109"/>
        <v>-2</v>
      </c>
      <c r="AL118" s="454">
        <f t="shared" si="109"/>
        <v>-2</v>
      </c>
      <c r="AM118" s="454">
        <f t="shared" si="109"/>
        <v>-2</v>
      </c>
      <c r="AN118" s="454">
        <f t="shared" si="109"/>
        <v>-2</v>
      </c>
      <c r="AO118" s="136">
        <f t="shared" si="109"/>
        <v>-2</v>
      </c>
    </row>
    <row r="119" spans="1:41" ht="15.75" hidden="1">
      <c r="A119" s="16">
        <f t="shared" si="50"/>
        <v>108</v>
      </c>
      <c r="B119" s="14"/>
      <c r="F119" s="6">
        <f t="shared" ref="F119" si="110">VLOOKUP(F118,$F$129:$H$159,3)</f>
        <v>38.1</v>
      </c>
      <c r="G119" s="6">
        <f t="shared" ref="G119:AJ119" si="111">VLOOKUP(G118,$F$129:$H$159,3)</f>
        <v>77.930000000000007</v>
      </c>
      <c r="H119" s="6">
        <f t="shared" si="111"/>
        <v>38.1</v>
      </c>
      <c r="I119" s="6">
        <f t="shared" si="111"/>
        <v>77.930000000000007</v>
      </c>
      <c r="J119" s="6">
        <f t="shared" si="111"/>
        <v>38.1</v>
      </c>
      <c r="K119" s="6">
        <f t="shared" si="111"/>
        <v>77.930000000000007</v>
      </c>
      <c r="L119" s="6">
        <f t="shared" si="111"/>
        <v>38.1</v>
      </c>
      <c r="M119" s="6">
        <f t="shared" si="111"/>
        <v>77.930000000000007</v>
      </c>
      <c r="N119" s="6">
        <f t="shared" si="111"/>
        <v>49.25</v>
      </c>
      <c r="O119" s="6">
        <f t="shared" si="111"/>
        <v>77.930000000000007</v>
      </c>
      <c r="P119" s="6">
        <f t="shared" si="111"/>
        <v>38.1</v>
      </c>
      <c r="Q119" s="6">
        <f t="shared" si="111"/>
        <v>77.930000000000007</v>
      </c>
      <c r="R119" s="6">
        <f t="shared" si="111"/>
        <v>38.1</v>
      </c>
      <c r="S119" s="6">
        <f t="shared" si="111"/>
        <v>77.930000000000007</v>
      </c>
      <c r="T119" s="130">
        <f t="shared" si="111"/>
        <v>38.1</v>
      </c>
      <c r="U119" s="6">
        <f t="shared" si="111"/>
        <v>77.930000000000007</v>
      </c>
      <c r="V119" s="6">
        <f t="shared" si="111"/>
        <v>38.1</v>
      </c>
      <c r="W119" s="6">
        <f t="shared" si="111"/>
        <v>77.930000000000007</v>
      </c>
      <c r="X119" s="6">
        <f t="shared" si="111"/>
        <v>38.1</v>
      </c>
      <c r="Y119" s="6">
        <f t="shared" si="111"/>
        <v>77.930000000000007</v>
      </c>
      <c r="Z119" s="6">
        <f t="shared" si="111"/>
        <v>38.1</v>
      </c>
      <c r="AA119" s="6">
        <f t="shared" si="111"/>
        <v>77.930000000000007</v>
      </c>
      <c r="AB119" s="6">
        <f t="shared" si="111"/>
        <v>38.1</v>
      </c>
      <c r="AC119" s="6">
        <f t="shared" si="111"/>
        <v>77.930000000000007</v>
      </c>
      <c r="AD119" s="6">
        <f t="shared" si="111"/>
        <v>154.05000000000001</v>
      </c>
      <c r="AE119" s="493" t="e">
        <f t="shared" si="111"/>
        <v>#VALUE!</v>
      </c>
      <c r="AF119" s="6" t="e">
        <f t="shared" si="111"/>
        <v>#VALUE!</v>
      </c>
      <c r="AG119" s="6" t="e">
        <f t="shared" si="111"/>
        <v>#VALUE!</v>
      </c>
      <c r="AH119" s="6" t="e">
        <f t="shared" si="111"/>
        <v>#VALUE!</v>
      </c>
      <c r="AI119" s="114" t="e">
        <f t="shared" si="111"/>
        <v>#VALUE!</v>
      </c>
      <c r="AJ119" s="448" t="e">
        <f t="shared" si="111"/>
        <v>#VALUE!</v>
      </c>
      <c r="AK119" s="448" t="e">
        <f t="shared" ref="AK119:AO119" si="112">VLOOKUP(AK118,$F$129:$H$159,3)</f>
        <v>#VALUE!</v>
      </c>
      <c r="AL119" s="448" t="e">
        <f t="shared" si="112"/>
        <v>#VALUE!</v>
      </c>
      <c r="AM119" s="448" t="e">
        <f t="shared" si="112"/>
        <v>#VALUE!</v>
      </c>
      <c r="AN119" s="448" t="e">
        <f t="shared" si="112"/>
        <v>#VALUE!</v>
      </c>
      <c r="AO119" s="130" t="e">
        <f t="shared" si="112"/>
        <v>#VALUE!</v>
      </c>
    </row>
    <row r="120" spans="1:41" ht="15.75" hidden="1">
      <c r="A120" s="16">
        <f t="shared" si="50"/>
        <v>109</v>
      </c>
      <c r="B120" s="85" t="s">
        <v>79</v>
      </c>
      <c r="D120" s="6" t="s">
        <v>123</v>
      </c>
      <c r="F120" s="6">
        <f t="shared" ref="F120:AI120" si="113">IF(F126&lt;45,2.6*SIN(F126/2/180*PI())*(1-(F79/F122)^2)^2,(1-(F79/F122)^2)^2)</f>
        <v>0.28766433120134405</v>
      </c>
      <c r="G120" s="6">
        <f t="shared" si="113"/>
        <v>0.28223852752428924</v>
      </c>
      <c r="H120" s="6">
        <f t="shared" si="113"/>
        <v>0.28766433120134405</v>
      </c>
      <c r="I120" s="6">
        <f t="shared" si="113"/>
        <v>0.28223852752428924</v>
      </c>
      <c r="J120" s="6">
        <f t="shared" si="113"/>
        <v>0.28766433120134405</v>
      </c>
      <c r="K120" s="6">
        <f t="shared" si="113"/>
        <v>0.28223852752428924</v>
      </c>
      <c r="L120" s="6">
        <f t="shared" si="113"/>
        <v>0.28766433120134405</v>
      </c>
      <c r="M120" s="6">
        <f t="shared" si="113"/>
        <v>0.28223852752428924</v>
      </c>
      <c r="N120" s="6">
        <f t="shared" si="113"/>
        <v>0.10602823580941752</v>
      </c>
      <c r="O120" s="6">
        <f t="shared" si="113"/>
        <v>0.28223852752428924</v>
      </c>
      <c r="P120" s="6">
        <f t="shared" si="113"/>
        <v>0.28766433120134405</v>
      </c>
      <c r="Q120" s="6">
        <f t="shared" si="113"/>
        <v>0.28223852752428924</v>
      </c>
      <c r="R120" s="6">
        <f t="shared" si="113"/>
        <v>0.28766433120134405</v>
      </c>
      <c r="S120" s="6">
        <f t="shared" si="113"/>
        <v>0.28223852752428924</v>
      </c>
      <c r="T120" s="130">
        <f t="shared" si="113"/>
        <v>0.28766433120134405</v>
      </c>
      <c r="U120" s="6">
        <f t="shared" si="113"/>
        <v>0.28223852752428924</v>
      </c>
      <c r="V120" s="6">
        <f t="shared" si="113"/>
        <v>0.28766433120134405</v>
      </c>
      <c r="W120" s="6">
        <f t="shared" si="113"/>
        <v>0.28223852752428924</v>
      </c>
      <c r="X120" s="6">
        <f t="shared" si="113"/>
        <v>0.28766433120134405</v>
      </c>
      <c r="Y120" s="6">
        <f t="shared" si="113"/>
        <v>0.28223852752428924</v>
      </c>
      <c r="Z120" s="6">
        <f t="shared" si="113"/>
        <v>0.28766433120134405</v>
      </c>
      <c r="AA120" s="6">
        <f t="shared" si="113"/>
        <v>0.28223852752428924</v>
      </c>
      <c r="AB120" s="6">
        <f t="shared" si="113"/>
        <v>0.28766433120134405</v>
      </c>
      <c r="AC120" s="6">
        <f t="shared" si="113"/>
        <v>0.28223852752428924</v>
      </c>
      <c r="AD120" s="6">
        <f t="shared" si="113"/>
        <v>9.7072302350781098E-2</v>
      </c>
      <c r="AE120" s="493" t="e">
        <f t="shared" si="113"/>
        <v>#VALUE!</v>
      </c>
      <c r="AF120" s="6" t="e">
        <f t="shared" si="113"/>
        <v>#VALUE!</v>
      </c>
      <c r="AG120" s="6" t="e">
        <f t="shared" si="113"/>
        <v>#VALUE!</v>
      </c>
      <c r="AH120" s="6" t="e">
        <f t="shared" si="113"/>
        <v>#VALUE!</v>
      </c>
      <c r="AI120" s="114" t="e">
        <f t="shared" si="113"/>
        <v>#VALUE!</v>
      </c>
      <c r="AJ120" s="448" t="e">
        <f t="shared" ref="AJ120:AO120" si="114">IF(AJ126&lt;45,2.6*SIN(AJ126/2/180*PI())*(1-(AJ79/AJ122)^2)^2,(1-(AJ79/AJ122)^2)^2)</f>
        <v>#VALUE!</v>
      </c>
      <c r="AK120" s="448" t="e">
        <f t="shared" si="114"/>
        <v>#VALUE!</v>
      </c>
      <c r="AL120" s="448" t="e">
        <f t="shared" si="114"/>
        <v>#VALUE!</v>
      </c>
      <c r="AM120" s="448" t="e">
        <f t="shared" si="114"/>
        <v>#VALUE!</v>
      </c>
      <c r="AN120" s="448" t="e">
        <f t="shared" si="114"/>
        <v>#VALUE!</v>
      </c>
      <c r="AO120" s="130" t="e">
        <f t="shared" si="114"/>
        <v>#VALUE!</v>
      </c>
    </row>
    <row r="121" spans="1:41" ht="15.75" hidden="1">
      <c r="A121" s="16">
        <f t="shared" si="50"/>
        <v>110</v>
      </c>
      <c r="B121" s="14"/>
      <c r="F121" s="10">
        <f t="shared" ref="F121:AI121" si="115">IF(F24=0.75,1,IF(F24=1,1.5,IF(F24=1.5,2,IF(F24=2,3,IF(F24=3,4,IF(F24&gt;=48,F24+4,F24+2))))))</f>
        <v>3</v>
      </c>
      <c r="G121" s="10">
        <f t="shared" si="115"/>
        <v>6</v>
      </c>
      <c r="H121" s="10">
        <f t="shared" si="115"/>
        <v>3</v>
      </c>
      <c r="I121" s="10">
        <f t="shared" si="115"/>
        <v>6</v>
      </c>
      <c r="J121" s="10">
        <f t="shared" si="115"/>
        <v>3</v>
      </c>
      <c r="K121" s="10">
        <f t="shared" si="115"/>
        <v>6</v>
      </c>
      <c r="L121" s="10">
        <f t="shared" si="115"/>
        <v>3</v>
      </c>
      <c r="M121" s="10">
        <f t="shared" si="115"/>
        <v>6</v>
      </c>
      <c r="N121" s="10">
        <f t="shared" si="115"/>
        <v>4</v>
      </c>
      <c r="O121" s="10">
        <f t="shared" si="115"/>
        <v>6</v>
      </c>
      <c r="P121" s="10">
        <f t="shared" si="115"/>
        <v>3</v>
      </c>
      <c r="Q121" s="10">
        <f t="shared" si="115"/>
        <v>6</v>
      </c>
      <c r="R121" s="10">
        <f t="shared" si="115"/>
        <v>3</v>
      </c>
      <c r="S121" s="10">
        <f t="shared" si="115"/>
        <v>6</v>
      </c>
      <c r="T121" s="136">
        <f t="shared" si="115"/>
        <v>3</v>
      </c>
      <c r="U121" s="10">
        <f t="shared" si="115"/>
        <v>6</v>
      </c>
      <c r="V121" s="10">
        <f t="shared" si="115"/>
        <v>3</v>
      </c>
      <c r="W121" s="10">
        <f t="shared" si="115"/>
        <v>6</v>
      </c>
      <c r="X121" s="10">
        <f t="shared" si="115"/>
        <v>3</v>
      </c>
      <c r="Y121" s="10">
        <f t="shared" si="115"/>
        <v>6</v>
      </c>
      <c r="Z121" s="10">
        <f t="shared" si="115"/>
        <v>3</v>
      </c>
      <c r="AA121" s="10">
        <f t="shared" si="115"/>
        <v>6</v>
      </c>
      <c r="AB121" s="10">
        <f t="shared" si="115"/>
        <v>3</v>
      </c>
      <c r="AC121" s="10">
        <f t="shared" si="115"/>
        <v>6</v>
      </c>
      <c r="AD121" s="10">
        <f t="shared" si="115"/>
        <v>10</v>
      </c>
      <c r="AE121" s="499">
        <f t="shared" si="115"/>
        <v>2</v>
      </c>
      <c r="AF121" s="10">
        <f t="shared" si="115"/>
        <v>2</v>
      </c>
      <c r="AG121" s="10">
        <f t="shared" si="115"/>
        <v>2</v>
      </c>
      <c r="AH121" s="10">
        <f t="shared" si="115"/>
        <v>2</v>
      </c>
      <c r="AI121" s="399">
        <f t="shared" si="115"/>
        <v>2</v>
      </c>
      <c r="AJ121" s="454">
        <f t="shared" ref="AJ121:AO121" si="116">IF(AJ24=0.75,1,IF(AJ24=1,1.5,IF(AJ24=1.5,2,IF(AJ24=2,3,IF(AJ24=3,4,IF(AJ24&gt;=48,AJ24+4,AJ24+2))))))</f>
        <v>2</v>
      </c>
      <c r="AK121" s="454">
        <f t="shared" si="116"/>
        <v>2</v>
      </c>
      <c r="AL121" s="454">
        <f t="shared" si="116"/>
        <v>2</v>
      </c>
      <c r="AM121" s="454">
        <f t="shared" si="116"/>
        <v>2</v>
      </c>
      <c r="AN121" s="454">
        <f t="shared" si="116"/>
        <v>2</v>
      </c>
      <c r="AO121" s="136">
        <f t="shared" si="116"/>
        <v>2</v>
      </c>
    </row>
    <row r="122" spans="1:41" ht="15.75" hidden="1">
      <c r="A122" s="16">
        <f t="shared" si="50"/>
        <v>111</v>
      </c>
      <c r="B122" s="14"/>
      <c r="F122" s="6">
        <f t="shared" ref="F122" si="117">VLOOKUP(F121,$F$129:$H$159,3)</f>
        <v>77.930000000000007</v>
      </c>
      <c r="G122" s="6">
        <f t="shared" ref="G122:AJ122" si="118">VLOOKUP(G121,$F$129:$H$159,3)</f>
        <v>154.05000000000001</v>
      </c>
      <c r="H122" s="6">
        <f t="shared" si="118"/>
        <v>77.930000000000007</v>
      </c>
      <c r="I122" s="6">
        <f t="shared" si="118"/>
        <v>154.05000000000001</v>
      </c>
      <c r="J122" s="6">
        <f t="shared" si="118"/>
        <v>77.930000000000007</v>
      </c>
      <c r="K122" s="6">
        <f t="shared" si="118"/>
        <v>154.05000000000001</v>
      </c>
      <c r="L122" s="6">
        <f t="shared" si="118"/>
        <v>77.930000000000007</v>
      </c>
      <c r="M122" s="6">
        <f t="shared" si="118"/>
        <v>154.05000000000001</v>
      </c>
      <c r="N122" s="6">
        <f t="shared" si="118"/>
        <v>102.26</v>
      </c>
      <c r="O122" s="6">
        <f t="shared" si="118"/>
        <v>154.05000000000001</v>
      </c>
      <c r="P122" s="6">
        <f t="shared" si="118"/>
        <v>77.930000000000007</v>
      </c>
      <c r="Q122" s="6">
        <f t="shared" si="118"/>
        <v>154.05000000000001</v>
      </c>
      <c r="R122" s="6">
        <f t="shared" si="118"/>
        <v>77.930000000000007</v>
      </c>
      <c r="S122" s="6">
        <f t="shared" si="118"/>
        <v>154.05000000000001</v>
      </c>
      <c r="T122" s="130">
        <f t="shared" si="118"/>
        <v>77.930000000000007</v>
      </c>
      <c r="U122" s="6">
        <f t="shared" si="118"/>
        <v>154.05000000000001</v>
      </c>
      <c r="V122" s="6">
        <f t="shared" si="118"/>
        <v>77.930000000000007</v>
      </c>
      <c r="W122" s="6">
        <f t="shared" si="118"/>
        <v>154.05000000000001</v>
      </c>
      <c r="X122" s="6">
        <f t="shared" si="118"/>
        <v>77.930000000000007</v>
      </c>
      <c r="Y122" s="6">
        <f t="shared" si="118"/>
        <v>154.05000000000001</v>
      </c>
      <c r="Z122" s="6">
        <f t="shared" si="118"/>
        <v>77.930000000000007</v>
      </c>
      <c r="AA122" s="6">
        <f t="shared" si="118"/>
        <v>154.05000000000001</v>
      </c>
      <c r="AB122" s="6">
        <f t="shared" si="118"/>
        <v>77.930000000000007</v>
      </c>
      <c r="AC122" s="6">
        <f t="shared" si="118"/>
        <v>154.05000000000001</v>
      </c>
      <c r="AD122" s="6">
        <f t="shared" si="118"/>
        <v>254.51</v>
      </c>
      <c r="AE122" s="493">
        <f t="shared" si="118"/>
        <v>49.25</v>
      </c>
      <c r="AF122" s="6">
        <f t="shared" si="118"/>
        <v>49.25</v>
      </c>
      <c r="AG122" s="6">
        <f t="shared" si="118"/>
        <v>49.25</v>
      </c>
      <c r="AH122" s="6">
        <f t="shared" si="118"/>
        <v>49.25</v>
      </c>
      <c r="AI122" s="114">
        <f t="shared" si="118"/>
        <v>49.25</v>
      </c>
      <c r="AJ122" s="448">
        <f t="shared" si="118"/>
        <v>49.25</v>
      </c>
      <c r="AK122" s="448">
        <f t="shared" ref="AK122:AO122" si="119">VLOOKUP(AK121,$F$129:$H$159,3)</f>
        <v>49.25</v>
      </c>
      <c r="AL122" s="448">
        <f t="shared" si="119"/>
        <v>49.25</v>
      </c>
      <c r="AM122" s="448">
        <f t="shared" si="119"/>
        <v>49.25</v>
      </c>
      <c r="AN122" s="448">
        <f t="shared" si="119"/>
        <v>49.25</v>
      </c>
      <c r="AO122" s="130">
        <f t="shared" si="119"/>
        <v>49.25</v>
      </c>
    </row>
    <row r="123" spans="1:41" ht="15.75" hidden="1">
      <c r="A123" s="16">
        <f t="shared" si="50"/>
        <v>112</v>
      </c>
      <c r="B123" s="97" t="s">
        <v>130</v>
      </c>
      <c r="F123" s="53">
        <f t="shared" ref="F123" si="120">VLOOKUP(F24,$F$129:$G$159,2)/2</f>
        <v>38</v>
      </c>
      <c r="G123" s="53">
        <f t="shared" ref="G123:AJ123" si="121">VLOOKUP(G24,$F$129:$G$159,2)/2</f>
        <v>51</v>
      </c>
      <c r="H123" s="53">
        <f t="shared" si="121"/>
        <v>38</v>
      </c>
      <c r="I123" s="53">
        <f t="shared" si="121"/>
        <v>51</v>
      </c>
      <c r="J123" s="53">
        <f t="shared" si="121"/>
        <v>38</v>
      </c>
      <c r="K123" s="53">
        <f t="shared" si="121"/>
        <v>51</v>
      </c>
      <c r="L123" s="53">
        <f t="shared" si="121"/>
        <v>38</v>
      </c>
      <c r="M123" s="53">
        <f t="shared" si="121"/>
        <v>51</v>
      </c>
      <c r="N123" s="53">
        <f t="shared" si="121"/>
        <v>44.5</v>
      </c>
      <c r="O123" s="53">
        <f t="shared" si="121"/>
        <v>51</v>
      </c>
      <c r="P123" s="53">
        <f t="shared" si="121"/>
        <v>38</v>
      </c>
      <c r="Q123" s="53">
        <f t="shared" si="121"/>
        <v>51</v>
      </c>
      <c r="R123" s="53">
        <f t="shared" si="121"/>
        <v>38</v>
      </c>
      <c r="S123" s="53">
        <f t="shared" si="121"/>
        <v>51</v>
      </c>
      <c r="T123" s="132">
        <f t="shared" si="121"/>
        <v>38</v>
      </c>
      <c r="U123" s="53">
        <f t="shared" si="121"/>
        <v>51</v>
      </c>
      <c r="V123" s="53">
        <f t="shared" si="121"/>
        <v>38</v>
      </c>
      <c r="W123" s="53">
        <f t="shared" si="121"/>
        <v>51</v>
      </c>
      <c r="X123" s="53">
        <f t="shared" si="121"/>
        <v>38</v>
      </c>
      <c r="Y123" s="53">
        <f t="shared" si="121"/>
        <v>51</v>
      </c>
      <c r="Z123" s="53">
        <f t="shared" si="121"/>
        <v>38</v>
      </c>
      <c r="AA123" s="53">
        <f t="shared" si="121"/>
        <v>51</v>
      </c>
      <c r="AB123" s="53">
        <f t="shared" si="121"/>
        <v>38</v>
      </c>
      <c r="AC123" s="53">
        <f t="shared" si="121"/>
        <v>51</v>
      </c>
      <c r="AD123" s="53">
        <f t="shared" si="121"/>
        <v>76</v>
      </c>
      <c r="AE123" s="495" t="e">
        <f t="shared" si="121"/>
        <v>#VALUE!</v>
      </c>
      <c r="AF123" s="53" t="e">
        <f t="shared" si="121"/>
        <v>#VALUE!</v>
      </c>
      <c r="AG123" s="53" t="e">
        <f t="shared" si="121"/>
        <v>#VALUE!</v>
      </c>
      <c r="AH123" s="53" t="e">
        <f t="shared" si="121"/>
        <v>#VALUE!</v>
      </c>
      <c r="AI123" s="395" t="e">
        <f t="shared" si="121"/>
        <v>#VALUE!</v>
      </c>
      <c r="AJ123" s="450" t="e">
        <f t="shared" si="121"/>
        <v>#VALUE!</v>
      </c>
      <c r="AK123" s="450" t="e">
        <f t="shared" ref="AK123:AO123" si="122">VLOOKUP(AK24,$F$129:$G$159,2)/2</f>
        <v>#VALUE!</v>
      </c>
      <c r="AL123" s="450" t="e">
        <f t="shared" si="122"/>
        <v>#VALUE!</v>
      </c>
      <c r="AM123" s="450" t="e">
        <f t="shared" si="122"/>
        <v>#VALUE!</v>
      </c>
      <c r="AN123" s="450" t="e">
        <f t="shared" si="122"/>
        <v>#VALUE!</v>
      </c>
      <c r="AO123" s="132" t="e">
        <f t="shared" si="122"/>
        <v>#VALUE!</v>
      </c>
    </row>
    <row r="124" spans="1:41" ht="15.75" hidden="1">
      <c r="A124" s="16">
        <f t="shared" si="50"/>
        <v>113</v>
      </c>
      <c r="B124" s="97" t="s">
        <v>131</v>
      </c>
      <c r="D124" s="6" t="s">
        <v>123</v>
      </c>
      <c r="F124" s="93">
        <f t="shared" ref="F124:AI124" si="123">2*ATAN((F79-F119)/(2*F123))/PI()*180</f>
        <v>16.692703245649238</v>
      </c>
      <c r="G124" s="93">
        <f t="shared" si="123"/>
        <v>26.832074403929795</v>
      </c>
      <c r="H124" s="93">
        <f t="shared" si="123"/>
        <v>16.692703245649238</v>
      </c>
      <c r="I124" s="93">
        <f t="shared" si="123"/>
        <v>26.832074403929795</v>
      </c>
      <c r="J124" s="93">
        <f t="shared" si="123"/>
        <v>16.692703245649238</v>
      </c>
      <c r="K124" s="93">
        <f t="shared" si="123"/>
        <v>26.832074403929795</v>
      </c>
      <c r="L124" s="93">
        <f t="shared" si="123"/>
        <v>16.692703245649238</v>
      </c>
      <c r="M124" s="93">
        <f t="shared" si="123"/>
        <v>26.832074403929795</v>
      </c>
      <c r="N124" s="93">
        <f t="shared" si="123"/>
        <v>35.722780206228009</v>
      </c>
      <c r="O124" s="93">
        <f t="shared" si="123"/>
        <v>26.832074403929795</v>
      </c>
      <c r="P124" s="93">
        <f t="shared" si="123"/>
        <v>16.692703245649238</v>
      </c>
      <c r="Q124" s="93">
        <f t="shared" si="123"/>
        <v>26.832074403929795</v>
      </c>
      <c r="R124" s="93">
        <f t="shared" si="123"/>
        <v>16.692703245649238</v>
      </c>
      <c r="S124" s="93">
        <f t="shared" si="123"/>
        <v>26.832074403929795</v>
      </c>
      <c r="T124" s="135">
        <f t="shared" si="123"/>
        <v>16.692703245649238</v>
      </c>
      <c r="U124" s="93">
        <f t="shared" si="123"/>
        <v>26.832074403929795</v>
      </c>
      <c r="V124" s="93">
        <f t="shared" si="123"/>
        <v>16.692703245649238</v>
      </c>
      <c r="W124" s="93">
        <f t="shared" si="123"/>
        <v>26.832074403929795</v>
      </c>
      <c r="X124" s="93">
        <f t="shared" si="123"/>
        <v>16.692703245649238</v>
      </c>
      <c r="Y124" s="93">
        <f t="shared" si="123"/>
        <v>26.832074403929795</v>
      </c>
      <c r="Z124" s="93">
        <f t="shared" si="123"/>
        <v>16.692703245649238</v>
      </c>
      <c r="AA124" s="93">
        <f t="shared" si="123"/>
        <v>26.832074403929795</v>
      </c>
      <c r="AB124" s="93">
        <f t="shared" si="123"/>
        <v>16.692703245649238</v>
      </c>
      <c r="AC124" s="93">
        <f t="shared" si="123"/>
        <v>26.832074403929795</v>
      </c>
      <c r="AD124" s="93">
        <f t="shared" si="123"/>
        <v>35.509857998989929</v>
      </c>
      <c r="AE124" s="498" t="e">
        <f t="shared" si="123"/>
        <v>#VALUE!</v>
      </c>
      <c r="AF124" s="93" t="e">
        <f t="shared" si="123"/>
        <v>#VALUE!</v>
      </c>
      <c r="AG124" s="93" t="e">
        <f t="shared" si="123"/>
        <v>#VALUE!</v>
      </c>
      <c r="AH124" s="93" t="e">
        <f t="shared" si="123"/>
        <v>#VALUE!</v>
      </c>
      <c r="AI124" s="398" t="e">
        <f t="shared" si="123"/>
        <v>#VALUE!</v>
      </c>
      <c r="AJ124" s="453" t="e">
        <f t="shared" ref="AJ124:AO124" si="124">2*ATAN((AJ79-AJ119)/(2*AJ123))/PI()*180</f>
        <v>#VALUE!</v>
      </c>
      <c r="AK124" s="453" t="e">
        <f t="shared" si="124"/>
        <v>#VALUE!</v>
      </c>
      <c r="AL124" s="453" t="e">
        <f t="shared" si="124"/>
        <v>#VALUE!</v>
      </c>
      <c r="AM124" s="453" t="e">
        <f t="shared" si="124"/>
        <v>#VALUE!</v>
      </c>
      <c r="AN124" s="453" t="e">
        <f t="shared" si="124"/>
        <v>#VALUE!</v>
      </c>
      <c r="AO124" s="135" t="e">
        <f t="shared" si="124"/>
        <v>#VALUE!</v>
      </c>
    </row>
    <row r="125" spans="1:41" ht="15.75" hidden="1">
      <c r="A125" s="16">
        <f t="shared" si="50"/>
        <v>114</v>
      </c>
      <c r="B125" s="97" t="s">
        <v>132</v>
      </c>
      <c r="F125" s="53">
        <f t="shared" ref="F125" si="125">VLOOKUP(F121,$F$129:$G$159,2)/2</f>
        <v>44.5</v>
      </c>
      <c r="G125" s="53">
        <f t="shared" ref="G125:AJ125" si="126">VLOOKUP(G121,$F$129:$G$159,2)/2</f>
        <v>70</v>
      </c>
      <c r="H125" s="53">
        <f t="shared" si="126"/>
        <v>44.5</v>
      </c>
      <c r="I125" s="53">
        <f t="shared" si="126"/>
        <v>70</v>
      </c>
      <c r="J125" s="53">
        <f t="shared" si="126"/>
        <v>44.5</v>
      </c>
      <c r="K125" s="53">
        <f t="shared" si="126"/>
        <v>70</v>
      </c>
      <c r="L125" s="53">
        <f t="shared" si="126"/>
        <v>44.5</v>
      </c>
      <c r="M125" s="53">
        <f t="shared" si="126"/>
        <v>70</v>
      </c>
      <c r="N125" s="53">
        <f t="shared" si="126"/>
        <v>51</v>
      </c>
      <c r="O125" s="53">
        <f t="shared" si="126"/>
        <v>70</v>
      </c>
      <c r="P125" s="53">
        <f t="shared" si="126"/>
        <v>44.5</v>
      </c>
      <c r="Q125" s="53">
        <f t="shared" si="126"/>
        <v>70</v>
      </c>
      <c r="R125" s="53">
        <f t="shared" si="126"/>
        <v>44.5</v>
      </c>
      <c r="S125" s="53">
        <f t="shared" si="126"/>
        <v>70</v>
      </c>
      <c r="T125" s="132">
        <f t="shared" si="126"/>
        <v>44.5</v>
      </c>
      <c r="U125" s="53">
        <f t="shared" si="126"/>
        <v>70</v>
      </c>
      <c r="V125" s="53">
        <f t="shared" si="126"/>
        <v>44.5</v>
      </c>
      <c r="W125" s="53">
        <f t="shared" si="126"/>
        <v>70</v>
      </c>
      <c r="X125" s="53">
        <f t="shared" si="126"/>
        <v>44.5</v>
      </c>
      <c r="Y125" s="53">
        <f t="shared" si="126"/>
        <v>70</v>
      </c>
      <c r="Z125" s="53">
        <f t="shared" si="126"/>
        <v>44.5</v>
      </c>
      <c r="AA125" s="53">
        <f t="shared" si="126"/>
        <v>70</v>
      </c>
      <c r="AB125" s="53">
        <f t="shared" si="126"/>
        <v>44.5</v>
      </c>
      <c r="AC125" s="53">
        <f t="shared" si="126"/>
        <v>70</v>
      </c>
      <c r="AD125" s="53">
        <f t="shared" si="126"/>
        <v>89</v>
      </c>
      <c r="AE125" s="495">
        <f t="shared" si="126"/>
        <v>38</v>
      </c>
      <c r="AF125" s="53">
        <f t="shared" si="126"/>
        <v>38</v>
      </c>
      <c r="AG125" s="53">
        <f t="shared" si="126"/>
        <v>38</v>
      </c>
      <c r="AH125" s="53">
        <f t="shared" si="126"/>
        <v>38</v>
      </c>
      <c r="AI125" s="395">
        <f t="shared" si="126"/>
        <v>38</v>
      </c>
      <c r="AJ125" s="450">
        <f t="shared" si="126"/>
        <v>38</v>
      </c>
      <c r="AK125" s="450">
        <f t="shared" ref="AK125:AO125" si="127">VLOOKUP(AK121,$F$129:$G$159,2)/2</f>
        <v>38</v>
      </c>
      <c r="AL125" s="450">
        <f t="shared" si="127"/>
        <v>38</v>
      </c>
      <c r="AM125" s="450">
        <f t="shared" si="127"/>
        <v>38</v>
      </c>
      <c r="AN125" s="450">
        <f t="shared" si="127"/>
        <v>38</v>
      </c>
      <c r="AO125" s="132">
        <f t="shared" si="127"/>
        <v>38</v>
      </c>
    </row>
    <row r="126" spans="1:41" ht="15.75" hidden="1">
      <c r="A126" s="16">
        <f t="shared" si="50"/>
        <v>115</v>
      </c>
      <c r="B126" s="85" t="s">
        <v>133</v>
      </c>
      <c r="D126" s="6" t="s">
        <v>123</v>
      </c>
      <c r="F126" s="93">
        <f t="shared" ref="F126:AI126" si="128">2*ATAN((F122-F79)/(2*F125))/PI()*180</f>
        <v>35.722780206228009</v>
      </c>
      <c r="G126" s="93">
        <f t="shared" si="128"/>
        <v>40.601747752733658</v>
      </c>
      <c r="H126" s="93">
        <f t="shared" si="128"/>
        <v>35.722780206228009</v>
      </c>
      <c r="I126" s="93">
        <f t="shared" si="128"/>
        <v>40.601747752733658</v>
      </c>
      <c r="J126" s="93">
        <f t="shared" si="128"/>
        <v>35.722780206228009</v>
      </c>
      <c r="K126" s="93">
        <f t="shared" si="128"/>
        <v>40.601747752733658</v>
      </c>
      <c r="L126" s="93">
        <f t="shared" si="128"/>
        <v>35.722780206228009</v>
      </c>
      <c r="M126" s="93">
        <f t="shared" si="128"/>
        <v>40.601747752733658</v>
      </c>
      <c r="N126" s="93">
        <f t="shared" si="128"/>
        <v>26.832074403929795</v>
      </c>
      <c r="O126" s="93">
        <f t="shared" si="128"/>
        <v>40.601747752733658</v>
      </c>
      <c r="P126" s="93">
        <f t="shared" si="128"/>
        <v>35.722780206228009</v>
      </c>
      <c r="Q126" s="93">
        <f t="shared" si="128"/>
        <v>40.601747752733658</v>
      </c>
      <c r="R126" s="93">
        <f t="shared" si="128"/>
        <v>35.722780206228009</v>
      </c>
      <c r="S126" s="93">
        <f t="shared" si="128"/>
        <v>40.601747752733658</v>
      </c>
      <c r="T126" s="135">
        <f t="shared" si="128"/>
        <v>35.722780206228009</v>
      </c>
      <c r="U126" s="93">
        <f t="shared" si="128"/>
        <v>40.601747752733658</v>
      </c>
      <c r="V126" s="93">
        <f t="shared" si="128"/>
        <v>35.722780206228009</v>
      </c>
      <c r="W126" s="93">
        <f t="shared" si="128"/>
        <v>40.601747752733658</v>
      </c>
      <c r="X126" s="93">
        <f t="shared" si="128"/>
        <v>35.722780206228009</v>
      </c>
      <c r="Y126" s="93">
        <f t="shared" si="128"/>
        <v>40.601747752733658</v>
      </c>
      <c r="Z126" s="93">
        <f t="shared" si="128"/>
        <v>35.722780206228009</v>
      </c>
      <c r="AA126" s="93">
        <f t="shared" si="128"/>
        <v>40.601747752733658</v>
      </c>
      <c r="AB126" s="93">
        <f t="shared" si="128"/>
        <v>35.722780206228009</v>
      </c>
      <c r="AC126" s="93">
        <f t="shared" si="128"/>
        <v>40.601747752733658</v>
      </c>
      <c r="AD126" s="93">
        <f t="shared" si="128"/>
        <v>32.445243587623459</v>
      </c>
      <c r="AE126" s="498" t="e">
        <f t="shared" si="128"/>
        <v>#VALUE!</v>
      </c>
      <c r="AF126" s="93" t="e">
        <f t="shared" si="128"/>
        <v>#VALUE!</v>
      </c>
      <c r="AG126" s="93" t="e">
        <f t="shared" si="128"/>
        <v>#VALUE!</v>
      </c>
      <c r="AH126" s="93" t="e">
        <f t="shared" si="128"/>
        <v>#VALUE!</v>
      </c>
      <c r="AI126" s="398" t="e">
        <f t="shared" si="128"/>
        <v>#VALUE!</v>
      </c>
      <c r="AJ126" s="453" t="e">
        <f t="shared" ref="AJ126:AO126" si="129">2*ATAN((AJ122-AJ79)/(2*AJ125))/PI()*180</f>
        <v>#VALUE!</v>
      </c>
      <c r="AK126" s="453" t="e">
        <f t="shared" si="129"/>
        <v>#VALUE!</v>
      </c>
      <c r="AL126" s="453" t="e">
        <f t="shared" si="129"/>
        <v>#VALUE!</v>
      </c>
      <c r="AM126" s="453" t="e">
        <f t="shared" si="129"/>
        <v>#VALUE!</v>
      </c>
      <c r="AN126" s="453" t="e">
        <f t="shared" si="129"/>
        <v>#VALUE!</v>
      </c>
      <c r="AO126" s="135" t="e">
        <f t="shared" si="129"/>
        <v>#VALUE!</v>
      </c>
    </row>
    <row r="127" spans="1:41" hidden="1">
      <c r="A127" s="16">
        <f t="shared" si="50"/>
        <v>116</v>
      </c>
      <c r="B127" s="98"/>
      <c r="T127" s="130"/>
      <c r="AE127" s="493"/>
      <c r="AI127" s="114"/>
      <c r="AJ127" s="448"/>
      <c r="AK127" s="448"/>
      <c r="AL127" s="448"/>
      <c r="AM127" s="448"/>
      <c r="AN127" s="448"/>
      <c r="AO127" s="130"/>
    </row>
    <row r="128" spans="1:41" hidden="1">
      <c r="A128" s="16">
        <f t="shared" si="50"/>
        <v>117</v>
      </c>
      <c r="F128" s="99" t="s">
        <v>134</v>
      </c>
      <c r="G128" s="89" t="s">
        <v>135</v>
      </c>
      <c r="H128" s="89" t="s">
        <v>136</v>
      </c>
      <c r="I128" s="89" t="s">
        <v>137</v>
      </c>
      <c r="T128" s="130"/>
      <c r="U128" s="99" t="s">
        <v>134</v>
      </c>
      <c r="V128" s="89" t="s">
        <v>135</v>
      </c>
      <c r="W128" s="89" t="s">
        <v>136</v>
      </c>
      <c r="X128" s="89" t="s">
        <v>137</v>
      </c>
      <c r="AE128" s="493"/>
      <c r="AI128" s="114"/>
      <c r="AJ128" s="448"/>
      <c r="AK128" s="448"/>
      <c r="AL128" s="448"/>
      <c r="AM128" s="448"/>
      <c r="AN128" s="448"/>
      <c r="AO128" s="130"/>
    </row>
    <row r="129" spans="1:41" hidden="1">
      <c r="A129" s="16">
        <f t="shared" si="50"/>
        <v>118</v>
      </c>
      <c r="F129" s="53">
        <v>0.75</v>
      </c>
      <c r="H129" s="53">
        <v>18.850000000000001</v>
      </c>
      <c r="I129" s="53">
        <v>22.45</v>
      </c>
      <c r="T129" s="130"/>
      <c r="U129" s="53">
        <v>0.75</v>
      </c>
      <c r="W129" s="53">
        <v>18.850000000000001</v>
      </c>
      <c r="X129" s="53">
        <v>22.45</v>
      </c>
      <c r="AE129" s="493"/>
      <c r="AI129" s="114"/>
      <c r="AJ129" s="448"/>
      <c r="AK129" s="448"/>
      <c r="AL129" s="448"/>
      <c r="AM129" s="448"/>
      <c r="AN129" s="448"/>
      <c r="AO129" s="130"/>
    </row>
    <row r="130" spans="1:41" hidden="1">
      <c r="A130" s="16">
        <f t="shared" si="50"/>
        <v>119</v>
      </c>
      <c r="F130" s="53">
        <v>1</v>
      </c>
      <c r="G130" s="6">
        <v>51</v>
      </c>
      <c r="H130" s="53">
        <v>24.31</v>
      </c>
      <c r="I130" s="53">
        <v>27.86</v>
      </c>
      <c r="T130" s="130"/>
      <c r="U130" s="53">
        <v>1</v>
      </c>
      <c r="V130" s="6">
        <v>51</v>
      </c>
      <c r="W130" s="53">
        <v>24.31</v>
      </c>
      <c r="X130" s="53">
        <v>27.86</v>
      </c>
      <c r="AE130" s="493"/>
      <c r="AI130" s="114"/>
      <c r="AJ130" s="448"/>
      <c r="AK130" s="448"/>
      <c r="AL130" s="448"/>
      <c r="AM130" s="448"/>
      <c r="AN130" s="448"/>
      <c r="AO130" s="130"/>
    </row>
    <row r="131" spans="1:41" hidden="1">
      <c r="A131" s="16">
        <f t="shared" si="50"/>
        <v>120</v>
      </c>
      <c r="F131" s="53">
        <v>1.5</v>
      </c>
      <c r="G131" s="6">
        <v>64</v>
      </c>
      <c r="H131" s="53">
        <v>38.1</v>
      </c>
      <c r="I131" s="53">
        <v>42.72</v>
      </c>
      <c r="T131" s="130"/>
      <c r="U131" s="53">
        <v>1.5</v>
      </c>
      <c r="V131" s="6">
        <v>64</v>
      </c>
      <c r="W131" s="53">
        <v>38.1</v>
      </c>
      <c r="X131" s="53">
        <v>42.72</v>
      </c>
      <c r="AE131" s="493"/>
      <c r="AI131" s="114"/>
      <c r="AJ131" s="448"/>
      <c r="AK131" s="448"/>
      <c r="AL131" s="448"/>
      <c r="AM131" s="448"/>
      <c r="AN131" s="448"/>
      <c r="AO131" s="130"/>
    </row>
    <row r="132" spans="1:41" hidden="1">
      <c r="A132" s="16">
        <f t="shared" si="50"/>
        <v>121</v>
      </c>
      <c r="F132" s="100">
        <v>2</v>
      </c>
      <c r="G132" s="6">
        <v>76</v>
      </c>
      <c r="H132" s="53">
        <v>49.25</v>
      </c>
      <c r="I132" s="53">
        <v>54.79</v>
      </c>
      <c r="T132" s="130"/>
      <c r="U132" s="100">
        <v>2</v>
      </c>
      <c r="V132" s="6">
        <v>76</v>
      </c>
      <c r="W132" s="53">
        <v>49.25</v>
      </c>
      <c r="X132" s="53">
        <v>54.79</v>
      </c>
      <c r="AE132" s="493"/>
      <c r="AI132" s="114"/>
      <c r="AJ132" s="448"/>
      <c r="AK132" s="448"/>
      <c r="AL132" s="448"/>
      <c r="AM132" s="448"/>
      <c r="AN132" s="448"/>
      <c r="AO132" s="130"/>
    </row>
    <row r="133" spans="1:41" hidden="1">
      <c r="A133" s="16">
        <f t="shared" si="50"/>
        <v>122</v>
      </c>
      <c r="F133" s="100">
        <v>3</v>
      </c>
      <c r="G133" s="6">
        <v>89</v>
      </c>
      <c r="H133" s="53">
        <v>77.930000000000007</v>
      </c>
      <c r="I133" s="53">
        <v>82.8</v>
      </c>
      <c r="T133" s="130"/>
      <c r="U133" s="100">
        <v>3</v>
      </c>
      <c r="V133" s="6">
        <v>89</v>
      </c>
      <c r="W133" s="53">
        <v>77.930000000000007</v>
      </c>
      <c r="X133" s="53">
        <v>82.8</v>
      </c>
      <c r="AE133" s="493"/>
      <c r="AI133" s="114"/>
      <c r="AJ133" s="448"/>
      <c r="AK133" s="448"/>
      <c r="AL133" s="448"/>
      <c r="AM133" s="448"/>
      <c r="AN133" s="448"/>
      <c r="AO133" s="130"/>
    </row>
    <row r="134" spans="1:41" hidden="1">
      <c r="A134" s="16">
        <f t="shared" si="50"/>
        <v>123</v>
      </c>
      <c r="F134" s="100">
        <v>4</v>
      </c>
      <c r="G134" s="6">
        <v>102</v>
      </c>
      <c r="H134" s="53">
        <v>102.26</v>
      </c>
      <c r="I134" s="53">
        <v>108.2</v>
      </c>
      <c r="T134" s="130"/>
      <c r="U134" s="100">
        <v>4</v>
      </c>
      <c r="V134" s="6">
        <v>102</v>
      </c>
      <c r="W134" s="53">
        <v>102.26</v>
      </c>
      <c r="X134" s="53">
        <v>108.2</v>
      </c>
      <c r="AE134" s="493"/>
      <c r="AI134" s="114"/>
      <c r="AJ134" s="448"/>
      <c r="AK134" s="448"/>
      <c r="AL134" s="448"/>
      <c r="AM134" s="448"/>
      <c r="AN134" s="448"/>
      <c r="AO134" s="130"/>
    </row>
    <row r="135" spans="1:41" hidden="1">
      <c r="A135" s="16">
        <f t="shared" si="50"/>
        <v>124</v>
      </c>
      <c r="F135" s="100">
        <v>6</v>
      </c>
      <c r="G135" s="6">
        <v>140</v>
      </c>
      <c r="H135" s="53">
        <v>154.05000000000001</v>
      </c>
      <c r="I135" s="53">
        <v>161.47</v>
      </c>
      <c r="T135" s="130"/>
      <c r="U135" s="100">
        <v>6</v>
      </c>
      <c r="V135" s="6">
        <v>140</v>
      </c>
      <c r="W135" s="53">
        <v>154.05000000000001</v>
      </c>
      <c r="X135" s="53">
        <v>161.47</v>
      </c>
      <c r="AE135" s="493"/>
      <c r="AI135" s="114"/>
      <c r="AJ135" s="448"/>
      <c r="AK135" s="448"/>
      <c r="AL135" s="448"/>
      <c r="AM135" s="448"/>
      <c r="AN135" s="448"/>
      <c r="AO135" s="130"/>
    </row>
    <row r="136" spans="1:41" hidden="1">
      <c r="A136" s="16">
        <f t="shared" si="50"/>
        <v>125</v>
      </c>
      <c r="F136" s="100">
        <f t="shared" ref="F136:F147" si="130">F135+2</f>
        <v>8</v>
      </c>
      <c r="G136" s="6">
        <v>152</v>
      </c>
      <c r="H136" s="53">
        <v>202.72</v>
      </c>
      <c r="I136" s="53">
        <v>211.56</v>
      </c>
      <c r="T136" s="130"/>
      <c r="U136" s="100">
        <f t="shared" ref="U136:U147" si="131">U135+2</f>
        <v>8</v>
      </c>
      <c r="V136" s="6">
        <v>152</v>
      </c>
      <c r="W136" s="53">
        <v>202.72</v>
      </c>
      <c r="X136" s="53">
        <v>211.56</v>
      </c>
      <c r="AE136" s="493"/>
      <c r="AI136" s="114"/>
      <c r="AJ136" s="448"/>
      <c r="AK136" s="448"/>
      <c r="AL136" s="448"/>
      <c r="AM136" s="448"/>
      <c r="AN136" s="448"/>
      <c r="AO136" s="130"/>
    </row>
    <row r="137" spans="1:41" hidden="1">
      <c r="A137" s="16">
        <f t="shared" si="50"/>
        <v>126</v>
      </c>
      <c r="F137" s="100">
        <f t="shared" si="130"/>
        <v>10</v>
      </c>
      <c r="G137" s="6">
        <v>178</v>
      </c>
      <c r="H137" s="53">
        <v>254.51</v>
      </c>
      <c r="I137" s="53">
        <v>264.67</v>
      </c>
      <c r="T137" s="130"/>
      <c r="U137" s="100">
        <f t="shared" si="131"/>
        <v>10</v>
      </c>
      <c r="V137" s="6">
        <v>178</v>
      </c>
      <c r="W137" s="53">
        <v>254.51</v>
      </c>
      <c r="X137" s="53">
        <v>264.67</v>
      </c>
      <c r="AE137" s="493"/>
      <c r="AI137" s="114"/>
      <c r="AJ137" s="448"/>
      <c r="AK137" s="448"/>
      <c r="AL137" s="448"/>
      <c r="AM137" s="448"/>
      <c r="AN137" s="448"/>
      <c r="AO137" s="130"/>
    </row>
    <row r="138" spans="1:41" hidden="1">
      <c r="A138" s="16">
        <f t="shared" si="50"/>
        <v>127</v>
      </c>
      <c r="F138" s="100">
        <f t="shared" si="130"/>
        <v>12</v>
      </c>
      <c r="G138" s="6">
        <v>203</v>
      </c>
      <c r="H138" s="53">
        <v>304.8</v>
      </c>
      <c r="I138" s="53">
        <v>314.70999999999998</v>
      </c>
      <c r="T138" s="130"/>
      <c r="U138" s="100">
        <f t="shared" si="131"/>
        <v>12</v>
      </c>
      <c r="V138" s="6">
        <v>203</v>
      </c>
      <c r="W138" s="53">
        <v>304.8</v>
      </c>
      <c r="X138" s="53">
        <v>314.70999999999998</v>
      </c>
      <c r="AE138" s="493"/>
      <c r="AI138" s="114"/>
      <c r="AJ138" s="448"/>
      <c r="AK138" s="448"/>
      <c r="AL138" s="448"/>
      <c r="AM138" s="448"/>
      <c r="AN138" s="448"/>
      <c r="AO138" s="130"/>
    </row>
    <row r="139" spans="1:41" hidden="1">
      <c r="A139" s="16">
        <f t="shared" si="50"/>
        <v>128</v>
      </c>
      <c r="F139" s="100">
        <f t="shared" si="130"/>
        <v>14</v>
      </c>
      <c r="G139" s="6">
        <v>330</v>
      </c>
      <c r="H139" s="53">
        <v>336.55</v>
      </c>
      <c r="I139" s="53">
        <v>346.05</v>
      </c>
      <c r="T139" s="130"/>
      <c r="U139" s="100">
        <f t="shared" si="131"/>
        <v>14</v>
      </c>
      <c r="V139" s="6">
        <v>330</v>
      </c>
      <c r="W139" s="53">
        <v>336.55</v>
      </c>
      <c r="X139" s="53">
        <v>346.05</v>
      </c>
      <c r="AE139" s="493"/>
      <c r="AI139" s="114"/>
      <c r="AJ139" s="448"/>
      <c r="AK139" s="448"/>
      <c r="AL139" s="448"/>
      <c r="AM139" s="448"/>
      <c r="AN139" s="448"/>
      <c r="AO139" s="130"/>
    </row>
    <row r="140" spans="1:41" hidden="1">
      <c r="A140" s="16">
        <f t="shared" si="50"/>
        <v>129</v>
      </c>
      <c r="F140" s="100">
        <f t="shared" si="130"/>
        <v>16</v>
      </c>
      <c r="G140" s="6">
        <v>356</v>
      </c>
      <c r="H140" s="53">
        <v>387.35</v>
      </c>
      <c r="I140" s="53">
        <v>396.85</v>
      </c>
      <c r="T140" s="130"/>
      <c r="U140" s="100">
        <f t="shared" si="131"/>
        <v>16</v>
      </c>
      <c r="V140" s="6">
        <v>356</v>
      </c>
      <c r="W140" s="53">
        <v>387.35</v>
      </c>
      <c r="X140" s="53">
        <v>396.85</v>
      </c>
      <c r="AE140" s="493"/>
      <c r="AI140" s="114"/>
      <c r="AJ140" s="448"/>
      <c r="AK140" s="448"/>
      <c r="AL140" s="448"/>
      <c r="AM140" s="448"/>
      <c r="AN140" s="448"/>
      <c r="AO140" s="130"/>
    </row>
    <row r="141" spans="1:41" hidden="1">
      <c r="A141" s="16">
        <f t="shared" si="50"/>
        <v>130</v>
      </c>
      <c r="F141" s="100">
        <f t="shared" si="130"/>
        <v>18</v>
      </c>
      <c r="G141" s="6">
        <v>381</v>
      </c>
      <c r="H141" s="53">
        <v>438.15</v>
      </c>
      <c r="I141" s="53">
        <v>447.65</v>
      </c>
      <c r="T141" s="130"/>
      <c r="U141" s="100">
        <f t="shared" si="131"/>
        <v>18</v>
      </c>
      <c r="V141" s="6">
        <v>381</v>
      </c>
      <c r="W141" s="53">
        <v>438.15</v>
      </c>
      <c r="X141" s="53">
        <v>447.65</v>
      </c>
      <c r="AE141" s="493"/>
      <c r="AI141" s="114"/>
      <c r="AJ141" s="448"/>
      <c r="AK141" s="448"/>
      <c r="AL141" s="448"/>
      <c r="AM141" s="448"/>
      <c r="AN141" s="448"/>
      <c r="AO141" s="130"/>
    </row>
    <row r="142" spans="1:41" hidden="1">
      <c r="A142" s="16">
        <f t="shared" ref="A142:A173" si="132">A141+1</f>
        <v>131</v>
      </c>
      <c r="F142" s="100">
        <f t="shared" si="130"/>
        <v>20</v>
      </c>
      <c r="G142" s="6">
        <v>508</v>
      </c>
      <c r="H142" s="53">
        <v>488.95</v>
      </c>
      <c r="I142" s="53">
        <v>496.93</v>
      </c>
      <c r="T142" s="130"/>
      <c r="U142" s="100">
        <f t="shared" si="131"/>
        <v>20</v>
      </c>
      <c r="V142" s="6">
        <v>508</v>
      </c>
      <c r="W142" s="53">
        <v>488.95</v>
      </c>
      <c r="X142" s="53">
        <v>496.93</v>
      </c>
      <c r="AE142" s="493"/>
      <c r="AI142" s="114"/>
      <c r="AJ142" s="448"/>
      <c r="AK142" s="448"/>
      <c r="AL142" s="448"/>
      <c r="AM142" s="448"/>
      <c r="AN142" s="448"/>
      <c r="AO142" s="130"/>
    </row>
    <row r="143" spans="1:41" hidden="1">
      <c r="A143" s="16">
        <f t="shared" si="132"/>
        <v>132</v>
      </c>
      <c r="F143" s="100">
        <f t="shared" si="130"/>
        <v>22</v>
      </c>
      <c r="G143" s="6">
        <v>508</v>
      </c>
      <c r="H143" s="53">
        <v>539.75</v>
      </c>
      <c r="I143" s="53">
        <v>547.73</v>
      </c>
      <c r="T143" s="130"/>
      <c r="U143" s="100">
        <f t="shared" si="131"/>
        <v>22</v>
      </c>
      <c r="V143" s="6">
        <v>508</v>
      </c>
      <c r="W143" s="53">
        <v>539.75</v>
      </c>
      <c r="X143" s="53">
        <v>547.73</v>
      </c>
      <c r="AE143" s="493"/>
      <c r="AI143" s="114"/>
      <c r="AJ143" s="448"/>
      <c r="AK143" s="448"/>
      <c r="AL143" s="448"/>
      <c r="AM143" s="448"/>
      <c r="AN143" s="448"/>
      <c r="AO143" s="130"/>
    </row>
    <row r="144" spans="1:41" hidden="1">
      <c r="A144" s="16">
        <f t="shared" si="132"/>
        <v>133</v>
      </c>
      <c r="F144" s="100">
        <f t="shared" si="130"/>
        <v>24</v>
      </c>
      <c r="G144" s="6">
        <v>508</v>
      </c>
      <c r="H144" s="53">
        <v>590.54999999999995</v>
      </c>
      <c r="I144" s="53">
        <v>596.9</v>
      </c>
      <c r="T144" s="130"/>
      <c r="U144" s="100">
        <f t="shared" si="131"/>
        <v>24</v>
      </c>
      <c r="V144" s="6">
        <v>508</v>
      </c>
      <c r="W144" s="53">
        <v>590.54999999999995</v>
      </c>
      <c r="X144" s="53">
        <v>596.9</v>
      </c>
      <c r="AE144" s="493"/>
      <c r="AI144" s="114"/>
      <c r="AJ144" s="448"/>
      <c r="AK144" s="448"/>
      <c r="AL144" s="448"/>
      <c r="AM144" s="448"/>
      <c r="AN144" s="448"/>
      <c r="AO144" s="130"/>
    </row>
    <row r="145" spans="1:41" hidden="1">
      <c r="A145" s="16">
        <f t="shared" si="132"/>
        <v>134</v>
      </c>
      <c r="F145" s="100">
        <f t="shared" si="130"/>
        <v>26</v>
      </c>
      <c r="G145" s="100">
        <v>610</v>
      </c>
      <c r="H145" s="53">
        <v>641.35</v>
      </c>
      <c r="I145" s="53"/>
      <c r="T145" s="130"/>
      <c r="U145" s="100">
        <f t="shared" si="131"/>
        <v>26</v>
      </c>
      <c r="V145" s="100">
        <v>610</v>
      </c>
      <c r="W145" s="53">
        <v>641.35</v>
      </c>
      <c r="X145" s="53"/>
      <c r="AE145" s="493"/>
      <c r="AI145" s="114"/>
      <c r="AJ145" s="448"/>
      <c r="AK145" s="448"/>
      <c r="AL145" s="448"/>
      <c r="AM145" s="448"/>
      <c r="AN145" s="448"/>
      <c r="AO145" s="130"/>
    </row>
    <row r="146" spans="1:41" hidden="1">
      <c r="A146" s="16">
        <f t="shared" si="132"/>
        <v>135</v>
      </c>
      <c r="F146" s="100">
        <f t="shared" si="130"/>
        <v>28</v>
      </c>
      <c r="G146" s="100">
        <v>610</v>
      </c>
      <c r="H146" s="6">
        <v>692.15</v>
      </c>
      <c r="T146" s="130"/>
      <c r="U146" s="100">
        <f t="shared" si="131"/>
        <v>28</v>
      </c>
      <c r="V146" s="100">
        <v>610</v>
      </c>
      <c r="W146" s="6">
        <v>692.15</v>
      </c>
      <c r="AE146" s="493"/>
      <c r="AI146" s="114"/>
      <c r="AJ146" s="448"/>
      <c r="AK146" s="448"/>
      <c r="AL146" s="448"/>
      <c r="AM146" s="448"/>
      <c r="AN146" s="448"/>
      <c r="AO146" s="130"/>
    </row>
    <row r="147" spans="1:41" hidden="1">
      <c r="A147" s="16">
        <f t="shared" si="132"/>
        <v>136</v>
      </c>
      <c r="F147" s="100">
        <f t="shared" si="130"/>
        <v>30</v>
      </c>
      <c r="G147" s="100">
        <v>610</v>
      </c>
      <c r="H147" s="6">
        <v>742.95</v>
      </c>
      <c r="I147" s="6">
        <v>746.15</v>
      </c>
      <c r="T147" s="130"/>
      <c r="U147" s="100">
        <f t="shared" si="131"/>
        <v>30</v>
      </c>
      <c r="V147" s="100">
        <v>610</v>
      </c>
      <c r="W147" s="6">
        <v>742.95</v>
      </c>
      <c r="X147" s="6">
        <v>746.15</v>
      </c>
      <c r="AE147" s="493"/>
      <c r="AI147" s="114"/>
      <c r="AJ147" s="448"/>
      <c r="AK147" s="448"/>
      <c r="AL147" s="448"/>
      <c r="AM147" s="448"/>
      <c r="AN147" s="448"/>
      <c r="AO147" s="130"/>
    </row>
    <row r="148" spans="1:41" hidden="1">
      <c r="A148" s="16">
        <f t="shared" si="132"/>
        <v>137</v>
      </c>
      <c r="F148" s="100">
        <v>32</v>
      </c>
      <c r="G148" s="100">
        <v>610</v>
      </c>
      <c r="H148" s="6">
        <v>793.75</v>
      </c>
      <c r="I148" s="10">
        <v>797.16</v>
      </c>
      <c r="T148" s="130"/>
      <c r="U148" s="100">
        <v>32</v>
      </c>
      <c r="V148" s="100">
        <v>610</v>
      </c>
      <c r="W148" s="6">
        <v>793.75</v>
      </c>
      <c r="X148" s="10">
        <v>797.16</v>
      </c>
      <c r="AE148" s="493"/>
      <c r="AI148" s="114"/>
      <c r="AJ148" s="448"/>
      <c r="AK148" s="448"/>
      <c r="AL148" s="448"/>
      <c r="AM148" s="448"/>
      <c r="AN148" s="448"/>
      <c r="AO148" s="130"/>
    </row>
    <row r="149" spans="1:41" hidden="1">
      <c r="A149" s="16">
        <f t="shared" si="132"/>
        <v>138</v>
      </c>
      <c r="F149" s="100">
        <v>34</v>
      </c>
      <c r="G149" s="100">
        <v>610</v>
      </c>
      <c r="H149" s="6">
        <v>844.55</v>
      </c>
      <c r="T149" s="130"/>
      <c r="U149" s="100">
        <v>34</v>
      </c>
      <c r="V149" s="100">
        <v>610</v>
      </c>
      <c r="W149" s="6">
        <v>844.55</v>
      </c>
      <c r="AE149" s="493"/>
      <c r="AI149" s="114"/>
      <c r="AJ149" s="448"/>
      <c r="AK149" s="448"/>
      <c r="AL149" s="448"/>
      <c r="AM149" s="448"/>
      <c r="AN149" s="448"/>
      <c r="AO149" s="130"/>
    </row>
    <row r="150" spans="1:41" hidden="1">
      <c r="A150" s="16">
        <f t="shared" si="132"/>
        <v>139</v>
      </c>
      <c r="F150" s="100">
        <v>36</v>
      </c>
      <c r="G150" s="100">
        <v>610</v>
      </c>
      <c r="H150" s="6">
        <v>895.35</v>
      </c>
      <c r="T150" s="130"/>
      <c r="U150" s="100">
        <v>36</v>
      </c>
      <c r="V150" s="100">
        <v>610</v>
      </c>
      <c r="W150" s="6">
        <v>895.35</v>
      </c>
      <c r="AE150" s="493"/>
      <c r="AI150" s="114"/>
      <c r="AJ150" s="448"/>
      <c r="AK150" s="448"/>
      <c r="AL150" s="448"/>
      <c r="AM150" s="448"/>
      <c r="AN150" s="448"/>
      <c r="AO150" s="130"/>
    </row>
    <row r="151" spans="1:41" hidden="1">
      <c r="A151" s="16">
        <f t="shared" si="132"/>
        <v>140</v>
      </c>
      <c r="F151" s="100">
        <v>38</v>
      </c>
      <c r="G151" s="100">
        <v>610</v>
      </c>
      <c r="H151" s="6">
        <v>946.15</v>
      </c>
      <c r="T151" s="130"/>
      <c r="U151" s="100">
        <v>38</v>
      </c>
      <c r="V151" s="100">
        <v>610</v>
      </c>
      <c r="W151" s="6">
        <v>946.15</v>
      </c>
      <c r="AE151" s="493"/>
      <c r="AI151" s="114"/>
      <c r="AJ151" s="448"/>
      <c r="AK151" s="448"/>
      <c r="AL151" s="448"/>
      <c r="AM151" s="448"/>
      <c r="AN151" s="448"/>
      <c r="AO151" s="130"/>
    </row>
    <row r="152" spans="1:41" hidden="1">
      <c r="A152" s="16">
        <f t="shared" si="132"/>
        <v>141</v>
      </c>
      <c r="F152" s="100">
        <v>40</v>
      </c>
      <c r="G152" s="100">
        <v>610</v>
      </c>
      <c r="H152" s="6">
        <v>996.95</v>
      </c>
      <c r="T152" s="130"/>
      <c r="U152" s="100">
        <v>40</v>
      </c>
      <c r="V152" s="100">
        <v>610</v>
      </c>
      <c r="W152" s="6">
        <v>996.95</v>
      </c>
      <c r="AE152" s="493"/>
      <c r="AI152" s="114"/>
      <c r="AJ152" s="448"/>
      <c r="AK152" s="448"/>
      <c r="AL152" s="448"/>
      <c r="AM152" s="448"/>
      <c r="AN152" s="448"/>
      <c r="AO152" s="130"/>
    </row>
    <row r="153" spans="1:41" hidden="1">
      <c r="A153" s="16">
        <f t="shared" si="132"/>
        <v>142</v>
      </c>
      <c r="F153" s="100">
        <v>42</v>
      </c>
      <c r="G153" s="100">
        <v>610</v>
      </c>
      <c r="H153" s="6">
        <v>1047.75</v>
      </c>
      <c r="T153" s="130"/>
      <c r="U153" s="100">
        <v>42</v>
      </c>
      <c r="V153" s="100">
        <v>610</v>
      </c>
      <c r="W153" s="6">
        <v>1047.75</v>
      </c>
      <c r="AE153" s="493"/>
      <c r="AI153" s="114"/>
      <c r="AJ153" s="448"/>
      <c r="AK153" s="448"/>
      <c r="AL153" s="448"/>
      <c r="AM153" s="448"/>
      <c r="AN153" s="448"/>
      <c r="AO153" s="130"/>
    </row>
    <row r="154" spans="1:41" hidden="1">
      <c r="A154" s="16">
        <f t="shared" si="132"/>
        <v>143</v>
      </c>
      <c r="F154" s="100">
        <v>44</v>
      </c>
      <c r="G154" s="100">
        <v>610</v>
      </c>
      <c r="H154" s="6">
        <v>1098.55</v>
      </c>
      <c r="T154" s="130"/>
      <c r="U154" s="100">
        <v>44</v>
      </c>
      <c r="V154" s="100">
        <v>610</v>
      </c>
      <c r="W154" s="6">
        <v>1098.55</v>
      </c>
      <c r="AE154" s="493"/>
      <c r="AI154" s="114"/>
      <c r="AJ154" s="448"/>
      <c r="AK154" s="448"/>
      <c r="AL154" s="448"/>
      <c r="AM154" s="448"/>
      <c r="AN154" s="448"/>
      <c r="AO154" s="130"/>
    </row>
    <row r="155" spans="1:41" hidden="1">
      <c r="A155" s="16">
        <f t="shared" si="132"/>
        <v>144</v>
      </c>
      <c r="F155" s="100">
        <v>46</v>
      </c>
      <c r="G155" s="6">
        <v>711</v>
      </c>
      <c r="H155" s="6">
        <v>1149.3499999999999</v>
      </c>
      <c r="T155" s="130"/>
      <c r="U155" s="100">
        <v>46</v>
      </c>
      <c r="V155" s="6">
        <v>711</v>
      </c>
      <c r="W155" s="6">
        <v>1149.3499999999999</v>
      </c>
      <c r="AE155" s="493"/>
      <c r="AI155" s="114"/>
      <c r="AJ155" s="448"/>
      <c r="AK155" s="448"/>
      <c r="AL155" s="448"/>
      <c r="AM155" s="448"/>
      <c r="AN155" s="448"/>
      <c r="AO155" s="130"/>
    </row>
    <row r="156" spans="1:41" hidden="1">
      <c r="A156" s="16">
        <f t="shared" si="132"/>
        <v>145</v>
      </c>
      <c r="F156" s="100">
        <v>48</v>
      </c>
      <c r="G156" s="6">
        <v>711</v>
      </c>
      <c r="H156" s="6">
        <v>1200.1500000000001</v>
      </c>
      <c r="T156" s="130"/>
      <c r="U156" s="100">
        <v>48</v>
      </c>
      <c r="V156" s="6">
        <v>711</v>
      </c>
      <c r="W156" s="6">
        <v>1200.1500000000001</v>
      </c>
      <c r="AE156" s="493"/>
      <c r="AI156" s="114"/>
      <c r="AJ156" s="448"/>
      <c r="AK156" s="448"/>
      <c r="AL156" s="448"/>
      <c r="AM156" s="448"/>
      <c r="AN156" s="448"/>
      <c r="AO156" s="130"/>
    </row>
    <row r="157" spans="1:41" hidden="1">
      <c r="A157" s="16">
        <f t="shared" si="132"/>
        <v>146</v>
      </c>
      <c r="F157" s="100">
        <v>52</v>
      </c>
      <c r="G157" s="6">
        <v>711</v>
      </c>
      <c r="H157" s="6">
        <v>1301.75</v>
      </c>
      <c r="T157" s="130"/>
      <c r="U157" s="100">
        <v>52</v>
      </c>
      <c r="V157" s="6">
        <v>711</v>
      </c>
      <c r="W157" s="6">
        <v>1301.75</v>
      </c>
      <c r="AE157" s="493"/>
      <c r="AI157" s="114"/>
      <c r="AJ157" s="448"/>
      <c r="AK157" s="448"/>
      <c r="AL157" s="448"/>
      <c r="AM157" s="448"/>
      <c r="AN157" s="448"/>
      <c r="AO157" s="130"/>
    </row>
    <row r="158" spans="1:41" hidden="1">
      <c r="A158" s="16">
        <f t="shared" si="132"/>
        <v>147</v>
      </c>
      <c r="F158" s="6">
        <v>56</v>
      </c>
      <c r="G158" s="6">
        <v>711</v>
      </c>
      <c r="H158" s="6">
        <v>1403.35</v>
      </c>
      <c r="T158" s="130"/>
      <c r="U158" s="6">
        <v>56</v>
      </c>
      <c r="V158" s="6">
        <v>711</v>
      </c>
      <c r="W158" s="6">
        <v>1403.35</v>
      </c>
      <c r="AE158" s="493"/>
      <c r="AI158" s="114"/>
      <c r="AJ158" s="448"/>
      <c r="AK158" s="448"/>
      <c r="AL158" s="448"/>
      <c r="AM158" s="448"/>
      <c r="AN158" s="448"/>
      <c r="AO158" s="130"/>
    </row>
    <row r="159" spans="1:41" ht="15.75" hidden="1" thickBot="1">
      <c r="A159" s="16">
        <f t="shared" si="132"/>
        <v>148</v>
      </c>
      <c r="F159" s="6">
        <v>60</v>
      </c>
      <c r="G159" s="6">
        <v>711</v>
      </c>
      <c r="H159" s="6">
        <v>1504.95</v>
      </c>
      <c r="T159" s="130"/>
      <c r="U159" s="6">
        <v>60</v>
      </c>
      <c r="V159" s="6">
        <v>711</v>
      </c>
      <c r="W159" s="6">
        <v>1504.95</v>
      </c>
      <c r="AE159" s="493"/>
      <c r="AI159" s="114"/>
      <c r="AJ159" s="448"/>
      <c r="AK159" s="448"/>
      <c r="AL159" s="448"/>
      <c r="AM159" s="448"/>
      <c r="AN159" s="448"/>
      <c r="AO159" s="130"/>
    </row>
    <row r="160" spans="1:41" ht="15.75" hidden="1" thickTop="1">
      <c r="A160" s="94">
        <f t="shared" si="132"/>
        <v>149</v>
      </c>
      <c r="B160" s="77"/>
      <c r="C160" s="78"/>
      <c r="D160" s="78"/>
      <c r="E160" s="78"/>
      <c r="F160" s="78"/>
      <c r="G160" s="78"/>
      <c r="H160" s="78"/>
      <c r="I160" s="78"/>
      <c r="J160" s="78"/>
      <c r="K160" s="78"/>
      <c r="L160" s="78"/>
      <c r="M160" s="78"/>
      <c r="N160" s="78"/>
      <c r="O160" s="78"/>
      <c r="P160" s="78"/>
      <c r="Q160" s="78"/>
      <c r="R160" s="78"/>
      <c r="S160" s="78"/>
      <c r="T160" s="128"/>
      <c r="U160" s="78"/>
      <c r="V160" s="78"/>
      <c r="W160" s="78"/>
      <c r="X160" s="78"/>
      <c r="Y160" s="78"/>
      <c r="Z160" s="78"/>
      <c r="AA160" s="78"/>
      <c r="AB160" s="78"/>
      <c r="AC160" s="78"/>
      <c r="AD160" s="78"/>
      <c r="AE160" s="492"/>
      <c r="AF160" s="78"/>
      <c r="AG160" s="78"/>
      <c r="AH160" s="78"/>
      <c r="AI160" s="78"/>
      <c r="AJ160" s="445"/>
      <c r="AK160" s="445"/>
      <c r="AL160" s="445"/>
      <c r="AM160" s="445"/>
      <c r="AN160" s="445"/>
      <c r="AO160" s="128"/>
    </row>
    <row r="161" spans="1:41" hidden="1">
      <c r="A161" s="16">
        <f t="shared" si="132"/>
        <v>150</v>
      </c>
      <c r="D161" s="6">
        <v>1</v>
      </c>
      <c r="F161" s="6">
        <f t="shared" ref="F161:O171" si="133">F$81*(1-$D161)/IF(F$12="Vd",$D161,1)-2*IF(F$12="Vd",$D161,1)/(1+$D161)*((F$93+F$94-2*LN($D161))*F$92)-F$53</f>
        <v>-8.8054894542384226E-3</v>
      </c>
      <c r="G161" s="6">
        <f t="shared" si="133"/>
        <v>-2.1095519035706749E-5</v>
      </c>
      <c r="H161" s="6">
        <f t="shared" si="133"/>
        <v>-9.4352659065606202E-4</v>
      </c>
      <c r="I161" s="6">
        <f t="shared" si="133"/>
        <v>-2.8476841429672341E-4</v>
      </c>
      <c r="J161" s="6">
        <f t="shared" si="133"/>
        <v>-9.4370418777097831E-4</v>
      </c>
      <c r="K161" s="6">
        <f t="shared" si="133"/>
        <v>-6.9776496624775176E-5</v>
      </c>
      <c r="L161" s="6">
        <f t="shared" si="133"/>
        <v>-8.8076765001682475E-3</v>
      </c>
      <c r="M161" s="6">
        <f t="shared" si="133"/>
        <v>-1.4152607388484928E-3</v>
      </c>
      <c r="N161" s="6">
        <f t="shared" si="133"/>
        <v>-8.4667150717693577E-4</v>
      </c>
      <c r="O161" s="6">
        <f t="shared" si="133"/>
        <v>-1.5094009208918779E-3</v>
      </c>
      <c r="P161" s="6">
        <f t="shared" ref="P161:Y171" si="134">P$81*(1-$D161)/IF(P$12="Vd",$D161,1)-2*IF(P$12="Vd",$D161,1)/(1+$D161)*((P$93+P$94-2*LN($D161))*P$92)-P$53</f>
        <v>-4.1529263946284735E-3</v>
      </c>
      <c r="Q161" s="6">
        <f t="shared" si="134"/>
        <v>-2.184234659646346E-3</v>
      </c>
      <c r="R161" s="6">
        <f t="shared" si="134"/>
        <v>-1.1706917410688014E-2</v>
      </c>
      <c r="S161" s="6">
        <f t="shared" si="134"/>
        <v>-8.9456983317523183E-4</v>
      </c>
      <c r="T161" s="130">
        <f t="shared" si="134"/>
        <v>-1.9266489495556344E-2</v>
      </c>
      <c r="U161" s="6">
        <f t="shared" si="134"/>
        <v>-4.3043638614071508E-3</v>
      </c>
      <c r="V161" s="6">
        <f t="shared" si="134"/>
        <v>-6.4737339718515545E-4</v>
      </c>
      <c r="W161" s="6">
        <f t="shared" si="134"/>
        <v>-5.1785449618754944E-3</v>
      </c>
      <c r="X161" s="6">
        <f t="shared" si="134"/>
        <v>-6.4968609909158987E-4</v>
      </c>
      <c r="Y161" s="6">
        <f t="shared" si="134"/>
        <v>-2.3275465097063432E-2</v>
      </c>
      <c r="Z161" s="6">
        <f t="shared" ref="Z161:AI171" si="135">Z$81*(1-$D161)/IF(Z$12="Vd",$D161,1)-2*IF(Z$12="Vd",$D161,1)/(1+$D161)*((Z$93+Z$94-2*LN($D161))*Z$92)-Z$53</f>
        <v>-4.7489951782336177E-3</v>
      </c>
      <c r="AA161" s="6">
        <f t="shared" si="135"/>
        <v>-0.35182834696324539</v>
      </c>
      <c r="AB161" s="6">
        <f t="shared" si="135"/>
        <v>-1.2668141359185424E-2</v>
      </c>
      <c r="AC161" s="6">
        <f t="shared" si="135"/>
        <v>-1.7479551784642228E-7</v>
      </c>
      <c r="AD161" s="6">
        <f t="shared" si="135"/>
        <v>-0.10000001995482506</v>
      </c>
      <c r="AE161" s="493" t="e">
        <f t="shared" si="135"/>
        <v>#VALUE!</v>
      </c>
      <c r="AF161" s="6" t="e">
        <f t="shared" si="135"/>
        <v>#VALUE!</v>
      </c>
      <c r="AG161" s="6" t="e">
        <f t="shared" si="135"/>
        <v>#VALUE!</v>
      </c>
      <c r="AH161" s="6" t="e">
        <f t="shared" si="135"/>
        <v>#VALUE!</v>
      </c>
      <c r="AI161" s="114" t="e">
        <f t="shared" si="135"/>
        <v>#VALUE!</v>
      </c>
      <c r="AJ161" s="448" t="e">
        <f t="shared" ref="AJ161:AO171" si="136">AJ$81*(1-$D161)/IF(AJ$12="Vd",$D161,1)-2*IF(AJ$12="Vd",$D161,1)/(1+$D161)*((AJ$93+AJ$94-2*LN($D161))*AJ$92)-AJ$53</f>
        <v>#VALUE!</v>
      </c>
      <c r="AK161" s="448" t="e">
        <f t="shared" si="136"/>
        <v>#VALUE!</v>
      </c>
      <c r="AL161" s="448" t="e">
        <f t="shared" si="136"/>
        <v>#VALUE!</v>
      </c>
      <c r="AM161" s="448" t="e">
        <f t="shared" si="136"/>
        <v>#VALUE!</v>
      </c>
      <c r="AN161" s="448" t="e">
        <f t="shared" si="136"/>
        <v>#DIV/0!</v>
      </c>
      <c r="AO161" s="130" t="e">
        <f t="shared" si="136"/>
        <v>#DIV/0!</v>
      </c>
    </row>
    <row r="162" spans="1:41" hidden="1">
      <c r="A162" s="16">
        <f t="shared" si="132"/>
        <v>151</v>
      </c>
      <c r="D162" s="6">
        <v>0.9</v>
      </c>
      <c r="F162" s="6">
        <f t="shared" si="133"/>
        <v>0.15890875490116516</v>
      </c>
      <c r="G162" s="6">
        <f t="shared" si="133"/>
        <v>0.16827890444137586</v>
      </c>
      <c r="H162" s="6">
        <f t="shared" si="133"/>
        <v>0.16646201580256131</v>
      </c>
      <c r="I162" s="6">
        <f t="shared" si="133"/>
        <v>0.1678385187414124</v>
      </c>
      <c r="J162" s="6">
        <f t="shared" si="133"/>
        <v>0.16642997630028178</v>
      </c>
      <c r="K162" s="6">
        <f t="shared" si="133"/>
        <v>0.16777314193624443</v>
      </c>
      <c r="L162" s="6">
        <f t="shared" si="133"/>
        <v>0.15886460281163484</v>
      </c>
      <c r="M162" s="6">
        <f t="shared" si="133"/>
        <v>0.16595409056675298</v>
      </c>
      <c r="N162" s="6">
        <f t="shared" si="133"/>
        <v>0.16682826418597943</v>
      </c>
      <c r="O162" s="6">
        <f t="shared" si="133"/>
        <v>0.16475956494651145</v>
      </c>
      <c r="P162" s="6">
        <f t="shared" si="134"/>
        <v>0.16257635423850247</v>
      </c>
      <c r="Q162" s="6">
        <f t="shared" si="134"/>
        <v>0.163056260708977</v>
      </c>
      <c r="R162" s="6">
        <f t="shared" si="134"/>
        <v>0.1551709753976567</v>
      </c>
      <c r="S162" s="6">
        <f t="shared" si="134"/>
        <v>0.16320804336787134</v>
      </c>
      <c r="T162" s="130">
        <f t="shared" si="134"/>
        <v>0.1479065895198014</v>
      </c>
      <c r="U162" s="6">
        <f t="shared" si="134"/>
        <v>0.15835263032796154</v>
      </c>
      <c r="V162" s="6">
        <f t="shared" si="134"/>
        <v>0.16631452462427598</v>
      </c>
      <c r="W162" s="6">
        <f t="shared" si="134"/>
        <v>0.15643989147151843</v>
      </c>
      <c r="X162" s="6">
        <f t="shared" si="134"/>
        <v>0.16571655526522117</v>
      </c>
      <c r="Y162" s="6">
        <f t="shared" si="134"/>
        <v>0.13603877491827859</v>
      </c>
      <c r="Z162" s="6">
        <f t="shared" si="135"/>
        <v>0.15719851657240833</v>
      </c>
      <c r="AA162" s="6">
        <f t="shared" si="135"/>
        <v>-0.21566336527641658</v>
      </c>
      <c r="AB162" s="6">
        <f t="shared" si="135"/>
        <v>0.10115937753790309</v>
      </c>
      <c r="AC162" s="6">
        <f t="shared" si="135"/>
        <v>0.12591423479490568</v>
      </c>
      <c r="AD162" s="6">
        <f t="shared" si="135"/>
        <v>1.4803311127041655E-2</v>
      </c>
      <c r="AE162" s="493" t="e">
        <f t="shared" si="135"/>
        <v>#VALUE!</v>
      </c>
      <c r="AF162" s="6" t="e">
        <f t="shared" si="135"/>
        <v>#VALUE!</v>
      </c>
      <c r="AG162" s="6" t="e">
        <f t="shared" si="135"/>
        <v>#VALUE!</v>
      </c>
      <c r="AH162" s="6" t="e">
        <f t="shared" si="135"/>
        <v>#VALUE!</v>
      </c>
      <c r="AI162" s="114" t="e">
        <f t="shared" si="135"/>
        <v>#VALUE!</v>
      </c>
      <c r="AJ162" s="448" t="e">
        <f t="shared" si="136"/>
        <v>#VALUE!</v>
      </c>
      <c r="AK162" s="448" t="e">
        <f t="shared" si="136"/>
        <v>#VALUE!</v>
      </c>
      <c r="AL162" s="448" t="e">
        <f t="shared" si="136"/>
        <v>#VALUE!</v>
      </c>
      <c r="AM162" s="448" t="e">
        <f t="shared" si="136"/>
        <v>#VALUE!</v>
      </c>
      <c r="AN162" s="448" t="e">
        <f t="shared" si="136"/>
        <v>#DIV/0!</v>
      </c>
      <c r="AO162" s="130" t="e">
        <f t="shared" si="136"/>
        <v>#DIV/0!</v>
      </c>
    </row>
    <row r="163" spans="1:41" hidden="1">
      <c r="A163" s="16">
        <f t="shared" si="132"/>
        <v>152</v>
      </c>
      <c r="D163" s="6">
        <v>0.8</v>
      </c>
      <c r="F163" s="6">
        <f t="shared" si="133"/>
        <v>0.36877817330866752</v>
      </c>
      <c r="G163" s="6">
        <f t="shared" si="133"/>
        <v>0.37866864444280574</v>
      </c>
      <c r="H163" s="6">
        <f t="shared" si="133"/>
        <v>0.37597479132584921</v>
      </c>
      <c r="I163" s="6">
        <f t="shared" si="133"/>
        <v>0.37804720588993013</v>
      </c>
      <c r="J163" s="6">
        <f t="shared" si="133"/>
        <v>0.37590297259950972</v>
      </c>
      <c r="K163" s="6">
        <f t="shared" si="133"/>
        <v>0.37770161094526106</v>
      </c>
      <c r="L163" s="6">
        <f t="shared" si="133"/>
        <v>0.36868162119918074</v>
      </c>
      <c r="M163" s="6">
        <f t="shared" si="133"/>
        <v>0.3753822971407737</v>
      </c>
      <c r="N163" s="6">
        <f t="shared" si="133"/>
        <v>0.37655442547603835</v>
      </c>
      <c r="O163" s="6">
        <f t="shared" si="133"/>
        <v>0.37305752990304425</v>
      </c>
      <c r="P163" s="6">
        <f t="shared" si="134"/>
        <v>0.37134597241744782</v>
      </c>
      <c r="Q163" s="6">
        <f t="shared" si="134"/>
        <v>0.37027848810332087</v>
      </c>
      <c r="R163" s="6">
        <f t="shared" si="134"/>
        <v>0.36407171096551805</v>
      </c>
      <c r="S163" s="6">
        <f t="shared" si="134"/>
        <v>0.36927182203754477</v>
      </c>
      <c r="T163" s="130">
        <f t="shared" si="134"/>
        <v>0.35712128397695142</v>
      </c>
      <c r="U163" s="6">
        <f t="shared" si="134"/>
        <v>0.36288200557485406</v>
      </c>
      <c r="V163" s="6">
        <f t="shared" si="134"/>
        <v>0.37506971653765897</v>
      </c>
      <c r="W163" s="6">
        <f t="shared" si="134"/>
        <v>0.35979335328964079</v>
      </c>
      <c r="X163" s="6">
        <f t="shared" si="134"/>
        <v>0.37372736505119986</v>
      </c>
      <c r="Y163" s="6">
        <f t="shared" si="134"/>
        <v>0.33653426193369507</v>
      </c>
      <c r="Z163" s="6">
        <f t="shared" si="135"/>
        <v>0.36017263834755198</v>
      </c>
      <c r="AA163" s="6">
        <f t="shared" si="135"/>
        <v>-4.5486282677604795E-2</v>
      </c>
      <c r="AB163" s="6">
        <f t="shared" si="135"/>
        <v>0.21482480243763682</v>
      </c>
      <c r="AC163" s="6">
        <f t="shared" si="135"/>
        <v>0.28330725772480125</v>
      </c>
      <c r="AD163" s="6">
        <f t="shared" si="135"/>
        <v>0.15830747570129758</v>
      </c>
      <c r="AE163" s="493" t="e">
        <f t="shared" si="135"/>
        <v>#VALUE!</v>
      </c>
      <c r="AF163" s="6" t="e">
        <f t="shared" si="135"/>
        <v>#VALUE!</v>
      </c>
      <c r="AG163" s="6" t="e">
        <f t="shared" si="135"/>
        <v>#VALUE!</v>
      </c>
      <c r="AH163" s="6" t="e">
        <f t="shared" si="135"/>
        <v>#VALUE!</v>
      </c>
      <c r="AI163" s="114" t="e">
        <f t="shared" si="135"/>
        <v>#VALUE!</v>
      </c>
      <c r="AJ163" s="448" t="e">
        <f t="shared" si="136"/>
        <v>#VALUE!</v>
      </c>
      <c r="AK163" s="448" t="e">
        <f t="shared" si="136"/>
        <v>#VALUE!</v>
      </c>
      <c r="AL163" s="448" t="e">
        <f t="shared" si="136"/>
        <v>#VALUE!</v>
      </c>
      <c r="AM163" s="448" t="e">
        <f t="shared" si="136"/>
        <v>#VALUE!</v>
      </c>
      <c r="AN163" s="448" t="e">
        <f t="shared" si="136"/>
        <v>#DIV/0!</v>
      </c>
      <c r="AO163" s="130" t="e">
        <f t="shared" si="136"/>
        <v>#DIV/0!</v>
      </c>
    </row>
    <row r="164" spans="1:41" hidden="1">
      <c r="A164" s="16">
        <f t="shared" si="132"/>
        <v>153</v>
      </c>
      <c r="D164" s="6">
        <v>0.7</v>
      </c>
      <c r="F164" s="6">
        <f t="shared" si="133"/>
        <v>0.63887095743789735</v>
      </c>
      <c r="G164" s="6">
        <f t="shared" si="133"/>
        <v>0.64918730431788163</v>
      </c>
      <c r="H164" s="6">
        <f t="shared" si="133"/>
        <v>0.64565261267132223</v>
      </c>
      <c r="I164" s="6">
        <f t="shared" si="133"/>
        <v>0.64838032978978166</v>
      </c>
      <c r="J164" s="6">
        <f t="shared" si="133"/>
        <v>0.64552970649690822</v>
      </c>
      <c r="K164" s="6">
        <f t="shared" si="133"/>
        <v>0.64775851093909809</v>
      </c>
      <c r="L164" s="6">
        <f t="shared" si="133"/>
        <v>0.63870709861875274</v>
      </c>
      <c r="M164" s="6">
        <f t="shared" si="133"/>
        <v>0.64490393381068278</v>
      </c>
      <c r="N164" s="6">
        <f t="shared" si="133"/>
        <v>0.64635950975788736</v>
      </c>
      <c r="O164" s="6">
        <f t="shared" si="133"/>
        <v>0.641418533316374</v>
      </c>
      <c r="P164" s="6">
        <f t="shared" si="134"/>
        <v>0.64018667360168491</v>
      </c>
      <c r="Q164" s="6">
        <f t="shared" si="134"/>
        <v>0.63750606331298398</v>
      </c>
      <c r="R164" s="6">
        <f t="shared" si="134"/>
        <v>0.63300742914295427</v>
      </c>
      <c r="S164" s="6">
        <f t="shared" si="134"/>
        <v>0.63532629885340852</v>
      </c>
      <c r="T164" s="130">
        <f t="shared" si="134"/>
        <v>0.62638664618760931</v>
      </c>
      <c r="U164" s="6">
        <f t="shared" si="134"/>
        <v>0.62728521832451589</v>
      </c>
      <c r="V164" s="6">
        <f t="shared" si="134"/>
        <v>0.64353156115505494</v>
      </c>
      <c r="W164" s="6">
        <f t="shared" si="134"/>
        <v>0.62282962872375203</v>
      </c>
      <c r="X164" s="6">
        <f t="shared" si="134"/>
        <v>0.6412323695397365</v>
      </c>
      <c r="Y164" s="6">
        <f t="shared" si="134"/>
        <v>0.59590256304288292</v>
      </c>
      <c r="Z164" s="6">
        <f t="shared" si="135"/>
        <v>0.6217781632721836</v>
      </c>
      <c r="AA164" s="6">
        <f t="shared" si="135"/>
        <v>0.172889018069522</v>
      </c>
      <c r="AB164" s="6">
        <f t="shared" si="135"/>
        <v>0.32827758909996485</v>
      </c>
      <c r="AC164" s="6">
        <f t="shared" si="135"/>
        <v>0.4856697286408872</v>
      </c>
      <c r="AD164" s="6">
        <f t="shared" si="135"/>
        <v>0.34281283099329896</v>
      </c>
      <c r="AE164" s="493" t="e">
        <f t="shared" si="135"/>
        <v>#VALUE!</v>
      </c>
      <c r="AF164" s="6" t="e">
        <f t="shared" si="135"/>
        <v>#VALUE!</v>
      </c>
      <c r="AG164" s="6" t="e">
        <f t="shared" si="135"/>
        <v>#VALUE!</v>
      </c>
      <c r="AH164" s="6" t="e">
        <f t="shared" si="135"/>
        <v>#VALUE!</v>
      </c>
      <c r="AI164" s="114" t="e">
        <f t="shared" si="135"/>
        <v>#VALUE!</v>
      </c>
      <c r="AJ164" s="448" t="e">
        <f t="shared" si="136"/>
        <v>#VALUE!</v>
      </c>
      <c r="AK164" s="448" t="e">
        <f t="shared" si="136"/>
        <v>#VALUE!</v>
      </c>
      <c r="AL164" s="448" t="e">
        <f t="shared" si="136"/>
        <v>#VALUE!</v>
      </c>
      <c r="AM164" s="448" t="e">
        <f t="shared" si="136"/>
        <v>#VALUE!</v>
      </c>
      <c r="AN164" s="448" t="e">
        <f t="shared" si="136"/>
        <v>#DIV/0!</v>
      </c>
      <c r="AO164" s="130" t="e">
        <f t="shared" si="136"/>
        <v>#DIV/0!</v>
      </c>
    </row>
    <row r="165" spans="1:41" hidden="1">
      <c r="A165" s="16">
        <f t="shared" si="132"/>
        <v>154</v>
      </c>
      <c r="D165" s="6">
        <v>0.6</v>
      </c>
      <c r="F165" s="6">
        <f t="shared" si="133"/>
        <v>0.99929391593540262</v>
      </c>
      <c r="G165" s="6">
        <f t="shared" si="133"/>
        <v>1.0099000181984648</v>
      </c>
      <c r="H165" s="6">
        <f t="shared" si="133"/>
        <v>1.0055886675273789</v>
      </c>
      <c r="I165" s="6">
        <f t="shared" si="133"/>
        <v>1.0089022338386335</v>
      </c>
      <c r="J165" s="6">
        <f t="shared" si="133"/>
        <v>1.0053977135762662</v>
      </c>
      <c r="K165" s="6">
        <f t="shared" si="133"/>
        <v>1.0080139622049935</v>
      </c>
      <c r="L165" s="6">
        <f t="shared" si="133"/>
        <v>0.99904038916142524</v>
      </c>
      <c r="M165" s="6">
        <f t="shared" si="133"/>
        <v>1.0045736327141945</v>
      </c>
      <c r="N165" s="6">
        <f t="shared" si="133"/>
        <v>1.0062878579459456</v>
      </c>
      <c r="O165" s="6">
        <f t="shared" si="133"/>
        <v>0.99989369004236439</v>
      </c>
      <c r="P165" s="6">
        <f t="shared" si="134"/>
        <v>0.99914383319168198</v>
      </c>
      <c r="Q165" s="6">
        <f t="shared" si="134"/>
        <v>0.99477018130750716</v>
      </c>
      <c r="R165" s="6">
        <f t="shared" si="134"/>
        <v>0.9919892417865952</v>
      </c>
      <c r="S165" s="6">
        <f t="shared" si="134"/>
        <v>0.99141041061691104</v>
      </c>
      <c r="T165" s="130">
        <f t="shared" si="134"/>
        <v>0.98570538903945448</v>
      </c>
      <c r="U165" s="6">
        <f t="shared" si="134"/>
        <v>0.98154981866135815</v>
      </c>
      <c r="V165" s="6">
        <f t="shared" si="134"/>
        <v>1.0015547733395458</v>
      </c>
      <c r="W165" s="6">
        <f t="shared" si="134"/>
        <v>0.97544509275339397</v>
      </c>
      <c r="X165" s="6">
        <f t="shared" si="134"/>
        <v>0.9979800595535564</v>
      </c>
      <c r="Y165" s="6">
        <f t="shared" si="134"/>
        <v>0.94360361218896649</v>
      </c>
      <c r="Z165" s="6">
        <f t="shared" si="135"/>
        <v>0.97134833452150426</v>
      </c>
      <c r="AA165" s="6">
        <f t="shared" si="135"/>
        <v>0.46292806042906537</v>
      </c>
      <c r="AB165" s="6">
        <f t="shared" si="135"/>
        <v>0.44144372774081791</v>
      </c>
      <c r="AC165" s="6">
        <f t="shared" si="135"/>
        <v>0.75548637175078714</v>
      </c>
      <c r="AD165" s="6">
        <f t="shared" si="135"/>
        <v>0.58881997236093897</v>
      </c>
      <c r="AE165" s="493" t="e">
        <f t="shared" si="135"/>
        <v>#VALUE!</v>
      </c>
      <c r="AF165" s="6" t="e">
        <f t="shared" si="135"/>
        <v>#VALUE!</v>
      </c>
      <c r="AG165" s="6" t="e">
        <f t="shared" si="135"/>
        <v>#VALUE!</v>
      </c>
      <c r="AH165" s="6" t="e">
        <f t="shared" si="135"/>
        <v>#VALUE!</v>
      </c>
      <c r="AI165" s="114" t="e">
        <f t="shared" si="135"/>
        <v>#VALUE!</v>
      </c>
      <c r="AJ165" s="448" t="e">
        <f t="shared" si="136"/>
        <v>#VALUE!</v>
      </c>
      <c r="AK165" s="448" t="e">
        <f t="shared" si="136"/>
        <v>#VALUE!</v>
      </c>
      <c r="AL165" s="448" t="e">
        <f t="shared" si="136"/>
        <v>#VALUE!</v>
      </c>
      <c r="AM165" s="448" t="e">
        <f t="shared" si="136"/>
        <v>#VALUE!</v>
      </c>
      <c r="AN165" s="448" t="e">
        <f t="shared" si="136"/>
        <v>#DIV/0!</v>
      </c>
      <c r="AO165" s="130" t="e">
        <f t="shared" si="136"/>
        <v>#DIV/0!</v>
      </c>
    </row>
    <row r="166" spans="1:41" hidden="1">
      <c r="A166" s="16">
        <f t="shared" si="132"/>
        <v>155</v>
      </c>
      <c r="D166" s="6">
        <v>0.5</v>
      </c>
      <c r="F166" s="6">
        <f t="shared" si="133"/>
        <v>1.5042254179564134</v>
      </c>
      <c r="G166" s="6">
        <f t="shared" si="133"/>
        <v>1.5149236123065575</v>
      </c>
      <c r="H166" s="6">
        <f t="shared" si="133"/>
        <v>1.5099429759456151</v>
      </c>
      <c r="I166" s="6">
        <f t="shared" si="133"/>
        <v>1.513727015907584</v>
      </c>
      <c r="J166" s="6">
        <f t="shared" si="133"/>
        <v>1.5096568386481888</v>
      </c>
      <c r="K166" s="6">
        <f t="shared" si="133"/>
        <v>1.5125907614605791</v>
      </c>
      <c r="L166" s="6">
        <f t="shared" si="133"/>
        <v>1.5038464403335661</v>
      </c>
      <c r="M166" s="6">
        <f t="shared" si="133"/>
        <v>1.5084826546913268</v>
      </c>
      <c r="N166" s="6">
        <f t="shared" si="133"/>
        <v>1.5104149702372422</v>
      </c>
      <c r="O166" s="6">
        <f t="shared" si="133"/>
        <v>1.5025612488104403</v>
      </c>
      <c r="P166" s="6">
        <f t="shared" si="134"/>
        <v>1.5022858212243471</v>
      </c>
      <c r="Q166" s="6">
        <f t="shared" si="134"/>
        <v>1.496106992394993</v>
      </c>
      <c r="R166" s="6">
        <f t="shared" si="134"/>
        <v>1.4950186320776992</v>
      </c>
      <c r="S166" s="6">
        <f t="shared" si="134"/>
        <v>1.4915682840055506</v>
      </c>
      <c r="T166" s="130">
        <f t="shared" si="134"/>
        <v>1.4890586702722013</v>
      </c>
      <c r="U166" s="6">
        <f t="shared" si="134"/>
        <v>1.4796170863492215</v>
      </c>
      <c r="V166" s="6">
        <f t="shared" si="134"/>
        <v>1.5028758461374521</v>
      </c>
      <c r="W166" s="6">
        <f t="shared" si="134"/>
        <v>1.4714128467926084</v>
      </c>
      <c r="X166" s="6">
        <f t="shared" si="134"/>
        <v>1.4975157177439411</v>
      </c>
      <c r="Y166" s="6">
        <f t="shared" si="134"/>
        <v>1.4326083082452921</v>
      </c>
      <c r="Z166" s="6">
        <f t="shared" si="135"/>
        <v>1.4616642681227616</v>
      </c>
      <c r="AA166" s="6">
        <f t="shared" si="135"/>
        <v>0.86655832414777856</v>
      </c>
      <c r="AB166" s="6">
        <f t="shared" si="135"/>
        <v>0.5542094314464453</v>
      </c>
      <c r="AC166" s="6">
        <f t="shared" si="135"/>
        <v>1.1332296901792209</v>
      </c>
      <c r="AD166" s="6">
        <f t="shared" si="135"/>
        <v>0.93322997141135111</v>
      </c>
      <c r="AE166" s="493" t="e">
        <f t="shared" si="135"/>
        <v>#VALUE!</v>
      </c>
      <c r="AF166" s="6" t="e">
        <f t="shared" si="135"/>
        <v>#VALUE!</v>
      </c>
      <c r="AG166" s="6" t="e">
        <f t="shared" si="135"/>
        <v>#VALUE!</v>
      </c>
      <c r="AH166" s="6" t="e">
        <f t="shared" si="135"/>
        <v>#VALUE!</v>
      </c>
      <c r="AI166" s="114" t="e">
        <f t="shared" si="135"/>
        <v>#VALUE!</v>
      </c>
      <c r="AJ166" s="448" t="e">
        <f t="shared" si="136"/>
        <v>#VALUE!</v>
      </c>
      <c r="AK166" s="448" t="e">
        <f t="shared" si="136"/>
        <v>#VALUE!</v>
      </c>
      <c r="AL166" s="448" t="e">
        <f t="shared" si="136"/>
        <v>#VALUE!</v>
      </c>
      <c r="AM166" s="448" t="e">
        <f t="shared" si="136"/>
        <v>#VALUE!</v>
      </c>
      <c r="AN166" s="448" t="e">
        <f t="shared" si="136"/>
        <v>#DIV/0!</v>
      </c>
      <c r="AO166" s="130" t="e">
        <f t="shared" si="136"/>
        <v>#DIV/0!</v>
      </c>
    </row>
    <row r="167" spans="1:41" hidden="1">
      <c r="A167" s="16">
        <f t="shared" si="132"/>
        <v>156</v>
      </c>
      <c r="D167" s="6">
        <v>0.4</v>
      </c>
      <c r="F167" s="6">
        <f t="shared" si="133"/>
        <v>2.2619925081822854</v>
      </c>
      <c r="G167" s="6">
        <f t="shared" si="133"/>
        <v>2.2724907206061928</v>
      </c>
      <c r="H167" s="6">
        <f t="shared" si="133"/>
        <v>2.2670169444768389</v>
      </c>
      <c r="I167" s="6">
        <f t="shared" si="133"/>
        <v>2.2710787585983585</v>
      </c>
      <c r="J167" s="6">
        <f t="shared" si="133"/>
        <v>2.2665881342741638</v>
      </c>
      <c r="K167" s="6">
        <f t="shared" si="133"/>
        <v>2.2697260576587488</v>
      </c>
      <c r="L167" s="6">
        <f t="shared" si="133"/>
        <v>2.2614254461437109</v>
      </c>
      <c r="M167" s="6">
        <f t="shared" si="133"/>
        <v>2.2647967315968764</v>
      </c>
      <c r="N167" s="6">
        <f t="shared" si="133"/>
        <v>2.2668816050050902</v>
      </c>
      <c r="O167" s="6">
        <f t="shared" si="133"/>
        <v>2.2575443971622957</v>
      </c>
      <c r="P167" s="6">
        <f t="shared" si="134"/>
        <v>2.2577186154041815</v>
      </c>
      <c r="Q167" s="6">
        <f t="shared" si="134"/>
        <v>2.2495403676535335</v>
      </c>
      <c r="R167" s="6">
        <f t="shared" si="134"/>
        <v>2.2500589493650041</v>
      </c>
      <c r="S167" s="6">
        <f t="shared" si="134"/>
        <v>2.243824267423558</v>
      </c>
      <c r="T167" s="130">
        <f t="shared" si="134"/>
        <v>2.2443603495630948</v>
      </c>
      <c r="U167" s="6">
        <f t="shared" si="134"/>
        <v>2.2292818417552427</v>
      </c>
      <c r="V167" s="6">
        <f t="shared" si="134"/>
        <v>2.2549631697845456</v>
      </c>
      <c r="W167" s="6">
        <f t="shared" si="134"/>
        <v>2.2181817481118982</v>
      </c>
      <c r="X167" s="6">
        <f t="shared" si="134"/>
        <v>2.2469252971381661</v>
      </c>
      <c r="Y167" s="6">
        <f t="shared" si="134"/>
        <v>2.1687296685783948</v>
      </c>
      <c r="Z167" s="6">
        <f t="shared" si="135"/>
        <v>2.1982443219286596</v>
      </c>
      <c r="AA167" s="6">
        <f t="shared" si="135"/>
        <v>1.4670544696825258</v>
      </c>
      <c r="AB167" s="6">
        <f t="shared" si="135"/>
        <v>0.66638755436343211</v>
      </c>
      <c r="AC167" s="6">
        <f t="shared" si="135"/>
        <v>1.6998446891562315</v>
      </c>
      <c r="AD167" s="6">
        <f t="shared" si="135"/>
        <v>1.4498449712776065</v>
      </c>
      <c r="AE167" s="493" t="e">
        <f t="shared" si="135"/>
        <v>#VALUE!</v>
      </c>
      <c r="AF167" s="6" t="e">
        <f t="shared" si="135"/>
        <v>#VALUE!</v>
      </c>
      <c r="AG167" s="6" t="e">
        <f t="shared" si="135"/>
        <v>#VALUE!</v>
      </c>
      <c r="AH167" s="6" t="e">
        <f t="shared" si="135"/>
        <v>#VALUE!</v>
      </c>
      <c r="AI167" s="114" t="e">
        <f t="shared" si="135"/>
        <v>#VALUE!</v>
      </c>
      <c r="AJ167" s="448" t="e">
        <f t="shared" si="136"/>
        <v>#VALUE!</v>
      </c>
      <c r="AK167" s="448" t="e">
        <f t="shared" si="136"/>
        <v>#VALUE!</v>
      </c>
      <c r="AL167" s="448" t="e">
        <f t="shared" si="136"/>
        <v>#VALUE!</v>
      </c>
      <c r="AM167" s="448" t="e">
        <f t="shared" si="136"/>
        <v>#VALUE!</v>
      </c>
      <c r="AN167" s="448" t="e">
        <f t="shared" si="136"/>
        <v>#DIV/0!</v>
      </c>
      <c r="AO167" s="130" t="e">
        <f t="shared" si="136"/>
        <v>#DIV/0!</v>
      </c>
    </row>
    <row r="168" spans="1:41" hidden="1">
      <c r="A168" s="16">
        <f t="shared" si="132"/>
        <v>157</v>
      </c>
      <c r="D168" s="6">
        <v>0.3</v>
      </c>
      <c r="F168" s="6">
        <f t="shared" si="133"/>
        <v>3.5252885459016579</v>
      </c>
      <c r="G168" s="6">
        <f t="shared" si="133"/>
        <v>3.535141511402724</v>
      </c>
      <c r="H168" s="6">
        <f t="shared" si="133"/>
        <v>3.5294659770806125</v>
      </c>
      <c r="I168" s="6">
        <f t="shared" si="133"/>
        <v>3.5334698214364364</v>
      </c>
      <c r="J168" s="6">
        <f t="shared" si="133"/>
        <v>3.5287995027600791</v>
      </c>
      <c r="K168" s="6">
        <f t="shared" si="133"/>
        <v>3.5319511796393863</v>
      </c>
      <c r="L168" s="6">
        <f t="shared" si="133"/>
        <v>3.5244080969878167</v>
      </c>
      <c r="M168" s="6">
        <f t="shared" si="133"/>
        <v>3.5258599374713331</v>
      </c>
      <c r="N168" s="6">
        <f t="shared" si="133"/>
        <v>3.5279901764234269</v>
      </c>
      <c r="O168" s="6">
        <f t="shared" si="133"/>
        <v>3.5170448254547608</v>
      </c>
      <c r="P168" s="6">
        <f t="shared" si="134"/>
        <v>3.51761278312877</v>
      </c>
      <c r="Q168" s="6">
        <f t="shared" si="134"/>
        <v>3.5070013284735828</v>
      </c>
      <c r="R168" s="6">
        <f t="shared" si="134"/>
        <v>3.5089315852030682</v>
      </c>
      <c r="S168" s="6">
        <f t="shared" si="134"/>
        <v>3.5000688725544435</v>
      </c>
      <c r="T168" s="130">
        <f t="shared" si="134"/>
        <v>3.5033000126894045</v>
      </c>
      <c r="U168" s="6">
        <f t="shared" si="134"/>
        <v>3.4818397668022829</v>
      </c>
      <c r="V168" s="6">
        <f t="shared" si="134"/>
        <v>3.5085648847049171</v>
      </c>
      <c r="W168" s="6">
        <f t="shared" si="134"/>
        <v>3.4662158961406977</v>
      </c>
      <c r="X168" s="6">
        <f t="shared" si="134"/>
        <v>3.4960645438165896</v>
      </c>
      <c r="Y168" s="6">
        <f t="shared" si="134"/>
        <v>3.3985488712037029</v>
      </c>
      <c r="Z168" s="6">
        <f t="shared" si="135"/>
        <v>3.4271875325917449</v>
      </c>
      <c r="AA168" s="6">
        <f t="shared" si="135"/>
        <v>2.4575222880222283</v>
      </c>
      <c r="AB168" s="6">
        <f t="shared" si="135"/>
        <v>0.77763791263149107</v>
      </c>
      <c r="AC168" s="6">
        <f t="shared" si="135"/>
        <v>2.6442030450431511</v>
      </c>
      <c r="AD168" s="6">
        <f t="shared" si="135"/>
        <v>2.3108699724091246</v>
      </c>
      <c r="AE168" s="493" t="e">
        <f t="shared" si="135"/>
        <v>#VALUE!</v>
      </c>
      <c r="AF168" s="6" t="e">
        <f t="shared" si="135"/>
        <v>#VALUE!</v>
      </c>
      <c r="AG168" s="6" t="e">
        <f t="shared" si="135"/>
        <v>#VALUE!</v>
      </c>
      <c r="AH168" s="6" t="e">
        <f t="shared" si="135"/>
        <v>#VALUE!</v>
      </c>
      <c r="AI168" s="114" t="e">
        <f t="shared" si="135"/>
        <v>#VALUE!</v>
      </c>
      <c r="AJ168" s="448" t="e">
        <f t="shared" si="136"/>
        <v>#VALUE!</v>
      </c>
      <c r="AK168" s="448" t="e">
        <f t="shared" si="136"/>
        <v>#VALUE!</v>
      </c>
      <c r="AL168" s="448" t="e">
        <f t="shared" si="136"/>
        <v>#VALUE!</v>
      </c>
      <c r="AM168" s="448" t="e">
        <f t="shared" si="136"/>
        <v>#VALUE!</v>
      </c>
      <c r="AN168" s="448" t="e">
        <f t="shared" si="136"/>
        <v>#DIV/0!</v>
      </c>
      <c r="AO168" s="130" t="e">
        <f t="shared" si="136"/>
        <v>#DIV/0!</v>
      </c>
    </row>
    <row r="169" spans="1:41" hidden="1">
      <c r="A169" s="16">
        <f t="shared" si="132"/>
        <v>158</v>
      </c>
      <c r="D169" s="6">
        <v>0.2</v>
      </c>
      <c r="F169" s="6">
        <f t="shared" si="133"/>
        <v>6.0519989666605021</v>
      </c>
      <c r="G169" s="6">
        <f t="shared" si="133"/>
        <v>6.060488493718422</v>
      </c>
      <c r="H169" s="6">
        <f t="shared" si="133"/>
        <v>6.0551126164863671</v>
      </c>
      <c r="I169" s="6">
        <f t="shared" si="133"/>
        <v>6.0584059290595942</v>
      </c>
      <c r="J169" s="6">
        <f t="shared" si="133"/>
        <v>6.0539709548319411</v>
      </c>
      <c r="K169" s="6">
        <f t="shared" si="133"/>
        <v>6.0567933240026761</v>
      </c>
      <c r="L169" s="6">
        <f t="shared" si="133"/>
        <v>6.0504917733899113</v>
      </c>
      <c r="M169" s="6">
        <f t="shared" si="133"/>
        <v>6.0485776955333552</v>
      </c>
      <c r="N169" s="6">
        <f t="shared" si="133"/>
        <v>6.0505704997172138</v>
      </c>
      <c r="O169" s="6">
        <f t="shared" si="133"/>
        <v>6.0374099445216514</v>
      </c>
      <c r="P169" s="6">
        <f t="shared" si="134"/>
        <v>6.0382550331942841</v>
      </c>
      <c r="Q169" s="6">
        <f t="shared" si="134"/>
        <v>6.0239082765162459</v>
      </c>
      <c r="R169" s="6">
        <f t="shared" si="134"/>
        <v>6.026840829939637</v>
      </c>
      <c r="S169" s="6">
        <f t="shared" si="134"/>
        <v>6.0154699130564264</v>
      </c>
      <c r="T169" s="130">
        <f t="shared" si="134"/>
        <v>6.0206517939919424</v>
      </c>
      <c r="U169" s="6">
        <f t="shared" si="134"/>
        <v>5.9905007672203388</v>
      </c>
      <c r="V169" s="6">
        <f t="shared" si="134"/>
        <v>6.0158919249768061</v>
      </c>
      <c r="W169" s="6">
        <f t="shared" si="134"/>
        <v>5.9661582030752331</v>
      </c>
      <c r="X169" s="6">
        <f t="shared" si="134"/>
        <v>5.994467089195294</v>
      </c>
      <c r="Y169" s="6">
        <f t="shared" si="134"/>
        <v>5.8608952314268326</v>
      </c>
      <c r="Z169" s="6">
        <f t="shared" si="135"/>
        <v>5.8864646025136116</v>
      </c>
      <c r="AA169" s="6">
        <f t="shared" si="135"/>
        <v>4.4143196727776397</v>
      </c>
      <c r="AB169" s="6">
        <f t="shared" si="135"/>
        <v>0.88723098078379758</v>
      </c>
      <c r="AC169" s="6">
        <f t="shared" si="135"/>
        <v>4.532919779642846</v>
      </c>
      <c r="AD169" s="6">
        <f t="shared" si="135"/>
        <v>4.0329199756025549</v>
      </c>
      <c r="AE169" s="493" t="e">
        <f t="shared" si="135"/>
        <v>#VALUE!</v>
      </c>
      <c r="AF169" s="6" t="e">
        <f t="shared" si="135"/>
        <v>#VALUE!</v>
      </c>
      <c r="AG169" s="6" t="e">
        <f t="shared" si="135"/>
        <v>#VALUE!</v>
      </c>
      <c r="AH169" s="6" t="e">
        <f t="shared" si="135"/>
        <v>#VALUE!</v>
      </c>
      <c r="AI169" s="114" t="e">
        <f t="shared" si="135"/>
        <v>#VALUE!</v>
      </c>
      <c r="AJ169" s="448" t="e">
        <f t="shared" si="136"/>
        <v>#VALUE!</v>
      </c>
      <c r="AK169" s="448" t="e">
        <f t="shared" si="136"/>
        <v>#VALUE!</v>
      </c>
      <c r="AL169" s="448" t="e">
        <f t="shared" si="136"/>
        <v>#VALUE!</v>
      </c>
      <c r="AM169" s="448" t="e">
        <f t="shared" si="136"/>
        <v>#VALUE!</v>
      </c>
      <c r="AN169" s="448" t="e">
        <f t="shared" si="136"/>
        <v>#DIV/0!</v>
      </c>
      <c r="AO169" s="130" t="e">
        <f t="shared" si="136"/>
        <v>#DIV/0!</v>
      </c>
    </row>
    <row r="170" spans="1:41" hidden="1">
      <c r="A170" s="16">
        <f t="shared" si="132"/>
        <v>159</v>
      </c>
      <c r="D170" s="6">
        <v>0.1</v>
      </c>
      <c r="F170" s="6">
        <f t="shared" si="133"/>
        <v>13.630745668346732</v>
      </c>
      <c r="G170" s="6">
        <f t="shared" si="133"/>
        <v>13.636558715886666</v>
      </c>
      <c r="H170" s="6">
        <f t="shared" si="133"/>
        <v>13.632435778583766</v>
      </c>
      <c r="I170" s="6">
        <f t="shared" si="133"/>
        <v>13.633277945755131</v>
      </c>
      <c r="J170" s="6">
        <f t="shared" si="133"/>
        <v>13.62986862706448</v>
      </c>
      <c r="K170" s="6">
        <f t="shared" si="133"/>
        <v>13.631591213304823</v>
      </c>
      <c r="L170" s="6">
        <f t="shared" si="133"/>
        <v>13.627357898118412</v>
      </c>
      <c r="M170" s="6">
        <f t="shared" si="133"/>
        <v>13.616921878924197</v>
      </c>
      <c r="N170" s="6">
        <f t="shared" si="133"/>
        <v>13.618432478313066</v>
      </c>
      <c r="O170" s="6">
        <f t="shared" si="133"/>
        <v>13.599238841935863</v>
      </c>
      <c r="P170" s="6">
        <f t="shared" si="134"/>
        <v>13.600105323774498</v>
      </c>
      <c r="Q170" s="6">
        <f t="shared" si="134"/>
        <v>13.575698433311674</v>
      </c>
      <c r="R170" s="6">
        <f t="shared" si="134"/>
        <v>13.578732579228996</v>
      </c>
      <c r="S170" s="6">
        <f t="shared" si="134"/>
        <v>13.56362716768429</v>
      </c>
      <c r="T170" s="130">
        <f t="shared" si="134"/>
        <v>13.569109557115</v>
      </c>
      <c r="U170" s="6">
        <f t="shared" si="134"/>
        <v>13.518326150437792</v>
      </c>
      <c r="V170" s="6">
        <f t="shared" si="134"/>
        <v>13.537854263617342</v>
      </c>
      <c r="W170" s="6">
        <f t="shared" si="134"/>
        <v>13.467919129526397</v>
      </c>
      <c r="X170" s="6">
        <f t="shared" si="134"/>
        <v>13.489655876058105</v>
      </c>
      <c r="Y170" s="6">
        <f t="shared" si="134"/>
        <v>13.246004738959071</v>
      </c>
      <c r="Z170" s="6">
        <f t="shared" si="135"/>
        <v>13.264507572260474</v>
      </c>
      <c r="AA170" s="6">
        <f t="shared" si="135"/>
        <v>10.208537807354272</v>
      </c>
      <c r="AB170" s="6">
        <f t="shared" si="135"/>
        <v>0.99298267731816581</v>
      </c>
      <c r="AC170" s="6">
        <f t="shared" si="135"/>
        <v>10.199069970749486</v>
      </c>
      <c r="AD170" s="6">
        <f t="shared" si="135"/>
        <v>9.1990699825235485</v>
      </c>
      <c r="AE170" s="493" t="e">
        <f t="shared" si="135"/>
        <v>#VALUE!</v>
      </c>
      <c r="AF170" s="6" t="e">
        <f t="shared" si="135"/>
        <v>#VALUE!</v>
      </c>
      <c r="AG170" s="6" t="e">
        <f t="shared" si="135"/>
        <v>#VALUE!</v>
      </c>
      <c r="AH170" s="6" t="e">
        <f t="shared" si="135"/>
        <v>#VALUE!</v>
      </c>
      <c r="AI170" s="114" t="e">
        <f t="shared" si="135"/>
        <v>#VALUE!</v>
      </c>
      <c r="AJ170" s="448" t="e">
        <f t="shared" si="136"/>
        <v>#VALUE!</v>
      </c>
      <c r="AK170" s="448" t="e">
        <f t="shared" si="136"/>
        <v>#VALUE!</v>
      </c>
      <c r="AL170" s="448" t="e">
        <f t="shared" si="136"/>
        <v>#VALUE!</v>
      </c>
      <c r="AM170" s="448" t="e">
        <f t="shared" si="136"/>
        <v>#VALUE!</v>
      </c>
      <c r="AN170" s="448" t="e">
        <f t="shared" si="136"/>
        <v>#DIV/0!</v>
      </c>
      <c r="AO170" s="130" t="e">
        <f t="shared" si="136"/>
        <v>#DIV/0!</v>
      </c>
    </row>
    <row r="171" spans="1:41" hidden="1">
      <c r="A171" s="16">
        <f t="shared" si="132"/>
        <v>160</v>
      </c>
      <c r="D171" s="6">
        <v>1E-3</v>
      </c>
      <c r="F171" s="6">
        <f t="shared" si="133"/>
        <v>1513.7057376263904</v>
      </c>
      <c r="G171" s="6">
        <f t="shared" si="133"/>
        <v>1513.6848182693411</v>
      </c>
      <c r="H171" s="6">
        <f t="shared" si="133"/>
        <v>1513.6846860343692</v>
      </c>
      <c r="I171" s="6">
        <f t="shared" si="133"/>
        <v>1513.3999331387936</v>
      </c>
      <c r="J171" s="6">
        <f t="shared" si="133"/>
        <v>1513.399823376782</v>
      </c>
      <c r="K171" s="6">
        <f t="shared" si="133"/>
        <v>1513.3299718888629</v>
      </c>
      <c r="L171" s="6">
        <f t="shared" si="133"/>
        <v>1513.3298672457049</v>
      </c>
      <c r="M171" s="6">
        <f t="shared" si="133"/>
        <v>1511.908622452311</v>
      </c>
      <c r="N171" s="6">
        <f t="shared" si="133"/>
        <v>1511.908669980206</v>
      </c>
      <c r="O171" s="6">
        <f t="shared" si="133"/>
        <v>1510.3832007645647</v>
      </c>
      <c r="P171" s="6">
        <f t="shared" si="134"/>
        <v>1510.3832398934385</v>
      </c>
      <c r="Q171" s="6">
        <f t="shared" si="134"/>
        <v>1508.1641772026983</v>
      </c>
      <c r="R171" s="6">
        <f t="shared" si="134"/>
        <v>1508.164315282165</v>
      </c>
      <c r="S171" s="6">
        <f t="shared" si="134"/>
        <v>1507.2488746788008</v>
      </c>
      <c r="T171" s="130">
        <f t="shared" si="134"/>
        <v>1507.2491288311783</v>
      </c>
      <c r="U171" s="6">
        <f t="shared" si="134"/>
        <v>1502.8161717815537</v>
      </c>
      <c r="V171" s="6">
        <f t="shared" si="134"/>
        <v>1502.8168009521564</v>
      </c>
      <c r="W171" s="6">
        <f t="shared" si="134"/>
        <v>1497.466492185154</v>
      </c>
      <c r="X171" s="6">
        <f t="shared" si="134"/>
        <v>1497.4671906838555</v>
      </c>
      <c r="Y171" s="6">
        <f t="shared" si="134"/>
        <v>1473.4728826284374</v>
      </c>
      <c r="Z171" s="6">
        <f t="shared" si="135"/>
        <v>1473.4734185801051</v>
      </c>
      <c r="AA171" s="6">
        <f t="shared" si="135"/>
        <v>1144.7502025715194</v>
      </c>
      <c r="AB171" s="6">
        <f t="shared" si="135"/>
        <v>1.0520328833276247</v>
      </c>
      <c r="AC171" s="6">
        <f t="shared" si="135"/>
        <v>1132.0967919193099</v>
      </c>
      <c r="AD171" s="6">
        <f t="shared" si="135"/>
        <v>1032.0967699995037</v>
      </c>
      <c r="AE171" s="493" t="e">
        <f t="shared" si="135"/>
        <v>#VALUE!</v>
      </c>
      <c r="AF171" s="6" t="e">
        <f t="shared" si="135"/>
        <v>#VALUE!</v>
      </c>
      <c r="AG171" s="6" t="e">
        <f t="shared" si="135"/>
        <v>#VALUE!</v>
      </c>
      <c r="AH171" s="6" t="e">
        <f t="shared" si="135"/>
        <v>#VALUE!</v>
      </c>
      <c r="AI171" s="114" t="e">
        <f t="shared" si="135"/>
        <v>#VALUE!</v>
      </c>
      <c r="AJ171" s="448" t="e">
        <f t="shared" si="136"/>
        <v>#VALUE!</v>
      </c>
      <c r="AK171" s="448" t="e">
        <f t="shared" si="136"/>
        <v>#VALUE!</v>
      </c>
      <c r="AL171" s="448" t="e">
        <f t="shared" si="136"/>
        <v>#VALUE!</v>
      </c>
      <c r="AM171" s="448" t="e">
        <f t="shared" si="136"/>
        <v>#VALUE!</v>
      </c>
      <c r="AN171" s="448" t="e">
        <f t="shared" si="136"/>
        <v>#DIV/0!</v>
      </c>
      <c r="AO171" s="130" t="e">
        <f t="shared" si="136"/>
        <v>#DIV/0!</v>
      </c>
    </row>
    <row r="172" spans="1:41" hidden="1">
      <c r="A172" s="86">
        <f t="shared" si="132"/>
        <v>161</v>
      </c>
      <c r="B172" s="87"/>
      <c r="C172" s="87"/>
      <c r="D172" s="87"/>
      <c r="E172" s="87"/>
      <c r="F172" s="87">
        <f t="shared" ref="F172:AO172" si="137">IF(F173=0,0,F173+0.1)</f>
        <v>1</v>
      </c>
      <c r="G172" s="87">
        <f t="shared" si="137"/>
        <v>1</v>
      </c>
      <c r="H172" s="87">
        <f t="shared" si="137"/>
        <v>1</v>
      </c>
      <c r="I172" s="87">
        <f t="shared" si="137"/>
        <v>1</v>
      </c>
      <c r="J172" s="87">
        <f t="shared" si="137"/>
        <v>1</v>
      </c>
      <c r="K172" s="87">
        <f t="shared" si="137"/>
        <v>1</v>
      </c>
      <c r="L172" s="87">
        <f t="shared" si="137"/>
        <v>1</v>
      </c>
      <c r="M172" s="87">
        <f t="shared" si="137"/>
        <v>1</v>
      </c>
      <c r="N172" s="87">
        <f t="shared" si="137"/>
        <v>1</v>
      </c>
      <c r="O172" s="87">
        <f t="shared" si="137"/>
        <v>1</v>
      </c>
      <c r="P172" s="87">
        <f t="shared" si="137"/>
        <v>1</v>
      </c>
      <c r="Q172" s="87">
        <f t="shared" si="137"/>
        <v>1</v>
      </c>
      <c r="R172" s="87">
        <f t="shared" si="137"/>
        <v>1</v>
      </c>
      <c r="S172" s="87">
        <f t="shared" si="137"/>
        <v>1</v>
      </c>
      <c r="T172" s="131">
        <f t="shared" si="137"/>
        <v>1</v>
      </c>
      <c r="U172" s="87">
        <f t="shared" si="137"/>
        <v>1</v>
      </c>
      <c r="V172" s="87">
        <f t="shared" si="137"/>
        <v>1</v>
      </c>
      <c r="W172" s="87">
        <f t="shared" si="137"/>
        <v>1</v>
      </c>
      <c r="X172" s="87">
        <f t="shared" si="137"/>
        <v>1</v>
      </c>
      <c r="Y172" s="87">
        <f t="shared" si="137"/>
        <v>1</v>
      </c>
      <c r="Z172" s="87">
        <f t="shared" si="137"/>
        <v>1</v>
      </c>
      <c r="AA172" s="87">
        <f t="shared" si="137"/>
        <v>0.79999999999999993</v>
      </c>
      <c r="AB172" s="87">
        <f t="shared" si="137"/>
        <v>1</v>
      </c>
      <c r="AC172" s="87">
        <f t="shared" si="137"/>
        <v>1</v>
      </c>
      <c r="AD172" s="87">
        <f t="shared" si="137"/>
        <v>1</v>
      </c>
      <c r="AE172" s="494" t="e">
        <f t="shared" si="137"/>
        <v>#VALUE!</v>
      </c>
      <c r="AF172" s="87" t="e">
        <f t="shared" si="137"/>
        <v>#VALUE!</v>
      </c>
      <c r="AG172" s="87" t="e">
        <f t="shared" si="137"/>
        <v>#VALUE!</v>
      </c>
      <c r="AH172" s="87" t="e">
        <f t="shared" si="137"/>
        <v>#VALUE!</v>
      </c>
      <c r="AI172" s="87" t="e">
        <f t="shared" si="137"/>
        <v>#VALUE!</v>
      </c>
      <c r="AJ172" s="449" t="e">
        <f t="shared" si="137"/>
        <v>#VALUE!</v>
      </c>
      <c r="AK172" s="449" t="e">
        <f t="shared" si="137"/>
        <v>#VALUE!</v>
      </c>
      <c r="AL172" s="449" t="e">
        <f t="shared" si="137"/>
        <v>#VALUE!</v>
      </c>
      <c r="AM172" s="449" t="e">
        <f t="shared" si="137"/>
        <v>#VALUE!</v>
      </c>
      <c r="AN172" s="449" t="e">
        <f t="shared" si="137"/>
        <v>#DIV/0!</v>
      </c>
      <c r="AO172" s="131" t="e">
        <f t="shared" si="137"/>
        <v>#DIV/0!</v>
      </c>
    </row>
    <row r="173" spans="1:41" hidden="1">
      <c r="A173" s="16">
        <f t="shared" si="132"/>
        <v>162</v>
      </c>
      <c r="F173" s="6">
        <f t="shared" ref="F173:AI173" si="138">IF(F$12="","",IF(F161&gt;=0,0,IF(F161*F162&lt;0,0.9,IF(F162*F163&lt;0,0.8,IF(F163*F164&lt;0,0.7,IF(F164*F165&lt;0,0.6,IF(F165*F166&lt;0,0.5,F211)))))))</f>
        <v>0.9</v>
      </c>
      <c r="G173" s="6">
        <f t="shared" si="138"/>
        <v>0.9</v>
      </c>
      <c r="H173" s="6">
        <f t="shared" si="138"/>
        <v>0.9</v>
      </c>
      <c r="I173" s="6">
        <f t="shared" si="138"/>
        <v>0.9</v>
      </c>
      <c r="J173" s="6">
        <f t="shared" si="138"/>
        <v>0.9</v>
      </c>
      <c r="K173" s="6">
        <f t="shared" si="138"/>
        <v>0.9</v>
      </c>
      <c r="L173" s="6">
        <f t="shared" si="138"/>
        <v>0.9</v>
      </c>
      <c r="M173" s="6">
        <f t="shared" si="138"/>
        <v>0.9</v>
      </c>
      <c r="N173" s="6">
        <f t="shared" si="138"/>
        <v>0.9</v>
      </c>
      <c r="O173" s="6">
        <f t="shared" si="138"/>
        <v>0.9</v>
      </c>
      <c r="P173" s="6">
        <f t="shared" si="138"/>
        <v>0.9</v>
      </c>
      <c r="Q173" s="6">
        <f t="shared" si="138"/>
        <v>0.9</v>
      </c>
      <c r="R173" s="6">
        <f t="shared" si="138"/>
        <v>0.9</v>
      </c>
      <c r="S173" s="6">
        <f t="shared" si="138"/>
        <v>0.9</v>
      </c>
      <c r="T173" s="130">
        <f t="shared" si="138"/>
        <v>0.9</v>
      </c>
      <c r="U173" s="6">
        <f t="shared" si="138"/>
        <v>0.9</v>
      </c>
      <c r="V173" s="6">
        <f t="shared" si="138"/>
        <v>0.9</v>
      </c>
      <c r="W173" s="6">
        <f t="shared" si="138"/>
        <v>0.9</v>
      </c>
      <c r="X173" s="6">
        <f t="shared" si="138"/>
        <v>0.9</v>
      </c>
      <c r="Y173" s="6">
        <f t="shared" si="138"/>
        <v>0.9</v>
      </c>
      <c r="Z173" s="6">
        <f t="shared" si="138"/>
        <v>0.9</v>
      </c>
      <c r="AA173" s="6">
        <f t="shared" si="138"/>
        <v>0.7</v>
      </c>
      <c r="AB173" s="6">
        <f t="shared" si="138"/>
        <v>0.9</v>
      </c>
      <c r="AC173" s="6">
        <f t="shared" si="138"/>
        <v>0.9</v>
      </c>
      <c r="AD173" s="6">
        <f t="shared" si="138"/>
        <v>0.9</v>
      </c>
      <c r="AE173" s="493" t="e">
        <f t="shared" si="138"/>
        <v>#VALUE!</v>
      </c>
      <c r="AF173" s="6" t="e">
        <f t="shared" si="138"/>
        <v>#VALUE!</v>
      </c>
      <c r="AG173" s="6" t="e">
        <f t="shared" si="138"/>
        <v>#VALUE!</v>
      </c>
      <c r="AH173" s="6" t="e">
        <f t="shared" si="138"/>
        <v>#VALUE!</v>
      </c>
      <c r="AI173" s="114" t="e">
        <f t="shared" si="138"/>
        <v>#VALUE!</v>
      </c>
      <c r="AJ173" s="448" t="e">
        <f t="shared" ref="AJ173:AO173" si="139">IF(AJ$12="","",IF(AJ161&gt;=0,0,IF(AJ161*AJ162&lt;0,0.9,IF(AJ162*AJ163&lt;0,0.8,IF(AJ163*AJ164&lt;0,0.7,IF(AJ164*AJ165&lt;0,0.6,IF(AJ165*AJ166&lt;0,0.5,AJ211)))))))</f>
        <v>#VALUE!</v>
      </c>
      <c r="AK173" s="448" t="e">
        <f t="shared" si="139"/>
        <v>#VALUE!</v>
      </c>
      <c r="AL173" s="448" t="e">
        <f t="shared" si="139"/>
        <v>#VALUE!</v>
      </c>
      <c r="AM173" s="448" t="e">
        <f t="shared" si="139"/>
        <v>#VALUE!</v>
      </c>
      <c r="AN173" s="448" t="e">
        <f t="shared" si="139"/>
        <v>#DIV/0!</v>
      </c>
      <c r="AO173" s="130" t="e">
        <f t="shared" si="139"/>
        <v>#DIV/0!</v>
      </c>
    </row>
    <row r="174" spans="1:41" hidden="1">
      <c r="A174" s="16"/>
      <c r="D174" s="6" t="s">
        <v>138</v>
      </c>
      <c r="F174" s="6">
        <f t="shared" ref="F174:AI174" si="140">IF(F$12="","",IF(F166*F167&lt;0,0.4,IF(F167*F168&lt;0,0.3,IF(F168*F169&lt;0,0.2,IF(F169*F170&lt;0,0.1,0)))))</f>
        <v>0</v>
      </c>
      <c r="G174" s="6">
        <f t="shared" si="140"/>
        <v>0</v>
      </c>
      <c r="H174" s="6">
        <f t="shared" si="140"/>
        <v>0</v>
      </c>
      <c r="I174" s="6">
        <f t="shared" si="140"/>
        <v>0</v>
      </c>
      <c r="J174" s="6">
        <f t="shared" si="140"/>
        <v>0</v>
      </c>
      <c r="K174" s="6">
        <f t="shared" si="140"/>
        <v>0</v>
      </c>
      <c r="L174" s="6">
        <f t="shared" si="140"/>
        <v>0</v>
      </c>
      <c r="M174" s="6">
        <f t="shared" si="140"/>
        <v>0</v>
      </c>
      <c r="N174" s="6">
        <f t="shared" si="140"/>
        <v>0</v>
      </c>
      <c r="O174" s="6">
        <f t="shared" si="140"/>
        <v>0</v>
      </c>
      <c r="P174" s="6">
        <f t="shared" si="140"/>
        <v>0</v>
      </c>
      <c r="Q174" s="6">
        <f t="shared" si="140"/>
        <v>0</v>
      </c>
      <c r="R174" s="6">
        <f t="shared" si="140"/>
        <v>0</v>
      </c>
      <c r="S174" s="6">
        <f t="shared" si="140"/>
        <v>0</v>
      </c>
      <c r="T174" s="130">
        <f t="shared" si="140"/>
        <v>0</v>
      </c>
      <c r="U174" s="6">
        <f t="shared" si="140"/>
        <v>0</v>
      </c>
      <c r="V174" s="6">
        <f t="shared" si="140"/>
        <v>0</v>
      </c>
      <c r="W174" s="6">
        <f t="shared" si="140"/>
        <v>0</v>
      </c>
      <c r="X174" s="6">
        <f t="shared" si="140"/>
        <v>0</v>
      </c>
      <c r="Y174" s="6">
        <f t="shared" si="140"/>
        <v>0</v>
      </c>
      <c r="Z174" s="6">
        <f t="shared" si="140"/>
        <v>0</v>
      </c>
      <c r="AA174" s="6">
        <f t="shared" si="140"/>
        <v>0</v>
      </c>
      <c r="AB174" s="6">
        <f t="shared" si="140"/>
        <v>0</v>
      </c>
      <c r="AC174" s="6">
        <f t="shared" si="140"/>
        <v>0</v>
      </c>
      <c r="AD174" s="6">
        <f t="shared" si="140"/>
        <v>0</v>
      </c>
      <c r="AE174" s="493" t="e">
        <f t="shared" si="140"/>
        <v>#VALUE!</v>
      </c>
      <c r="AF174" s="6" t="e">
        <f t="shared" si="140"/>
        <v>#VALUE!</v>
      </c>
      <c r="AG174" s="6" t="e">
        <f t="shared" si="140"/>
        <v>#VALUE!</v>
      </c>
      <c r="AH174" s="6" t="e">
        <f t="shared" si="140"/>
        <v>#VALUE!</v>
      </c>
      <c r="AI174" s="114" t="e">
        <f t="shared" si="140"/>
        <v>#VALUE!</v>
      </c>
      <c r="AJ174" s="448" t="e">
        <f t="shared" ref="AJ174:AO174" si="141">IF(AJ$12="","",IF(AJ166*AJ167&lt;0,0.4,IF(AJ167*AJ168&lt;0,0.3,IF(AJ168*AJ169&lt;0,0.2,IF(AJ169*AJ170&lt;0,0.1,0)))))</f>
        <v>#VALUE!</v>
      </c>
      <c r="AK174" s="448" t="e">
        <f t="shared" si="141"/>
        <v>#VALUE!</v>
      </c>
      <c r="AL174" s="448" t="e">
        <f t="shared" si="141"/>
        <v>#VALUE!</v>
      </c>
      <c r="AM174" s="448" t="e">
        <f t="shared" si="141"/>
        <v>#VALUE!</v>
      </c>
      <c r="AN174" s="448" t="e">
        <f t="shared" si="141"/>
        <v>#DIV/0!</v>
      </c>
      <c r="AO174" s="130" t="e">
        <f t="shared" si="141"/>
        <v>#DIV/0!</v>
      </c>
    </row>
    <row r="175" spans="1:41" hidden="1">
      <c r="A175" s="16">
        <f>A173+1</f>
        <v>163</v>
      </c>
      <c r="B175" s="6" t="s">
        <v>139</v>
      </c>
      <c r="F175" s="6">
        <f t="shared" ref="F175:AO175" si="142">F$81*(1-F172)/IF(F$12="Vd",F172,1)-2*IF(F$12="Vd",F172,1)/(1+F172)*((F$93+F$94-2*LN(F172))*F$92)-F$53</f>
        <v>-8.8054894542384226E-3</v>
      </c>
      <c r="G175" s="6">
        <f t="shared" si="142"/>
        <v>-2.1095519035706749E-5</v>
      </c>
      <c r="H175" s="6">
        <f t="shared" si="142"/>
        <v>-9.4352659065606202E-4</v>
      </c>
      <c r="I175" s="6">
        <f t="shared" si="142"/>
        <v>-2.8476841429672341E-4</v>
      </c>
      <c r="J175" s="6">
        <f t="shared" si="142"/>
        <v>-9.4370418777097831E-4</v>
      </c>
      <c r="K175" s="6">
        <f t="shared" si="142"/>
        <v>-6.9776496624775176E-5</v>
      </c>
      <c r="L175" s="6">
        <f t="shared" si="142"/>
        <v>-8.8076765001682475E-3</v>
      </c>
      <c r="M175" s="6">
        <f t="shared" si="142"/>
        <v>-1.4152607388484928E-3</v>
      </c>
      <c r="N175" s="6">
        <f t="shared" si="142"/>
        <v>-8.4667150717693577E-4</v>
      </c>
      <c r="O175" s="6">
        <f t="shared" si="142"/>
        <v>-1.5094009208918779E-3</v>
      </c>
      <c r="P175" s="6">
        <f t="shared" si="142"/>
        <v>-4.1529263946284735E-3</v>
      </c>
      <c r="Q175" s="6">
        <f t="shared" si="142"/>
        <v>-2.184234659646346E-3</v>
      </c>
      <c r="R175" s="6">
        <f t="shared" si="142"/>
        <v>-1.1706917410688014E-2</v>
      </c>
      <c r="S175" s="6">
        <f t="shared" si="142"/>
        <v>-8.9456983317523183E-4</v>
      </c>
      <c r="T175" s="130">
        <f t="shared" si="142"/>
        <v>-1.9266489495556344E-2</v>
      </c>
      <c r="U175" s="6">
        <f t="shared" si="142"/>
        <v>-4.3043638614071508E-3</v>
      </c>
      <c r="V175" s="6">
        <f t="shared" si="142"/>
        <v>-6.4737339718515545E-4</v>
      </c>
      <c r="W175" s="6">
        <f t="shared" si="142"/>
        <v>-5.1785449618754944E-3</v>
      </c>
      <c r="X175" s="6">
        <f t="shared" si="142"/>
        <v>-6.4968609909158987E-4</v>
      </c>
      <c r="Y175" s="6">
        <f t="shared" si="142"/>
        <v>-2.3275465097063432E-2</v>
      </c>
      <c r="Z175" s="6">
        <f t="shared" si="142"/>
        <v>-4.7489951782336177E-3</v>
      </c>
      <c r="AA175" s="6">
        <f t="shared" si="142"/>
        <v>-4.5486282677604628E-2</v>
      </c>
      <c r="AB175" s="6">
        <f t="shared" si="142"/>
        <v>-1.2668141359185424E-2</v>
      </c>
      <c r="AC175" s="6">
        <f t="shared" si="142"/>
        <v>-1.7479551784642228E-7</v>
      </c>
      <c r="AD175" s="6">
        <f t="shared" si="142"/>
        <v>-0.10000001995482506</v>
      </c>
      <c r="AE175" s="493" t="e">
        <f t="shared" si="142"/>
        <v>#VALUE!</v>
      </c>
      <c r="AF175" s="6" t="e">
        <f t="shared" si="142"/>
        <v>#VALUE!</v>
      </c>
      <c r="AG175" s="6" t="e">
        <f t="shared" si="142"/>
        <v>#VALUE!</v>
      </c>
      <c r="AH175" s="6" t="e">
        <f t="shared" si="142"/>
        <v>#VALUE!</v>
      </c>
      <c r="AI175" s="114" t="e">
        <f t="shared" si="142"/>
        <v>#VALUE!</v>
      </c>
      <c r="AJ175" s="448" t="e">
        <f t="shared" si="142"/>
        <v>#VALUE!</v>
      </c>
      <c r="AK175" s="448" t="e">
        <f t="shared" si="142"/>
        <v>#VALUE!</v>
      </c>
      <c r="AL175" s="448" t="e">
        <f t="shared" si="142"/>
        <v>#VALUE!</v>
      </c>
      <c r="AM175" s="448" t="e">
        <f t="shared" si="142"/>
        <v>#VALUE!</v>
      </c>
      <c r="AN175" s="448" t="e">
        <f t="shared" si="142"/>
        <v>#DIV/0!</v>
      </c>
      <c r="AO175" s="130" t="e">
        <f t="shared" si="142"/>
        <v>#DIV/0!</v>
      </c>
    </row>
    <row r="176" spans="1:41" hidden="1">
      <c r="A176" s="16">
        <f t="shared" ref="A176:A203" si="143">A175+1</f>
        <v>164</v>
      </c>
      <c r="F176" s="6">
        <f t="shared" ref="F176:AO176" si="144">F$81*(1-F173)/IF(F$12="Vd",F173,1)-2*IF(F$12="Vd",F173,1)/(1+F173)*((F$93+F$94-2*LN(F173))*F$92)-F$53</f>
        <v>0.15890875490116516</v>
      </c>
      <c r="G176" s="6">
        <f t="shared" si="144"/>
        <v>0.16827890444137586</v>
      </c>
      <c r="H176" s="6">
        <f t="shared" si="144"/>
        <v>0.16646201580256131</v>
      </c>
      <c r="I176" s="6">
        <f t="shared" si="144"/>
        <v>0.1678385187414124</v>
      </c>
      <c r="J176" s="6">
        <f t="shared" si="144"/>
        <v>0.16642997630028178</v>
      </c>
      <c r="K176" s="6">
        <f t="shared" si="144"/>
        <v>0.16777314193624443</v>
      </c>
      <c r="L176" s="6">
        <f t="shared" si="144"/>
        <v>0.15886460281163484</v>
      </c>
      <c r="M176" s="6">
        <f t="shared" si="144"/>
        <v>0.16595409056675298</v>
      </c>
      <c r="N176" s="6">
        <f t="shared" si="144"/>
        <v>0.16682826418597943</v>
      </c>
      <c r="O176" s="6">
        <f t="shared" si="144"/>
        <v>0.16475956494651145</v>
      </c>
      <c r="P176" s="6">
        <f t="shared" si="144"/>
        <v>0.16257635423850247</v>
      </c>
      <c r="Q176" s="6">
        <f t="shared" si="144"/>
        <v>0.163056260708977</v>
      </c>
      <c r="R176" s="6">
        <f t="shared" si="144"/>
        <v>0.1551709753976567</v>
      </c>
      <c r="S176" s="6">
        <f t="shared" si="144"/>
        <v>0.16320804336787134</v>
      </c>
      <c r="T176" s="130">
        <f t="shared" si="144"/>
        <v>0.1479065895198014</v>
      </c>
      <c r="U176" s="6">
        <f t="shared" si="144"/>
        <v>0.15835263032796154</v>
      </c>
      <c r="V176" s="6">
        <f t="shared" si="144"/>
        <v>0.16631452462427598</v>
      </c>
      <c r="W176" s="6">
        <f t="shared" si="144"/>
        <v>0.15643989147151843</v>
      </c>
      <c r="X176" s="6">
        <f t="shared" si="144"/>
        <v>0.16571655526522117</v>
      </c>
      <c r="Y176" s="6">
        <f t="shared" si="144"/>
        <v>0.13603877491827859</v>
      </c>
      <c r="Z176" s="6">
        <f t="shared" si="144"/>
        <v>0.15719851657240833</v>
      </c>
      <c r="AA176" s="6">
        <f t="shared" si="144"/>
        <v>0.172889018069522</v>
      </c>
      <c r="AB176" s="6">
        <f t="shared" si="144"/>
        <v>0.10115937753790309</v>
      </c>
      <c r="AC176" s="6">
        <f t="shared" si="144"/>
        <v>0.12591423479490568</v>
      </c>
      <c r="AD176" s="6">
        <f t="shared" si="144"/>
        <v>1.4803311127041655E-2</v>
      </c>
      <c r="AE176" s="493" t="e">
        <f t="shared" si="144"/>
        <v>#VALUE!</v>
      </c>
      <c r="AF176" s="6" t="e">
        <f t="shared" si="144"/>
        <v>#VALUE!</v>
      </c>
      <c r="AG176" s="6" t="e">
        <f t="shared" si="144"/>
        <v>#VALUE!</v>
      </c>
      <c r="AH176" s="6" t="e">
        <f t="shared" si="144"/>
        <v>#VALUE!</v>
      </c>
      <c r="AI176" s="114" t="e">
        <f t="shared" si="144"/>
        <v>#VALUE!</v>
      </c>
      <c r="AJ176" s="448" t="e">
        <f t="shared" si="144"/>
        <v>#VALUE!</v>
      </c>
      <c r="AK176" s="448" t="e">
        <f t="shared" si="144"/>
        <v>#VALUE!</v>
      </c>
      <c r="AL176" s="448" t="e">
        <f t="shared" si="144"/>
        <v>#VALUE!</v>
      </c>
      <c r="AM176" s="448" t="e">
        <f t="shared" si="144"/>
        <v>#VALUE!</v>
      </c>
      <c r="AN176" s="448" t="e">
        <f t="shared" si="144"/>
        <v>#DIV/0!</v>
      </c>
      <c r="AO176" s="130" t="e">
        <f t="shared" si="144"/>
        <v>#DIV/0!</v>
      </c>
    </row>
    <row r="177" spans="1:41" hidden="1">
      <c r="A177" s="16">
        <f t="shared" si="143"/>
        <v>165</v>
      </c>
      <c r="F177" s="6">
        <f t="shared" ref="F177:AI177" si="145">IF(F$173=0,0,F173+F176/(F176-F175)*0.1)</f>
        <v>0.99474970686712894</v>
      </c>
      <c r="G177" s="6">
        <f t="shared" si="145"/>
        <v>0.99998746552641671</v>
      </c>
      <c r="H177" s="6">
        <f t="shared" si="145"/>
        <v>0.99943638270443891</v>
      </c>
      <c r="I177" s="6">
        <f t="shared" si="145"/>
        <v>0.99983061929188133</v>
      </c>
      <c r="J177" s="6">
        <f t="shared" si="145"/>
        <v>0.99943616930390777</v>
      </c>
      <c r="K177" s="6">
        <f t="shared" si="145"/>
        <v>0.99995842750038177</v>
      </c>
      <c r="L177" s="6">
        <f t="shared" si="145"/>
        <v>0.99474708846547644</v>
      </c>
      <c r="M177" s="6">
        <f t="shared" si="145"/>
        <v>0.9991544086609595</v>
      </c>
      <c r="N177" s="6">
        <f t="shared" si="145"/>
        <v>0.99949505183724874</v>
      </c>
      <c r="O177" s="6">
        <f t="shared" si="145"/>
        <v>0.99909219323460785</v>
      </c>
      <c r="P177" s="6">
        <f t="shared" si="145"/>
        <v>0.99750917992397126</v>
      </c>
      <c r="Q177" s="6">
        <f t="shared" si="145"/>
        <v>0.99867814808060595</v>
      </c>
      <c r="R177" s="6">
        <f t="shared" si="145"/>
        <v>0.99298474039090778</v>
      </c>
      <c r="S177" s="6">
        <f t="shared" si="145"/>
        <v>0.99945487167100788</v>
      </c>
      <c r="T177" s="130">
        <f t="shared" si="145"/>
        <v>0.98847512433877804</v>
      </c>
      <c r="U177" s="6">
        <f t="shared" si="145"/>
        <v>0.99735371732223466</v>
      </c>
      <c r="V177" s="6">
        <f t="shared" si="145"/>
        <v>0.99961226279477133</v>
      </c>
      <c r="W177" s="6">
        <f t="shared" si="145"/>
        <v>0.99679582040505033</v>
      </c>
      <c r="X177" s="6">
        <f t="shared" si="145"/>
        <v>0.99960948441597064</v>
      </c>
      <c r="Y177" s="6">
        <f t="shared" si="145"/>
        <v>0.98539021678487626</v>
      </c>
      <c r="Z177" s="6">
        <f t="shared" si="145"/>
        <v>0.99706757138353208</v>
      </c>
      <c r="AA177" s="6">
        <f t="shared" si="145"/>
        <v>0.77917059185632143</v>
      </c>
      <c r="AB177" s="6">
        <f t="shared" si="145"/>
        <v>0.98887075684163983</v>
      </c>
      <c r="AC177" s="6">
        <f t="shared" si="145"/>
        <v>0.999999861179099</v>
      </c>
      <c r="AD177" s="6">
        <f t="shared" si="145"/>
        <v>0.91289449616795992</v>
      </c>
      <c r="AE177" s="493" t="e">
        <f t="shared" si="145"/>
        <v>#VALUE!</v>
      </c>
      <c r="AF177" s="6" t="e">
        <f t="shared" si="145"/>
        <v>#VALUE!</v>
      </c>
      <c r="AG177" s="6" t="e">
        <f t="shared" si="145"/>
        <v>#VALUE!</v>
      </c>
      <c r="AH177" s="6" t="e">
        <f t="shared" si="145"/>
        <v>#VALUE!</v>
      </c>
      <c r="AI177" s="114" t="e">
        <f t="shared" si="145"/>
        <v>#VALUE!</v>
      </c>
      <c r="AJ177" s="448" t="e">
        <f t="shared" ref="AJ177:AO177" si="146">IF(AJ$173=0,0,AJ173+AJ176/(AJ176-AJ175)*0.1)</f>
        <v>#VALUE!</v>
      </c>
      <c r="AK177" s="448" t="e">
        <f t="shared" si="146"/>
        <v>#VALUE!</v>
      </c>
      <c r="AL177" s="448" t="e">
        <f t="shared" si="146"/>
        <v>#VALUE!</v>
      </c>
      <c r="AM177" s="448" t="e">
        <f t="shared" si="146"/>
        <v>#VALUE!</v>
      </c>
      <c r="AN177" s="448" t="e">
        <f t="shared" si="146"/>
        <v>#DIV/0!</v>
      </c>
      <c r="AO177" s="130" t="e">
        <f t="shared" si="146"/>
        <v>#DIV/0!</v>
      </c>
    </row>
    <row r="178" spans="1:41" hidden="1">
      <c r="A178" s="86">
        <f t="shared" si="143"/>
        <v>166</v>
      </c>
      <c r="B178" s="87"/>
      <c r="C178" s="87"/>
      <c r="D178" s="87"/>
      <c r="E178" s="87"/>
      <c r="F178" s="87">
        <f t="shared" ref="F178:AO178" si="147">IF((F$81*(1-F177)/IF(F$12="Vd",F177,1)-2*IF(F$12="Vd",F177,1)/(1+F177)*((F$93+F$94-2*LN(F177))*F$92)-F$53)*F175&gt;0,F$81*(1-F177)/IF(F$12="Vd",F177,1)-2*IF(F$12="Vd",F177,1)/(1+F177)*((F$93+F$94-2*LN(F177))*F$92)-F$53,F175)</f>
        <v>-8.432030523191688E-4</v>
      </c>
      <c r="G178" s="87">
        <f t="shared" si="147"/>
        <v>-2.1100303462166811E-6</v>
      </c>
      <c r="H178" s="87">
        <f t="shared" si="147"/>
        <v>-9.443085720286994E-5</v>
      </c>
      <c r="I178" s="87">
        <f t="shared" si="147"/>
        <v>-2.8469290421516901E-5</v>
      </c>
      <c r="J178" s="87">
        <f t="shared" si="147"/>
        <v>-9.4448660085747469E-5</v>
      </c>
      <c r="K178" s="87">
        <f t="shared" si="147"/>
        <v>-6.9951460301747654E-6</v>
      </c>
      <c r="L178" s="87">
        <f t="shared" si="147"/>
        <v>-8.433936301667274E-4</v>
      </c>
      <c r="M178" s="87">
        <f t="shared" si="147"/>
        <v>-1.4115466420597201E-4</v>
      </c>
      <c r="N178" s="87">
        <f t="shared" si="147"/>
        <v>-8.4541134994461399E-5</v>
      </c>
      <c r="O178" s="87">
        <f t="shared" si="147"/>
        <v>-1.5131985103781077E-4</v>
      </c>
      <c r="P178" s="87">
        <f t="shared" si="147"/>
        <v>-4.0935917116367761E-4</v>
      </c>
      <c r="Q178" s="87">
        <f t="shared" si="147"/>
        <v>-2.1922722401404495E-4</v>
      </c>
      <c r="R178" s="87">
        <f t="shared" si="147"/>
        <v>-1.1041369429130067E-3</v>
      </c>
      <c r="S178" s="87">
        <f t="shared" si="147"/>
        <v>-9.0985540541943261E-5</v>
      </c>
      <c r="T178" s="131">
        <f t="shared" si="147"/>
        <v>-1.7348057353840617E-3</v>
      </c>
      <c r="U178" s="87">
        <f t="shared" si="147"/>
        <v>-4.3227833830770425E-4</v>
      </c>
      <c r="V178" s="87">
        <f t="shared" si="147"/>
        <v>-6.4590936396265327E-5</v>
      </c>
      <c r="W178" s="87">
        <f t="shared" si="147"/>
        <v>-5.1895471435913464E-4</v>
      </c>
      <c r="X178" s="87">
        <f t="shared" si="147"/>
        <v>-6.482062812630785E-5</v>
      </c>
      <c r="Y178" s="87">
        <f t="shared" si="147"/>
        <v>-2.0840425021389289E-3</v>
      </c>
      <c r="Z178" s="87">
        <f t="shared" si="147"/>
        <v>-4.6832996120712341E-4</v>
      </c>
      <c r="AA178" s="87">
        <f t="shared" si="147"/>
        <v>-4.5765768849290178E-3</v>
      </c>
      <c r="AB178" s="87">
        <f t="shared" si="147"/>
        <v>-1.2668141359185424E-2</v>
      </c>
      <c r="AC178" s="87">
        <f t="shared" si="147"/>
        <v>-1.7479535852411794E-8</v>
      </c>
      <c r="AD178" s="87">
        <f t="shared" si="147"/>
        <v>-1.4124851356386858E-3</v>
      </c>
      <c r="AE178" s="494" t="e">
        <f t="shared" si="147"/>
        <v>#VALUE!</v>
      </c>
      <c r="AF178" s="87" t="e">
        <f t="shared" si="147"/>
        <v>#VALUE!</v>
      </c>
      <c r="AG178" s="87" t="e">
        <f t="shared" si="147"/>
        <v>#VALUE!</v>
      </c>
      <c r="AH178" s="87" t="e">
        <f t="shared" si="147"/>
        <v>#VALUE!</v>
      </c>
      <c r="AI178" s="87" t="e">
        <f t="shared" si="147"/>
        <v>#VALUE!</v>
      </c>
      <c r="AJ178" s="449" t="e">
        <f t="shared" si="147"/>
        <v>#VALUE!</v>
      </c>
      <c r="AK178" s="449" t="e">
        <f t="shared" si="147"/>
        <v>#VALUE!</v>
      </c>
      <c r="AL178" s="449" t="e">
        <f t="shared" si="147"/>
        <v>#VALUE!</v>
      </c>
      <c r="AM178" s="449" t="e">
        <f t="shared" si="147"/>
        <v>#VALUE!</v>
      </c>
      <c r="AN178" s="449" t="e">
        <f t="shared" si="147"/>
        <v>#DIV/0!</v>
      </c>
      <c r="AO178" s="131" t="e">
        <f t="shared" si="147"/>
        <v>#DIV/0!</v>
      </c>
    </row>
    <row r="179" spans="1:41" hidden="1">
      <c r="A179" s="16">
        <f t="shared" si="143"/>
        <v>167</v>
      </c>
      <c r="F179" s="6">
        <f t="shared" ref="F179:AO179" si="148">IF((F$81*(1-F177)/IF(F$12="Vd",F177,1)-2*IF(F$12="Vd",F177,1)/(1+F177)*((F$93+F$94-2*LN(F177))*F$92)-F$53)*F176&gt;0,F$81*(1-F177)/IF(F$12="Vd",F177,1)-2*IF(F$12="Vd",F177,1)/(1+F177)*((F$93+F$94-2*LN(F177))*F$92)-F$53,F176)</f>
        <v>0.15890875490116516</v>
      </c>
      <c r="G179" s="6">
        <f t="shared" si="148"/>
        <v>0.16827890444137586</v>
      </c>
      <c r="H179" s="6">
        <f t="shared" si="148"/>
        <v>0.16646201580256131</v>
      </c>
      <c r="I179" s="6">
        <f t="shared" si="148"/>
        <v>0.1678385187414124</v>
      </c>
      <c r="J179" s="6">
        <f t="shared" si="148"/>
        <v>0.16642997630028178</v>
      </c>
      <c r="K179" s="6">
        <f t="shared" si="148"/>
        <v>0.16777314193624443</v>
      </c>
      <c r="L179" s="6">
        <f t="shared" si="148"/>
        <v>0.15886460281163484</v>
      </c>
      <c r="M179" s="6">
        <f t="shared" si="148"/>
        <v>0.16595409056675298</v>
      </c>
      <c r="N179" s="6">
        <f t="shared" si="148"/>
        <v>0.16682826418597943</v>
      </c>
      <c r="O179" s="6">
        <f t="shared" si="148"/>
        <v>0.16475956494651145</v>
      </c>
      <c r="P179" s="6">
        <f t="shared" si="148"/>
        <v>0.16257635423850247</v>
      </c>
      <c r="Q179" s="6">
        <f t="shared" si="148"/>
        <v>0.163056260708977</v>
      </c>
      <c r="R179" s="6">
        <f t="shared" si="148"/>
        <v>0.1551709753976567</v>
      </c>
      <c r="S179" s="6">
        <f t="shared" si="148"/>
        <v>0.16320804336787134</v>
      </c>
      <c r="T179" s="130">
        <f t="shared" si="148"/>
        <v>0.1479065895198014</v>
      </c>
      <c r="U179" s="6">
        <f t="shared" si="148"/>
        <v>0.15835263032796154</v>
      </c>
      <c r="V179" s="6">
        <f t="shared" si="148"/>
        <v>0.16631452462427598</v>
      </c>
      <c r="W179" s="6">
        <f t="shared" si="148"/>
        <v>0.15643989147151843</v>
      </c>
      <c r="X179" s="6">
        <f t="shared" si="148"/>
        <v>0.16571655526522117</v>
      </c>
      <c r="Y179" s="6">
        <f t="shared" si="148"/>
        <v>0.13603877491827859</v>
      </c>
      <c r="Z179" s="6">
        <f t="shared" si="148"/>
        <v>0.15719851657240833</v>
      </c>
      <c r="AA179" s="6">
        <f t="shared" si="148"/>
        <v>0.172889018069522</v>
      </c>
      <c r="AB179" s="6">
        <f t="shared" si="148"/>
        <v>6.8029482865120117E-6</v>
      </c>
      <c r="AC179" s="6">
        <f t="shared" si="148"/>
        <v>0.12591423479490568</v>
      </c>
      <c r="AD179" s="6">
        <f t="shared" si="148"/>
        <v>1.4803311127041655E-2</v>
      </c>
      <c r="AE179" s="493" t="e">
        <f t="shared" si="148"/>
        <v>#VALUE!</v>
      </c>
      <c r="AF179" s="6" t="e">
        <f t="shared" si="148"/>
        <v>#VALUE!</v>
      </c>
      <c r="AG179" s="6" t="e">
        <f t="shared" si="148"/>
        <v>#VALUE!</v>
      </c>
      <c r="AH179" s="6" t="e">
        <f t="shared" si="148"/>
        <v>#VALUE!</v>
      </c>
      <c r="AI179" s="114" t="e">
        <f t="shared" si="148"/>
        <v>#VALUE!</v>
      </c>
      <c r="AJ179" s="448" t="e">
        <f t="shared" si="148"/>
        <v>#VALUE!</v>
      </c>
      <c r="AK179" s="448" t="e">
        <f t="shared" si="148"/>
        <v>#VALUE!</v>
      </c>
      <c r="AL179" s="448" t="e">
        <f t="shared" si="148"/>
        <v>#VALUE!</v>
      </c>
      <c r="AM179" s="448" t="e">
        <f t="shared" si="148"/>
        <v>#VALUE!</v>
      </c>
      <c r="AN179" s="448" t="e">
        <f t="shared" si="148"/>
        <v>#DIV/0!</v>
      </c>
      <c r="AO179" s="130" t="e">
        <f t="shared" si="148"/>
        <v>#DIV/0!</v>
      </c>
    </row>
    <row r="180" spans="1:41" hidden="1">
      <c r="A180" s="16">
        <f t="shared" si="143"/>
        <v>168</v>
      </c>
      <c r="B180" s="6" t="s">
        <v>140</v>
      </c>
      <c r="F180" s="6">
        <f t="shared" ref="F180:AO180" si="149">IF(F$81*(1-F177)/IF(F$12="Vd",F177,1)-2*IF(F$12="Vd",F177,1)/(1+F177)*((F$93+F$94-2*LN(F177))*F$92)-F$53&gt;0,F172,F177)</f>
        <v>0.99474970686712894</v>
      </c>
      <c r="G180" s="6">
        <f t="shared" si="149"/>
        <v>0.99998746552641671</v>
      </c>
      <c r="H180" s="6">
        <f t="shared" si="149"/>
        <v>0.99943638270443891</v>
      </c>
      <c r="I180" s="6">
        <f t="shared" si="149"/>
        <v>0.99983061929188133</v>
      </c>
      <c r="J180" s="6">
        <f t="shared" si="149"/>
        <v>0.99943616930390777</v>
      </c>
      <c r="K180" s="6">
        <f t="shared" si="149"/>
        <v>0.99995842750038177</v>
      </c>
      <c r="L180" s="6">
        <f t="shared" si="149"/>
        <v>0.99474708846547644</v>
      </c>
      <c r="M180" s="6">
        <f t="shared" si="149"/>
        <v>0.9991544086609595</v>
      </c>
      <c r="N180" s="6">
        <f t="shared" si="149"/>
        <v>0.99949505183724874</v>
      </c>
      <c r="O180" s="6">
        <f t="shared" si="149"/>
        <v>0.99909219323460785</v>
      </c>
      <c r="P180" s="6">
        <f t="shared" si="149"/>
        <v>0.99750917992397126</v>
      </c>
      <c r="Q180" s="6">
        <f t="shared" si="149"/>
        <v>0.99867814808060595</v>
      </c>
      <c r="R180" s="6">
        <f t="shared" si="149"/>
        <v>0.99298474039090778</v>
      </c>
      <c r="S180" s="6">
        <f t="shared" si="149"/>
        <v>0.99945487167100788</v>
      </c>
      <c r="T180" s="130">
        <f t="shared" si="149"/>
        <v>0.98847512433877804</v>
      </c>
      <c r="U180" s="6">
        <f t="shared" si="149"/>
        <v>0.99735371732223466</v>
      </c>
      <c r="V180" s="6">
        <f t="shared" si="149"/>
        <v>0.99961226279477133</v>
      </c>
      <c r="W180" s="6">
        <f t="shared" si="149"/>
        <v>0.99679582040505033</v>
      </c>
      <c r="X180" s="6">
        <f t="shared" si="149"/>
        <v>0.99960948441597064</v>
      </c>
      <c r="Y180" s="6">
        <f t="shared" si="149"/>
        <v>0.98539021678487626</v>
      </c>
      <c r="Z180" s="6">
        <f t="shared" si="149"/>
        <v>0.99706757138353208</v>
      </c>
      <c r="AA180" s="6">
        <f t="shared" si="149"/>
        <v>0.77917059185632143</v>
      </c>
      <c r="AB180" s="6">
        <f t="shared" si="149"/>
        <v>1</v>
      </c>
      <c r="AC180" s="6">
        <f t="shared" si="149"/>
        <v>0.999999861179099</v>
      </c>
      <c r="AD180" s="6">
        <f t="shared" si="149"/>
        <v>0.91289449616795992</v>
      </c>
      <c r="AE180" s="493" t="e">
        <f t="shared" si="149"/>
        <v>#VALUE!</v>
      </c>
      <c r="AF180" s="6" t="e">
        <f t="shared" si="149"/>
        <v>#VALUE!</v>
      </c>
      <c r="AG180" s="6" t="e">
        <f t="shared" si="149"/>
        <v>#VALUE!</v>
      </c>
      <c r="AH180" s="6" t="e">
        <f t="shared" si="149"/>
        <v>#VALUE!</v>
      </c>
      <c r="AI180" s="114" t="e">
        <f t="shared" si="149"/>
        <v>#VALUE!</v>
      </c>
      <c r="AJ180" s="448" t="e">
        <f t="shared" si="149"/>
        <v>#VALUE!</v>
      </c>
      <c r="AK180" s="448" t="e">
        <f t="shared" si="149"/>
        <v>#VALUE!</v>
      </c>
      <c r="AL180" s="448" t="e">
        <f t="shared" si="149"/>
        <v>#VALUE!</v>
      </c>
      <c r="AM180" s="448" t="e">
        <f t="shared" si="149"/>
        <v>#VALUE!</v>
      </c>
      <c r="AN180" s="448" t="e">
        <f t="shared" si="149"/>
        <v>#DIV/0!</v>
      </c>
      <c r="AO180" s="130" t="e">
        <f t="shared" si="149"/>
        <v>#DIV/0!</v>
      </c>
    </row>
    <row r="181" spans="1:41" hidden="1">
      <c r="A181" s="16">
        <f t="shared" si="143"/>
        <v>169</v>
      </c>
      <c r="F181" s="6">
        <f t="shared" ref="F181:AO181" si="150">IF(F$81*(1-F177)/IF(F$12="Vd",F177,1)-2*IF(F$12="Vd",F177,1)/(1+F177)*((F$93+F$94-2*LN(F177))*F$92)-F$53&gt;0,F177,F173)</f>
        <v>0.9</v>
      </c>
      <c r="G181" s="6">
        <f t="shared" si="150"/>
        <v>0.9</v>
      </c>
      <c r="H181" s="6">
        <f t="shared" si="150"/>
        <v>0.9</v>
      </c>
      <c r="I181" s="6">
        <f t="shared" si="150"/>
        <v>0.9</v>
      </c>
      <c r="J181" s="6">
        <f t="shared" si="150"/>
        <v>0.9</v>
      </c>
      <c r="K181" s="6">
        <f t="shared" si="150"/>
        <v>0.9</v>
      </c>
      <c r="L181" s="6">
        <f t="shared" si="150"/>
        <v>0.9</v>
      </c>
      <c r="M181" s="6">
        <f t="shared" si="150"/>
        <v>0.9</v>
      </c>
      <c r="N181" s="6">
        <f t="shared" si="150"/>
        <v>0.9</v>
      </c>
      <c r="O181" s="6">
        <f t="shared" si="150"/>
        <v>0.9</v>
      </c>
      <c r="P181" s="6">
        <f t="shared" si="150"/>
        <v>0.9</v>
      </c>
      <c r="Q181" s="6">
        <f t="shared" si="150"/>
        <v>0.9</v>
      </c>
      <c r="R181" s="6">
        <f t="shared" si="150"/>
        <v>0.9</v>
      </c>
      <c r="S181" s="6">
        <f t="shared" si="150"/>
        <v>0.9</v>
      </c>
      <c r="T181" s="130">
        <f t="shared" si="150"/>
        <v>0.9</v>
      </c>
      <c r="U181" s="6">
        <f t="shared" si="150"/>
        <v>0.9</v>
      </c>
      <c r="V181" s="6">
        <f t="shared" si="150"/>
        <v>0.9</v>
      </c>
      <c r="W181" s="6">
        <f t="shared" si="150"/>
        <v>0.9</v>
      </c>
      <c r="X181" s="6">
        <f t="shared" si="150"/>
        <v>0.9</v>
      </c>
      <c r="Y181" s="6">
        <f t="shared" si="150"/>
        <v>0.9</v>
      </c>
      <c r="Z181" s="6">
        <f t="shared" si="150"/>
        <v>0.9</v>
      </c>
      <c r="AA181" s="6">
        <f t="shared" si="150"/>
        <v>0.7</v>
      </c>
      <c r="AB181" s="6">
        <f t="shared" si="150"/>
        <v>0.98887075684163983</v>
      </c>
      <c r="AC181" s="6">
        <f t="shared" si="150"/>
        <v>0.9</v>
      </c>
      <c r="AD181" s="6">
        <f t="shared" si="150"/>
        <v>0.9</v>
      </c>
      <c r="AE181" s="493" t="e">
        <f t="shared" si="150"/>
        <v>#VALUE!</v>
      </c>
      <c r="AF181" s="6" t="e">
        <f t="shared" si="150"/>
        <v>#VALUE!</v>
      </c>
      <c r="AG181" s="6" t="e">
        <f t="shared" si="150"/>
        <v>#VALUE!</v>
      </c>
      <c r="AH181" s="6" t="e">
        <f t="shared" si="150"/>
        <v>#VALUE!</v>
      </c>
      <c r="AI181" s="114" t="e">
        <f t="shared" si="150"/>
        <v>#VALUE!</v>
      </c>
      <c r="AJ181" s="448" t="e">
        <f t="shared" si="150"/>
        <v>#VALUE!</v>
      </c>
      <c r="AK181" s="448" t="e">
        <f t="shared" si="150"/>
        <v>#VALUE!</v>
      </c>
      <c r="AL181" s="448" t="e">
        <f t="shared" si="150"/>
        <v>#VALUE!</v>
      </c>
      <c r="AM181" s="448" t="e">
        <f t="shared" si="150"/>
        <v>#VALUE!</v>
      </c>
      <c r="AN181" s="448" t="e">
        <f t="shared" si="150"/>
        <v>#DIV/0!</v>
      </c>
      <c r="AO181" s="130" t="e">
        <f t="shared" si="150"/>
        <v>#DIV/0!</v>
      </c>
    </row>
    <row r="182" spans="1:41" hidden="1">
      <c r="A182" s="16">
        <f t="shared" si="143"/>
        <v>170</v>
      </c>
      <c r="F182" s="6">
        <f t="shared" ref="F182:AI182" si="151">IF(F$173=0,0,F181+F179/(F179-F178)*(F180-F181))</f>
        <v>0.99424959880548014</v>
      </c>
      <c r="G182" s="6">
        <f t="shared" si="151"/>
        <v>0.99998621181049896</v>
      </c>
      <c r="H182" s="6">
        <f t="shared" si="151"/>
        <v>0.99938000624442047</v>
      </c>
      <c r="I182" s="6">
        <f t="shared" si="151"/>
        <v>0.99981368858426034</v>
      </c>
      <c r="J182" s="6">
        <f t="shared" si="151"/>
        <v>0.99937977149345414</v>
      </c>
      <c r="K182" s="6">
        <f t="shared" si="151"/>
        <v>0.99995425999992871</v>
      </c>
      <c r="L182" s="6">
        <f t="shared" si="151"/>
        <v>0.9942467435067458</v>
      </c>
      <c r="M182" s="6">
        <f t="shared" si="151"/>
        <v>0.99907014311055431</v>
      </c>
      <c r="N182" s="6">
        <f t="shared" si="151"/>
        <v>0.99944465771324797</v>
      </c>
      <c r="O182" s="6">
        <f t="shared" si="151"/>
        <v>0.9990012676663067</v>
      </c>
      <c r="P182" s="6">
        <f t="shared" si="151"/>
        <v>0.99726427332302159</v>
      </c>
      <c r="Q182" s="6">
        <f t="shared" si="151"/>
        <v>0.99854565460746791</v>
      </c>
      <c r="R182" s="6">
        <f t="shared" si="151"/>
        <v>0.99232777150152351</v>
      </c>
      <c r="S182" s="6">
        <f t="shared" si="151"/>
        <v>0.99939945826580268</v>
      </c>
      <c r="T182" s="130">
        <f t="shared" si="151"/>
        <v>0.98744942451233642</v>
      </c>
      <c r="U182" s="6">
        <f t="shared" si="151"/>
        <v>0.99708868015021612</v>
      </c>
      <c r="V182" s="6">
        <f t="shared" si="151"/>
        <v>0.99957359177942917</v>
      </c>
      <c r="W182" s="6">
        <f t="shared" si="151"/>
        <v>0.99647578334724751</v>
      </c>
      <c r="X182" s="6">
        <f t="shared" si="151"/>
        <v>0.99957053704137933</v>
      </c>
      <c r="Y182" s="6">
        <f t="shared" si="151"/>
        <v>0.98410182110652233</v>
      </c>
      <c r="Z182" s="6">
        <f t="shared" si="151"/>
        <v>0.99677924411029761</v>
      </c>
      <c r="AA182" s="6">
        <f t="shared" si="151"/>
        <v>0.77712889864390589</v>
      </c>
      <c r="AB182" s="6">
        <f t="shared" si="151"/>
        <v>0.98887673017484257</v>
      </c>
      <c r="AC182" s="6">
        <f t="shared" si="151"/>
        <v>0.99999984729702351</v>
      </c>
      <c r="AD182" s="6">
        <f t="shared" si="151"/>
        <v>0.9117713145570322</v>
      </c>
      <c r="AE182" s="493" t="e">
        <f t="shared" si="151"/>
        <v>#VALUE!</v>
      </c>
      <c r="AF182" s="6" t="e">
        <f t="shared" si="151"/>
        <v>#VALUE!</v>
      </c>
      <c r="AG182" s="6" t="e">
        <f t="shared" si="151"/>
        <v>#VALUE!</v>
      </c>
      <c r="AH182" s="6" t="e">
        <f t="shared" si="151"/>
        <v>#VALUE!</v>
      </c>
      <c r="AI182" s="114" t="e">
        <f t="shared" si="151"/>
        <v>#VALUE!</v>
      </c>
      <c r="AJ182" s="448" t="e">
        <f t="shared" ref="AJ182:AO182" si="152">IF(AJ$173=0,0,AJ181+AJ179/(AJ179-AJ178)*(AJ180-AJ181))</f>
        <v>#VALUE!</v>
      </c>
      <c r="AK182" s="448" t="e">
        <f t="shared" si="152"/>
        <v>#VALUE!</v>
      </c>
      <c r="AL182" s="448" t="e">
        <f t="shared" si="152"/>
        <v>#VALUE!</v>
      </c>
      <c r="AM182" s="448" t="e">
        <f t="shared" si="152"/>
        <v>#VALUE!</v>
      </c>
      <c r="AN182" s="448" t="e">
        <f t="shared" si="152"/>
        <v>#DIV/0!</v>
      </c>
      <c r="AO182" s="130" t="e">
        <f t="shared" si="152"/>
        <v>#DIV/0!</v>
      </c>
    </row>
    <row r="183" spans="1:41" hidden="1">
      <c r="A183" s="86">
        <f t="shared" si="143"/>
        <v>171</v>
      </c>
      <c r="B183" s="87"/>
      <c r="C183" s="87"/>
      <c r="D183" s="87"/>
      <c r="E183" s="87"/>
      <c r="F183" s="87">
        <f t="shared" ref="F183:AO183" si="153">IF((F$81*(1-F182)/IF(F$12="Vd",F182,1)-2*IF(F$12="Vd",F182,1)/(1+F182)*((F$93+F$94-2*LN(F182))*F$92)-F$53)*F178&gt;0,F$81*(1-F182)/IF(F$12="Vd",F182,1)-2*IF(F$12="Vd",F182,1)/(1+F182)*((F$93+F$94-2*LN(F182))*F$92)-F$53,F178)</f>
        <v>-8.0356254394247165E-5</v>
      </c>
      <c r="G183" s="87">
        <f t="shared" si="153"/>
        <v>-2.1104850732204538E-7</v>
      </c>
      <c r="H183" s="87">
        <f t="shared" si="153"/>
        <v>-9.4460603253175264E-6</v>
      </c>
      <c r="I183" s="87">
        <f t="shared" si="153"/>
        <v>-2.8457391283404727E-6</v>
      </c>
      <c r="J183" s="87">
        <f t="shared" si="153"/>
        <v>-9.4478421612916507E-6</v>
      </c>
      <c r="K183" s="87">
        <f t="shared" si="153"/>
        <v>-7.0124224297159156E-7</v>
      </c>
      <c r="L183" s="87">
        <f t="shared" si="153"/>
        <v>-8.0372423177066735E-5</v>
      </c>
      <c r="M183" s="87">
        <f t="shared" si="153"/>
        <v>-1.4067594794692868E-5</v>
      </c>
      <c r="N183" s="87">
        <f t="shared" si="153"/>
        <v>-8.4376695291171798E-6</v>
      </c>
      <c r="O183" s="87">
        <f t="shared" si="153"/>
        <v>-1.5157393000503469E-5</v>
      </c>
      <c r="P183" s="87">
        <f t="shared" si="153"/>
        <v>-4.0258870725963167E-5</v>
      </c>
      <c r="Q183" s="87">
        <f t="shared" si="153"/>
        <v>-2.197638502203763E-5</v>
      </c>
      <c r="R183" s="87">
        <f t="shared" si="153"/>
        <v>-1.0346448951027362E-4</v>
      </c>
      <c r="S183" s="87">
        <f t="shared" si="153"/>
        <v>-9.2492862987262822E-6</v>
      </c>
      <c r="T183" s="131">
        <f t="shared" si="153"/>
        <v>-1.5454518333429118E-4</v>
      </c>
      <c r="U183" s="87">
        <f t="shared" si="153"/>
        <v>-4.3303379675837389E-5</v>
      </c>
      <c r="V183" s="87">
        <f t="shared" si="153"/>
        <v>-6.4422311692969789E-6</v>
      </c>
      <c r="W183" s="87">
        <f t="shared" si="153"/>
        <v>-5.1845987047782066E-5</v>
      </c>
      <c r="X183" s="87">
        <f t="shared" si="153"/>
        <v>-6.4650188470463058E-6</v>
      </c>
      <c r="Y183" s="87">
        <f t="shared" si="153"/>
        <v>-1.8394852823144098E-4</v>
      </c>
      <c r="Z183" s="87">
        <f t="shared" si="153"/>
        <v>-4.6059779706696113E-5</v>
      </c>
      <c r="AA183" s="87">
        <f t="shared" si="153"/>
        <v>-4.4961169898777298E-4</v>
      </c>
      <c r="AB183" s="87">
        <f t="shared" si="153"/>
        <v>-1.2668141359185424E-2</v>
      </c>
      <c r="AC183" s="87">
        <f t="shared" si="153"/>
        <v>-1.7479518078437812E-9</v>
      </c>
      <c r="AD183" s="87">
        <f t="shared" si="153"/>
        <v>-1.8235720903522767E-5</v>
      </c>
      <c r="AE183" s="494" t="e">
        <f t="shared" si="153"/>
        <v>#VALUE!</v>
      </c>
      <c r="AF183" s="87" t="e">
        <f t="shared" si="153"/>
        <v>#VALUE!</v>
      </c>
      <c r="AG183" s="87" t="e">
        <f t="shared" si="153"/>
        <v>#VALUE!</v>
      </c>
      <c r="AH183" s="87" t="e">
        <f t="shared" si="153"/>
        <v>#VALUE!</v>
      </c>
      <c r="AI183" s="87" t="e">
        <f t="shared" si="153"/>
        <v>#VALUE!</v>
      </c>
      <c r="AJ183" s="449" t="e">
        <f t="shared" si="153"/>
        <v>#VALUE!</v>
      </c>
      <c r="AK183" s="449" t="e">
        <f t="shared" si="153"/>
        <v>#VALUE!</v>
      </c>
      <c r="AL183" s="449" t="e">
        <f t="shared" si="153"/>
        <v>#VALUE!</v>
      </c>
      <c r="AM183" s="449" t="e">
        <f t="shared" si="153"/>
        <v>#VALUE!</v>
      </c>
      <c r="AN183" s="449" t="e">
        <f t="shared" si="153"/>
        <v>#DIV/0!</v>
      </c>
      <c r="AO183" s="131" t="e">
        <f t="shared" si="153"/>
        <v>#DIV/0!</v>
      </c>
    </row>
    <row r="184" spans="1:41" hidden="1">
      <c r="A184" s="16">
        <f t="shared" si="143"/>
        <v>172</v>
      </c>
      <c r="F184" s="6">
        <f t="shared" ref="F184:AO184" si="154">IF((F$81*(1-F182)/IF(F$12="Vd",F182,1)-2*IF(F$12="Vd",F182,1)/(1+F182)*((F$93+F$94-2*LN(F182))*F$92)-F$53)*F179&gt;0,F$81*(1-F182)/IF(F$12="Vd",F182,1)-2*IF(F$12="Vd",F182,1)/(1+F182)*((F$93+F$94-2*LN(F182))*F$92)-F$53,F179)</f>
        <v>0.15890875490116516</v>
      </c>
      <c r="G184" s="6">
        <f t="shared" si="154"/>
        <v>0.16827890444137586</v>
      </c>
      <c r="H184" s="6">
        <f t="shared" si="154"/>
        <v>0.16646201580256131</v>
      </c>
      <c r="I184" s="6">
        <f t="shared" si="154"/>
        <v>0.1678385187414124</v>
      </c>
      <c r="J184" s="6">
        <f t="shared" si="154"/>
        <v>0.16642997630028178</v>
      </c>
      <c r="K184" s="6">
        <f t="shared" si="154"/>
        <v>0.16777314193624443</v>
      </c>
      <c r="L184" s="6">
        <f t="shared" si="154"/>
        <v>0.15886460281163484</v>
      </c>
      <c r="M184" s="6">
        <f t="shared" si="154"/>
        <v>0.16595409056675298</v>
      </c>
      <c r="N184" s="6">
        <f t="shared" si="154"/>
        <v>0.16682826418597943</v>
      </c>
      <c r="O184" s="6">
        <f t="shared" si="154"/>
        <v>0.16475956494651145</v>
      </c>
      <c r="P184" s="6">
        <f t="shared" si="154"/>
        <v>0.16257635423850247</v>
      </c>
      <c r="Q184" s="6">
        <f t="shared" si="154"/>
        <v>0.163056260708977</v>
      </c>
      <c r="R184" s="6">
        <f t="shared" si="154"/>
        <v>0.1551709753976567</v>
      </c>
      <c r="S184" s="6">
        <f t="shared" si="154"/>
        <v>0.16320804336787134</v>
      </c>
      <c r="T184" s="130">
        <f t="shared" si="154"/>
        <v>0.1479065895198014</v>
      </c>
      <c r="U184" s="6">
        <f t="shared" si="154"/>
        <v>0.15835263032796154</v>
      </c>
      <c r="V184" s="6">
        <f t="shared" si="154"/>
        <v>0.16631452462427598</v>
      </c>
      <c r="W184" s="6">
        <f t="shared" si="154"/>
        <v>0.15643989147151843</v>
      </c>
      <c r="X184" s="6">
        <f t="shared" si="154"/>
        <v>0.16571655526522117</v>
      </c>
      <c r="Y184" s="6">
        <f t="shared" si="154"/>
        <v>0.13603877491827859</v>
      </c>
      <c r="Z184" s="6">
        <f t="shared" si="154"/>
        <v>0.15719851657240833</v>
      </c>
      <c r="AA184" s="6">
        <f t="shared" si="154"/>
        <v>0.172889018069522</v>
      </c>
      <c r="AB184" s="6">
        <f t="shared" si="154"/>
        <v>4.2437560930641549E-10</v>
      </c>
      <c r="AC184" s="6">
        <f t="shared" si="154"/>
        <v>0.12591423479490568</v>
      </c>
      <c r="AD184" s="6">
        <f t="shared" si="154"/>
        <v>1.4803311127041655E-2</v>
      </c>
      <c r="AE184" s="493" t="e">
        <f t="shared" si="154"/>
        <v>#VALUE!</v>
      </c>
      <c r="AF184" s="6" t="e">
        <f t="shared" si="154"/>
        <v>#VALUE!</v>
      </c>
      <c r="AG184" s="6" t="e">
        <f t="shared" si="154"/>
        <v>#VALUE!</v>
      </c>
      <c r="AH184" s="6" t="e">
        <f t="shared" si="154"/>
        <v>#VALUE!</v>
      </c>
      <c r="AI184" s="114" t="e">
        <f t="shared" si="154"/>
        <v>#VALUE!</v>
      </c>
      <c r="AJ184" s="448" t="e">
        <f t="shared" si="154"/>
        <v>#VALUE!</v>
      </c>
      <c r="AK184" s="448" t="e">
        <f t="shared" si="154"/>
        <v>#VALUE!</v>
      </c>
      <c r="AL184" s="448" t="e">
        <f t="shared" si="154"/>
        <v>#VALUE!</v>
      </c>
      <c r="AM184" s="448" t="e">
        <f t="shared" si="154"/>
        <v>#VALUE!</v>
      </c>
      <c r="AN184" s="448" t="e">
        <f t="shared" si="154"/>
        <v>#DIV/0!</v>
      </c>
      <c r="AO184" s="130" t="e">
        <f t="shared" si="154"/>
        <v>#DIV/0!</v>
      </c>
    </row>
    <row r="185" spans="1:41" hidden="1">
      <c r="A185" s="16">
        <f t="shared" si="143"/>
        <v>173</v>
      </c>
      <c r="B185" s="6" t="s">
        <v>141</v>
      </c>
      <c r="F185" s="6">
        <f t="shared" ref="F185:AO185" si="155">IF(F$81*(1-F182)/IF(F$12="Vd",F182,1)-2*IF(F$12="Vd",F182,1)/(1+F182)*((F$93+F$94-2*LN(F182))*F$92)-F$53&gt;0,F180,F182)</f>
        <v>0.99424959880548014</v>
      </c>
      <c r="G185" s="6">
        <f t="shared" si="155"/>
        <v>0.99998621181049896</v>
      </c>
      <c r="H185" s="6">
        <f t="shared" si="155"/>
        <v>0.99938000624442047</v>
      </c>
      <c r="I185" s="6">
        <f t="shared" si="155"/>
        <v>0.99981368858426034</v>
      </c>
      <c r="J185" s="6">
        <f t="shared" si="155"/>
        <v>0.99937977149345414</v>
      </c>
      <c r="K185" s="6">
        <f t="shared" si="155"/>
        <v>0.99995425999992871</v>
      </c>
      <c r="L185" s="6">
        <f t="shared" si="155"/>
        <v>0.9942467435067458</v>
      </c>
      <c r="M185" s="6">
        <f t="shared" si="155"/>
        <v>0.99907014311055431</v>
      </c>
      <c r="N185" s="6">
        <f t="shared" si="155"/>
        <v>0.99944465771324797</v>
      </c>
      <c r="O185" s="6">
        <f t="shared" si="155"/>
        <v>0.9990012676663067</v>
      </c>
      <c r="P185" s="6">
        <f t="shared" si="155"/>
        <v>0.99726427332302159</v>
      </c>
      <c r="Q185" s="6">
        <f t="shared" si="155"/>
        <v>0.99854565460746791</v>
      </c>
      <c r="R185" s="6">
        <f t="shared" si="155"/>
        <v>0.99232777150152351</v>
      </c>
      <c r="S185" s="6">
        <f t="shared" si="155"/>
        <v>0.99939945826580268</v>
      </c>
      <c r="T185" s="130">
        <f t="shared" si="155"/>
        <v>0.98744942451233642</v>
      </c>
      <c r="U185" s="6">
        <f t="shared" si="155"/>
        <v>0.99708868015021612</v>
      </c>
      <c r="V185" s="6">
        <f t="shared" si="155"/>
        <v>0.99957359177942917</v>
      </c>
      <c r="W185" s="6">
        <f t="shared" si="155"/>
        <v>0.99647578334724751</v>
      </c>
      <c r="X185" s="6">
        <f t="shared" si="155"/>
        <v>0.99957053704137933</v>
      </c>
      <c r="Y185" s="6">
        <f t="shared" si="155"/>
        <v>0.98410182110652233</v>
      </c>
      <c r="Z185" s="6">
        <f t="shared" si="155"/>
        <v>0.99677924411029761</v>
      </c>
      <c r="AA185" s="6">
        <f t="shared" si="155"/>
        <v>0.77712889864390589</v>
      </c>
      <c r="AB185" s="6">
        <f t="shared" si="155"/>
        <v>1</v>
      </c>
      <c r="AC185" s="6">
        <f t="shared" si="155"/>
        <v>0.99999984729702351</v>
      </c>
      <c r="AD185" s="6">
        <f t="shared" si="155"/>
        <v>0.9117713145570322</v>
      </c>
      <c r="AE185" s="493" t="e">
        <f t="shared" si="155"/>
        <v>#VALUE!</v>
      </c>
      <c r="AF185" s="6" t="e">
        <f t="shared" si="155"/>
        <v>#VALUE!</v>
      </c>
      <c r="AG185" s="6" t="e">
        <f t="shared" si="155"/>
        <v>#VALUE!</v>
      </c>
      <c r="AH185" s="6" t="e">
        <f t="shared" si="155"/>
        <v>#VALUE!</v>
      </c>
      <c r="AI185" s="114" t="e">
        <f t="shared" si="155"/>
        <v>#VALUE!</v>
      </c>
      <c r="AJ185" s="448" t="e">
        <f t="shared" si="155"/>
        <v>#VALUE!</v>
      </c>
      <c r="AK185" s="448" t="e">
        <f t="shared" si="155"/>
        <v>#VALUE!</v>
      </c>
      <c r="AL185" s="448" t="e">
        <f t="shared" si="155"/>
        <v>#VALUE!</v>
      </c>
      <c r="AM185" s="448" t="e">
        <f t="shared" si="155"/>
        <v>#VALUE!</v>
      </c>
      <c r="AN185" s="448" t="e">
        <f t="shared" si="155"/>
        <v>#DIV/0!</v>
      </c>
      <c r="AO185" s="130" t="e">
        <f t="shared" si="155"/>
        <v>#DIV/0!</v>
      </c>
    </row>
    <row r="186" spans="1:41" hidden="1">
      <c r="A186" s="16">
        <f t="shared" si="143"/>
        <v>174</v>
      </c>
      <c r="F186" s="6">
        <f t="shared" ref="F186:AO186" si="156">IF(F$81*(1-F182)/IF(F$12="Vd",F182,1)-2*IF(F$12="Vd",F182,1)/(1+F182)*((F$93+F$94-2*LN(F182))*F$92)-F$53&gt;0,F182,F181)</f>
        <v>0.9</v>
      </c>
      <c r="G186" s="6">
        <f t="shared" si="156"/>
        <v>0.9</v>
      </c>
      <c r="H186" s="6">
        <f t="shared" si="156"/>
        <v>0.9</v>
      </c>
      <c r="I186" s="6">
        <f t="shared" si="156"/>
        <v>0.9</v>
      </c>
      <c r="J186" s="6">
        <f t="shared" si="156"/>
        <v>0.9</v>
      </c>
      <c r="K186" s="6">
        <f t="shared" si="156"/>
        <v>0.9</v>
      </c>
      <c r="L186" s="6">
        <f t="shared" si="156"/>
        <v>0.9</v>
      </c>
      <c r="M186" s="6">
        <f t="shared" si="156"/>
        <v>0.9</v>
      </c>
      <c r="N186" s="6">
        <f t="shared" si="156"/>
        <v>0.9</v>
      </c>
      <c r="O186" s="6">
        <f t="shared" si="156"/>
        <v>0.9</v>
      </c>
      <c r="P186" s="6">
        <f t="shared" si="156"/>
        <v>0.9</v>
      </c>
      <c r="Q186" s="6">
        <f t="shared" si="156"/>
        <v>0.9</v>
      </c>
      <c r="R186" s="6">
        <f t="shared" si="156"/>
        <v>0.9</v>
      </c>
      <c r="S186" s="6">
        <f t="shared" si="156"/>
        <v>0.9</v>
      </c>
      <c r="T186" s="130">
        <f t="shared" si="156"/>
        <v>0.9</v>
      </c>
      <c r="U186" s="6">
        <f t="shared" si="156"/>
        <v>0.9</v>
      </c>
      <c r="V186" s="6">
        <f t="shared" si="156"/>
        <v>0.9</v>
      </c>
      <c r="W186" s="6">
        <f t="shared" si="156"/>
        <v>0.9</v>
      </c>
      <c r="X186" s="6">
        <f t="shared" si="156"/>
        <v>0.9</v>
      </c>
      <c r="Y186" s="6">
        <f t="shared" si="156"/>
        <v>0.9</v>
      </c>
      <c r="Z186" s="6">
        <f t="shared" si="156"/>
        <v>0.9</v>
      </c>
      <c r="AA186" s="6">
        <f t="shared" si="156"/>
        <v>0.7</v>
      </c>
      <c r="AB186" s="6">
        <f t="shared" si="156"/>
        <v>0.98887673017484257</v>
      </c>
      <c r="AC186" s="6">
        <f t="shared" si="156"/>
        <v>0.9</v>
      </c>
      <c r="AD186" s="6">
        <f t="shared" si="156"/>
        <v>0.9</v>
      </c>
      <c r="AE186" s="493" t="e">
        <f t="shared" si="156"/>
        <v>#VALUE!</v>
      </c>
      <c r="AF186" s="6" t="e">
        <f t="shared" si="156"/>
        <v>#VALUE!</v>
      </c>
      <c r="AG186" s="6" t="e">
        <f t="shared" si="156"/>
        <v>#VALUE!</v>
      </c>
      <c r="AH186" s="6" t="e">
        <f t="shared" si="156"/>
        <v>#VALUE!</v>
      </c>
      <c r="AI186" s="114" t="e">
        <f t="shared" si="156"/>
        <v>#VALUE!</v>
      </c>
      <c r="AJ186" s="448" t="e">
        <f t="shared" si="156"/>
        <v>#VALUE!</v>
      </c>
      <c r="AK186" s="448" t="e">
        <f t="shared" si="156"/>
        <v>#VALUE!</v>
      </c>
      <c r="AL186" s="448" t="e">
        <f t="shared" si="156"/>
        <v>#VALUE!</v>
      </c>
      <c r="AM186" s="448" t="e">
        <f t="shared" si="156"/>
        <v>#VALUE!</v>
      </c>
      <c r="AN186" s="448" t="e">
        <f t="shared" si="156"/>
        <v>#DIV/0!</v>
      </c>
      <c r="AO186" s="130" t="e">
        <f t="shared" si="156"/>
        <v>#DIV/0!</v>
      </c>
    </row>
    <row r="187" spans="1:41" hidden="1">
      <c r="A187" s="16">
        <f t="shared" si="143"/>
        <v>175</v>
      </c>
      <c r="F187" s="6">
        <f t="shared" ref="F187:AI187" si="157">IF(F$173=0,0,F186+F184/(F184-F183)*(F185-F186))</f>
        <v>0.99420196318639198</v>
      </c>
      <c r="G187" s="6">
        <f t="shared" si="157"/>
        <v>0.999986086412046</v>
      </c>
      <c r="H187" s="6">
        <f t="shared" si="157"/>
        <v>0.99937436714253713</v>
      </c>
      <c r="I187" s="6">
        <f t="shared" si="157"/>
        <v>0.99981199624983474</v>
      </c>
      <c r="J187" s="6">
        <f t="shared" si="157"/>
        <v>0.9993741302555087</v>
      </c>
      <c r="K187" s="6">
        <f t="shared" si="157"/>
        <v>0.99995384222235295</v>
      </c>
      <c r="L187" s="6">
        <f t="shared" si="157"/>
        <v>0.994199086516388</v>
      </c>
      <c r="M187" s="6">
        <f t="shared" si="157"/>
        <v>0.99906174584541041</v>
      </c>
      <c r="N187" s="6">
        <f t="shared" si="157"/>
        <v>0.9994396283573036</v>
      </c>
      <c r="O187" s="6">
        <f t="shared" si="157"/>
        <v>0.9989921606801121</v>
      </c>
      <c r="P187" s="6">
        <f t="shared" si="157"/>
        <v>0.99724019368115047</v>
      </c>
      <c r="Q187" s="6">
        <f t="shared" si="157"/>
        <v>0.99853237461814193</v>
      </c>
      <c r="R187" s="6">
        <f t="shared" si="157"/>
        <v>0.99226625045689465</v>
      </c>
      <c r="S187" s="6">
        <f t="shared" si="157"/>
        <v>0.99939382544324762</v>
      </c>
      <c r="T187" s="130">
        <f t="shared" si="157"/>
        <v>0.98735814541082989</v>
      </c>
      <c r="U187" s="6">
        <f t="shared" si="157"/>
        <v>0.99706213737300997</v>
      </c>
      <c r="V187" s="6">
        <f t="shared" si="157"/>
        <v>0.99956973492296219</v>
      </c>
      <c r="W187" s="6">
        <f t="shared" si="157"/>
        <v>0.99644382075104232</v>
      </c>
      <c r="X187" s="6">
        <f t="shared" si="157"/>
        <v>0.99956665269629874</v>
      </c>
      <c r="Y187" s="6">
        <f t="shared" si="157"/>
        <v>0.98398825410519741</v>
      </c>
      <c r="Z187" s="6">
        <f t="shared" si="157"/>
        <v>0.99675089571973741</v>
      </c>
      <c r="AA187" s="6">
        <f t="shared" si="157"/>
        <v>0.77692883905415</v>
      </c>
      <c r="AB187" s="6">
        <f t="shared" si="157"/>
        <v>0.98887673054746583</v>
      </c>
      <c r="AC187" s="6">
        <f t="shared" si="157"/>
        <v>0.99999984590881741</v>
      </c>
      <c r="AD187" s="6">
        <f t="shared" si="157"/>
        <v>0.91175683169575383</v>
      </c>
      <c r="AE187" s="493" t="e">
        <f t="shared" si="157"/>
        <v>#VALUE!</v>
      </c>
      <c r="AF187" s="6" t="e">
        <f t="shared" si="157"/>
        <v>#VALUE!</v>
      </c>
      <c r="AG187" s="6" t="e">
        <f t="shared" si="157"/>
        <v>#VALUE!</v>
      </c>
      <c r="AH187" s="6" t="e">
        <f t="shared" si="157"/>
        <v>#VALUE!</v>
      </c>
      <c r="AI187" s="114" t="e">
        <f t="shared" si="157"/>
        <v>#VALUE!</v>
      </c>
      <c r="AJ187" s="448" t="e">
        <f t="shared" ref="AJ187:AO187" si="158">IF(AJ$173=0,0,AJ186+AJ184/(AJ184-AJ183)*(AJ185-AJ186))</f>
        <v>#VALUE!</v>
      </c>
      <c r="AK187" s="448" t="e">
        <f t="shared" si="158"/>
        <v>#VALUE!</v>
      </c>
      <c r="AL187" s="448" t="e">
        <f t="shared" si="158"/>
        <v>#VALUE!</v>
      </c>
      <c r="AM187" s="448" t="e">
        <f t="shared" si="158"/>
        <v>#VALUE!</v>
      </c>
      <c r="AN187" s="448" t="e">
        <f t="shared" si="158"/>
        <v>#DIV/0!</v>
      </c>
      <c r="AO187" s="130" t="e">
        <f t="shared" si="158"/>
        <v>#DIV/0!</v>
      </c>
    </row>
    <row r="188" spans="1:41" hidden="1">
      <c r="A188" s="86">
        <f t="shared" si="143"/>
        <v>176</v>
      </c>
      <c r="B188" s="87"/>
      <c r="C188" s="87"/>
      <c r="D188" s="87"/>
      <c r="E188" s="87"/>
      <c r="F188" s="87">
        <f t="shared" ref="F188:AO188" si="159">IF((F$81*(1-F187)/IF(F$12="Vd",F187,1)-2*IF(F$12="Vd",F187,1)/(1+F187)*((F$93+F$94-2*LN(F187))*F$92)-F$53)*F183&gt;0,F$81*(1-F187)/IF(F$12="Vd",F187,1)-2*IF(F$12="Vd",F187,1)/(1+F187)*((F$93+F$94-2*LN(F187))*F$92)-F$53,F183)</f>
        <v>-7.6543335804923895E-6</v>
      </c>
      <c r="G188" s="87">
        <f t="shared" si="159"/>
        <v>-2.1109375219078631E-8</v>
      </c>
      <c r="H188" s="87">
        <f t="shared" si="159"/>
        <v>-9.4485503915494023E-7</v>
      </c>
      <c r="I188" s="87">
        <f t="shared" si="159"/>
        <v>-2.8445062467556724E-7</v>
      </c>
      <c r="J188" s="87">
        <f t="shared" si="159"/>
        <v>-9.4503334985567185E-7</v>
      </c>
      <c r="K188" s="87">
        <f t="shared" si="159"/>
        <v>-7.0297149815527261E-8</v>
      </c>
      <c r="L188" s="87">
        <f t="shared" si="159"/>
        <v>-7.6556821864918329E-6</v>
      </c>
      <c r="M188" s="87">
        <f t="shared" si="159"/>
        <v>-1.4018810036815158E-6</v>
      </c>
      <c r="N188" s="87">
        <f t="shared" si="159"/>
        <v>-8.4208729279270766E-7</v>
      </c>
      <c r="O188" s="87">
        <f t="shared" si="159"/>
        <v>-1.5181572948048342E-6</v>
      </c>
      <c r="P188" s="87">
        <f t="shared" si="159"/>
        <v>-3.9584106769040284E-6</v>
      </c>
      <c r="Q188" s="87">
        <f t="shared" si="159"/>
        <v>-2.2027464877971172E-6</v>
      </c>
      <c r="R188" s="87">
        <f t="shared" si="159"/>
        <v>-9.6893636698756891E-6</v>
      </c>
      <c r="S188" s="87">
        <f t="shared" si="159"/>
        <v>-9.4020263159059862E-7</v>
      </c>
      <c r="T188" s="131">
        <f t="shared" si="159"/>
        <v>-1.3754474290077201E-5</v>
      </c>
      <c r="U188" s="87">
        <f t="shared" si="159"/>
        <v>-4.3368075954191079E-6</v>
      </c>
      <c r="V188" s="87">
        <f t="shared" si="159"/>
        <v>-6.4251883706502484E-7</v>
      </c>
      <c r="W188" s="87">
        <f t="shared" si="159"/>
        <v>-5.1780607236394383E-6</v>
      </c>
      <c r="X188" s="87">
        <f t="shared" si="159"/>
        <v>-6.447792944229945E-7</v>
      </c>
      <c r="Y188" s="87">
        <f t="shared" si="159"/>
        <v>-1.6215601751825431E-5</v>
      </c>
      <c r="Z188" s="87">
        <f t="shared" si="159"/>
        <v>-4.5287204835662079E-6</v>
      </c>
      <c r="AA188" s="87">
        <f t="shared" si="159"/>
        <v>-4.4065962092831867E-5</v>
      </c>
      <c r="AB188" s="87">
        <f t="shared" si="159"/>
        <v>-1.2668141359185424E-2</v>
      </c>
      <c r="AC188" s="87">
        <f t="shared" si="159"/>
        <v>-1.7479501494381591E-10</v>
      </c>
      <c r="AD188" s="87">
        <f t="shared" si="159"/>
        <v>-2.3514417328562853E-7</v>
      </c>
      <c r="AE188" s="494" t="e">
        <f t="shared" si="159"/>
        <v>#VALUE!</v>
      </c>
      <c r="AF188" s="87" t="e">
        <f t="shared" si="159"/>
        <v>#VALUE!</v>
      </c>
      <c r="AG188" s="87" t="e">
        <f t="shared" si="159"/>
        <v>#VALUE!</v>
      </c>
      <c r="AH188" s="87" t="e">
        <f t="shared" si="159"/>
        <v>#VALUE!</v>
      </c>
      <c r="AI188" s="87" t="e">
        <f t="shared" si="159"/>
        <v>#VALUE!</v>
      </c>
      <c r="AJ188" s="449" t="e">
        <f t="shared" si="159"/>
        <v>#VALUE!</v>
      </c>
      <c r="AK188" s="449" t="e">
        <f t="shared" si="159"/>
        <v>#VALUE!</v>
      </c>
      <c r="AL188" s="449" t="e">
        <f t="shared" si="159"/>
        <v>#VALUE!</v>
      </c>
      <c r="AM188" s="449" t="e">
        <f t="shared" si="159"/>
        <v>#VALUE!</v>
      </c>
      <c r="AN188" s="449" t="e">
        <f t="shared" si="159"/>
        <v>#DIV/0!</v>
      </c>
      <c r="AO188" s="131" t="e">
        <f t="shared" si="159"/>
        <v>#DIV/0!</v>
      </c>
    </row>
    <row r="189" spans="1:41" hidden="1">
      <c r="A189" s="16">
        <f t="shared" si="143"/>
        <v>177</v>
      </c>
      <c r="F189" s="6">
        <f t="shared" ref="F189:AO189" si="160">IF((F$81*(1-F187)/IF(F$12="Vd",F187,1)-2*IF(F$12="Vd",F187,1)/(1+F187)*((F$93+F$94-2*LN(F187))*F$92)-F$53)*F184&gt;0,F$81*(1-F187)/IF(F$12="Vd",F187,1)-2*IF(F$12="Vd",F187,1)/(1+F187)*((F$93+F$94-2*LN(F187))*F$92)-F$53,F184)</f>
        <v>0.15890875490116516</v>
      </c>
      <c r="G189" s="6">
        <f t="shared" si="160"/>
        <v>0.16827890444137586</v>
      </c>
      <c r="H189" s="6">
        <f t="shared" si="160"/>
        <v>0.16646201580256131</v>
      </c>
      <c r="I189" s="6">
        <f t="shared" si="160"/>
        <v>0.1678385187414124</v>
      </c>
      <c r="J189" s="6">
        <f t="shared" si="160"/>
        <v>0.16642997630028178</v>
      </c>
      <c r="K189" s="6">
        <f t="shared" si="160"/>
        <v>0.16777314193624443</v>
      </c>
      <c r="L189" s="6">
        <f t="shared" si="160"/>
        <v>0.15886460281163484</v>
      </c>
      <c r="M189" s="6">
        <f t="shared" si="160"/>
        <v>0.16595409056675298</v>
      </c>
      <c r="N189" s="6">
        <f t="shared" si="160"/>
        <v>0.16682826418597943</v>
      </c>
      <c r="O189" s="6">
        <f t="shared" si="160"/>
        <v>0.16475956494651145</v>
      </c>
      <c r="P189" s="6">
        <f t="shared" si="160"/>
        <v>0.16257635423850247</v>
      </c>
      <c r="Q189" s="6">
        <f t="shared" si="160"/>
        <v>0.163056260708977</v>
      </c>
      <c r="R189" s="6">
        <f t="shared" si="160"/>
        <v>0.1551709753976567</v>
      </c>
      <c r="S189" s="6">
        <f t="shared" si="160"/>
        <v>0.16320804336787134</v>
      </c>
      <c r="T189" s="130">
        <f t="shared" si="160"/>
        <v>0.1479065895198014</v>
      </c>
      <c r="U189" s="6">
        <f t="shared" si="160"/>
        <v>0.15835263032796154</v>
      </c>
      <c r="V189" s="6">
        <f t="shared" si="160"/>
        <v>0.16631452462427598</v>
      </c>
      <c r="W189" s="6">
        <f t="shared" si="160"/>
        <v>0.15643989147151843</v>
      </c>
      <c r="X189" s="6">
        <f t="shared" si="160"/>
        <v>0.16571655526522117</v>
      </c>
      <c r="Y189" s="6">
        <f t="shared" si="160"/>
        <v>0.13603877491827859</v>
      </c>
      <c r="Z189" s="6">
        <f t="shared" si="160"/>
        <v>0.15719851657240833</v>
      </c>
      <c r="AA189" s="6">
        <f t="shared" si="160"/>
        <v>0.172889018069522</v>
      </c>
      <c r="AB189" s="6">
        <f t="shared" si="160"/>
        <v>2.6477084413834007E-14</v>
      </c>
      <c r="AC189" s="6">
        <f t="shared" si="160"/>
        <v>0.12591423479490568</v>
      </c>
      <c r="AD189" s="6">
        <f t="shared" si="160"/>
        <v>1.4803311127041655E-2</v>
      </c>
      <c r="AE189" s="493" t="e">
        <f t="shared" si="160"/>
        <v>#VALUE!</v>
      </c>
      <c r="AF189" s="6" t="e">
        <f t="shared" si="160"/>
        <v>#VALUE!</v>
      </c>
      <c r="AG189" s="6" t="e">
        <f t="shared" si="160"/>
        <v>#VALUE!</v>
      </c>
      <c r="AH189" s="6" t="e">
        <f t="shared" si="160"/>
        <v>#VALUE!</v>
      </c>
      <c r="AI189" s="114" t="e">
        <f t="shared" si="160"/>
        <v>#VALUE!</v>
      </c>
      <c r="AJ189" s="448" t="e">
        <f t="shared" si="160"/>
        <v>#VALUE!</v>
      </c>
      <c r="AK189" s="448" t="e">
        <f t="shared" si="160"/>
        <v>#VALUE!</v>
      </c>
      <c r="AL189" s="448" t="e">
        <f t="shared" si="160"/>
        <v>#VALUE!</v>
      </c>
      <c r="AM189" s="448" t="e">
        <f t="shared" si="160"/>
        <v>#VALUE!</v>
      </c>
      <c r="AN189" s="448" t="e">
        <f t="shared" si="160"/>
        <v>#DIV/0!</v>
      </c>
      <c r="AO189" s="130" t="e">
        <f t="shared" si="160"/>
        <v>#DIV/0!</v>
      </c>
    </row>
    <row r="190" spans="1:41" hidden="1">
      <c r="A190" s="16">
        <f t="shared" si="143"/>
        <v>178</v>
      </c>
      <c r="B190" s="6" t="s">
        <v>142</v>
      </c>
      <c r="F190" s="6">
        <f t="shared" ref="F190:AO190" si="161">IF(F$81*(1-F187)/IF(F$12="Vd",F187,1)-2*IF(F$12="Vd",F187,1)/(1+F187)*((F$93+F$94-2*LN(F187))*F$92)-F$53&gt;0,F185,F187)</f>
        <v>0.99420196318639198</v>
      </c>
      <c r="G190" s="6">
        <f t="shared" si="161"/>
        <v>0.999986086412046</v>
      </c>
      <c r="H190" s="6">
        <f t="shared" si="161"/>
        <v>0.99937436714253713</v>
      </c>
      <c r="I190" s="6">
        <f t="shared" si="161"/>
        <v>0.99981199624983474</v>
      </c>
      <c r="J190" s="6">
        <f t="shared" si="161"/>
        <v>0.9993741302555087</v>
      </c>
      <c r="K190" s="6">
        <f t="shared" si="161"/>
        <v>0.99995384222235295</v>
      </c>
      <c r="L190" s="6">
        <f t="shared" si="161"/>
        <v>0.994199086516388</v>
      </c>
      <c r="M190" s="6">
        <f t="shared" si="161"/>
        <v>0.99906174584541041</v>
      </c>
      <c r="N190" s="6">
        <f t="shared" si="161"/>
        <v>0.9994396283573036</v>
      </c>
      <c r="O190" s="6">
        <f t="shared" si="161"/>
        <v>0.9989921606801121</v>
      </c>
      <c r="P190" s="6">
        <f t="shared" si="161"/>
        <v>0.99724019368115047</v>
      </c>
      <c r="Q190" s="6">
        <f t="shared" si="161"/>
        <v>0.99853237461814193</v>
      </c>
      <c r="R190" s="6">
        <f t="shared" si="161"/>
        <v>0.99226625045689465</v>
      </c>
      <c r="S190" s="6">
        <f t="shared" si="161"/>
        <v>0.99939382544324762</v>
      </c>
      <c r="T190" s="130">
        <f t="shared" si="161"/>
        <v>0.98735814541082989</v>
      </c>
      <c r="U190" s="6">
        <f t="shared" si="161"/>
        <v>0.99706213737300997</v>
      </c>
      <c r="V190" s="6">
        <f t="shared" si="161"/>
        <v>0.99956973492296219</v>
      </c>
      <c r="W190" s="6">
        <f t="shared" si="161"/>
        <v>0.99644382075104232</v>
      </c>
      <c r="X190" s="6">
        <f t="shared" si="161"/>
        <v>0.99956665269629874</v>
      </c>
      <c r="Y190" s="6">
        <f t="shared" si="161"/>
        <v>0.98398825410519741</v>
      </c>
      <c r="Z190" s="6">
        <f t="shared" si="161"/>
        <v>0.99675089571973741</v>
      </c>
      <c r="AA190" s="6">
        <f t="shared" si="161"/>
        <v>0.77692883905415</v>
      </c>
      <c r="AB190" s="6">
        <f t="shared" si="161"/>
        <v>1</v>
      </c>
      <c r="AC190" s="6">
        <f t="shared" si="161"/>
        <v>0.99999984590881741</v>
      </c>
      <c r="AD190" s="6">
        <f t="shared" si="161"/>
        <v>0.91175683169575383</v>
      </c>
      <c r="AE190" s="493" t="e">
        <f t="shared" si="161"/>
        <v>#VALUE!</v>
      </c>
      <c r="AF190" s="6" t="e">
        <f t="shared" si="161"/>
        <v>#VALUE!</v>
      </c>
      <c r="AG190" s="6" t="e">
        <f t="shared" si="161"/>
        <v>#VALUE!</v>
      </c>
      <c r="AH190" s="6" t="e">
        <f t="shared" si="161"/>
        <v>#VALUE!</v>
      </c>
      <c r="AI190" s="114" t="e">
        <f t="shared" si="161"/>
        <v>#VALUE!</v>
      </c>
      <c r="AJ190" s="448" t="e">
        <f t="shared" si="161"/>
        <v>#VALUE!</v>
      </c>
      <c r="AK190" s="448" t="e">
        <f t="shared" si="161"/>
        <v>#VALUE!</v>
      </c>
      <c r="AL190" s="448" t="e">
        <f t="shared" si="161"/>
        <v>#VALUE!</v>
      </c>
      <c r="AM190" s="448" t="e">
        <f t="shared" si="161"/>
        <v>#VALUE!</v>
      </c>
      <c r="AN190" s="448" t="e">
        <f t="shared" si="161"/>
        <v>#DIV/0!</v>
      </c>
      <c r="AO190" s="130" t="e">
        <f t="shared" si="161"/>
        <v>#DIV/0!</v>
      </c>
    </row>
    <row r="191" spans="1:41" hidden="1">
      <c r="A191" s="16">
        <f t="shared" si="143"/>
        <v>179</v>
      </c>
      <c r="F191" s="6">
        <f t="shared" ref="F191:AO191" si="162">IF(F$81*(1-F187)/IF(F$12="Vd",F187,1)-2*IF(F$12="Vd",F187,1)/(1+F187)*((F$93+F$94-2*LN(F187))*F$92)-F$53&gt;0,F187,F186)</f>
        <v>0.9</v>
      </c>
      <c r="G191" s="6">
        <f t="shared" si="162"/>
        <v>0.9</v>
      </c>
      <c r="H191" s="6">
        <f t="shared" si="162"/>
        <v>0.9</v>
      </c>
      <c r="I191" s="6">
        <f t="shared" si="162"/>
        <v>0.9</v>
      </c>
      <c r="J191" s="6">
        <f t="shared" si="162"/>
        <v>0.9</v>
      </c>
      <c r="K191" s="6">
        <f t="shared" si="162"/>
        <v>0.9</v>
      </c>
      <c r="L191" s="6">
        <f t="shared" si="162"/>
        <v>0.9</v>
      </c>
      <c r="M191" s="6">
        <f t="shared" si="162"/>
        <v>0.9</v>
      </c>
      <c r="N191" s="6">
        <f t="shared" si="162"/>
        <v>0.9</v>
      </c>
      <c r="O191" s="6">
        <f t="shared" si="162"/>
        <v>0.9</v>
      </c>
      <c r="P191" s="6">
        <f t="shared" si="162"/>
        <v>0.9</v>
      </c>
      <c r="Q191" s="6">
        <f t="shared" si="162"/>
        <v>0.9</v>
      </c>
      <c r="R191" s="6">
        <f t="shared" si="162"/>
        <v>0.9</v>
      </c>
      <c r="S191" s="6">
        <f t="shared" si="162"/>
        <v>0.9</v>
      </c>
      <c r="T191" s="130">
        <f t="shared" si="162"/>
        <v>0.9</v>
      </c>
      <c r="U191" s="6">
        <f t="shared" si="162"/>
        <v>0.9</v>
      </c>
      <c r="V191" s="6">
        <f t="shared" si="162"/>
        <v>0.9</v>
      </c>
      <c r="W191" s="6">
        <f t="shared" si="162"/>
        <v>0.9</v>
      </c>
      <c r="X191" s="6">
        <f t="shared" si="162"/>
        <v>0.9</v>
      </c>
      <c r="Y191" s="6">
        <f t="shared" si="162"/>
        <v>0.9</v>
      </c>
      <c r="Z191" s="6">
        <f t="shared" si="162"/>
        <v>0.9</v>
      </c>
      <c r="AA191" s="6">
        <f t="shared" si="162"/>
        <v>0.7</v>
      </c>
      <c r="AB191" s="6">
        <f t="shared" si="162"/>
        <v>0.98887673054746583</v>
      </c>
      <c r="AC191" s="6">
        <f t="shared" si="162"/>
        <v>0.9</v>
      </c>
      <c r="AD191" s="6">
        <f t="shared" si="162"/>
        <v>0.9</v>
      </c>
      <c r="AE191" s="493" t="e">
        <f t="shared" si="162"/>
        <v>#VALUE!</v>
      </c>
      <c r="AF191" s="6" t="e">
        <f t="shared" si="162"/>
        <v>#VALUE!</v>
      </c>
      <c r="AG191" s="6" t="e">
        <f t="shared" si="162"/>
        <v>#VALUE!</v>
      </c>
      <c r="AH191" s="6" t="e">
        <f t="shared" si="162"/>
        <v>#VALUE!</v>
      </c>
      <c r="AI191" s="114" t="e">
        <f t="shared" si="162"/>
        <v>#VALUE!</v>
      </c>
      <c r="AJ191" s="448" t="e">
        <f t="shared" si="162"/>
        <v>#VALUE!</v>
      </c>
      <c r="AK191" s="448" t="e">
        <f t="shared" si="162"/>
        <v>#VALUE!</v>
      </c>
      <c r="AL191" s="448" t="e">
        <f t="shared" si="162"/>
        <v>#VALUE!</v>
      </c>
      <c r="AM191" s="448" t="e">
        <f t="shared" si="162"/>
        <v>#VALUE!</v>
      </c>
      <c r="AN191" s="448" t="e">
        <f t="shared" si="162"/>
        <v>#DIV/0!</v>
      </c>
      <c r="AO191" s="130" t="e">
        <f t="shared" si="162"/>
        <v>#DIV/0!</v>
      </c>
    </row>
    <row r="192" spans="1:41" hidden="1">
      <c r="A192" s="16">
        <f t="shared" si="143"/>
        <v>180</v>
      </c>
      <c r="F192" s="6">
        <f t="shared" ref="F192:AI192" si="163">IF(F$173=0,0,F191+F189/(F189-F188)*(F190-F191))</f>
        <v>0.99419742587489823</v>
      </c>
      <c r="G192" s="6">
        <f t="shared" si="163"/>
        <v>0.99998607386951399</v>
      </c>
      <c r="H192" s="6">
        <f t="shared" si="163"/>
        <v>0.9993738030868986</v>
      </c>
      <c r="I192" s="6">
        <f t="shared" si="163"/>
        <v>0.99981182708999716</v>
      </c>
      <c r="J192" s="6">
        <f t="shared" si="163"/>
        <v>0.99937356598616223</v>
      </c>
      <c r="K192" s="6">
        <f t="shared" si="163"/>
        <v>0.99995380034158943</v>
      </c>
      <c r="L192" s="6">
        <f t="shared" si="163"/>
        <v>0.99419454728294687</v>
      </c>
      <c r="M192" s="6">
        <f t="shared" si="163"/>
        <v>0.99906090903803724</v>
      </c>
      <c r="N192" s="6">
        <f t="shared" si="163"/>
        <v>0.99943912642542065</v>
      </c>
      <c r="O192" s="6">
        <f t="shared" si="163"/>
        <v>0.99899124853709853</v>
      </c>
      <c r="P192" s="6">
        <f t="shared" si="163"/>
        <v>0.99723782613360046</v>
      </c>
      <c r="Q192" s="6">
        <f t="shared" si="163"/>
        <v>0.99853104355051425</v>
      </c>
      <c r="R192" s="6">
        <f t="shared" si="163"/>
        <v>0.99226048942180367</v>
      </c>
      <c r="S192" s="6">
        <f t="shared" si="163"/>
        <v>0.99939325286241165</v>
      </c>
      <c r="T192" s="130">
        <f t="shared" si="163"/>
        <v>0.9873500223539694</v>
      </c>
      <c r="U192" s="6">
        <f t="shared" si="163"/>
        <v>0.99705947920253468</v>
      </c>
      <c r="V192" s="6">
        <f t="shared" si="163"/>
        <v>0.99956935025912552</v>
      </c>
      <c r="W192" s="6">
        <f t="shared" si="163"/>
        <v>0.99644062862768701</v>
      </c>
      <c r="X192" s="6">
        <f t="shared" si="163"/>
        <v>0.9995662652982733</v>
      </c>
      <c r="Y192" s="6">
        <f t="shared" si="163"/>
        <v>0.98397824403445178</v>
      </c>
      <c r="Z192" s="6">
        <f t="shared" si="163"/>
        <v>0.99674810851060647</v>
      </c>
      <c r="AA192" s="6">
        <f t="shared" si="163"/>
        <v>0.7769092364238922</v>
      </c>
      <c r="AB192" s="6">
        <f t="shared" si="163"/>
        <v>0.98887673054748904</v>
      </c>
      <c r="AC192" s="6">
        <f t="shared" si="163"/>
        <v>0.9999998457699969</v>
      </c>
      <c r="AD192" s="6">
        <f t="shared" si="163"/>
        <v>0.91175664494655073</v>
      </c>
      <c r="AE192" s="493" t="e">
        <f t="shared" si="163"/>
        <v>#VALUE!</v>
      </c>
      <c r="AF192" s="6" t="e">
        <f t="shared" si="163"/>
        <v>#VALUE!</v>
      </c>
      <c r="AG192" s="6" t="e">
        <f t="shared" si="163"/>
        <v>#VALUE!</v>
      </c>
      <c r="AH192" s="6" t="e">
        <f t="shared" si="163"/>
        <v>#VALUE!</v>
      </c>
      <c r="AI192" s="114" t="e">
        <f t="shared" si="163"/>
        <v>#VALUE!</v>
      </c>
      <c r="AJ192" s="448" t="e">
        <f t="shared" ref="AJ192:AO192" si="164">IF(AJ$173=0,0,AJ191+AJ189/(AJ189-AJ188)*(AJ190-AJ191))</f>
        <v>#VALUE!</v>
      </c>
      <c r="AK192" s="448" t="e">
        <f t="shared" si="164"/>
        <v>#VALUE!</v>
      </c>
      <c r="AL192" s="448" t="e">
        <f t="shared" si="164"/>
        <v>#VALUE!</v>
      </c>
      <c r="AM192" s="448" t="e">
        <f t="shared" si="164"/>
        <v>#VALUE!</v>
      </c>
      <c r="AN192" s="448" t="e">
        <f t="shared" si="164"/>
        <v>#DIV/0!</v>
      </c>
      <c r="AO192" s="130" t="e">
        <f t="shared" si="164"/>
        <v>#DIV/0!</v>
      </c>
    </row>
    <row r="193" spans="1:41" hidden="1">
      <c r="A193" s="86">
        <f t="shared" si="143"/>
        <v>181</v>
      </c>
      <c r="B193" s="87"/>
      <c r="C193" s="87"/>
      <c r="D193" s="87"/>
      <c r="E193" s="87"/>
      <c r="F193" s="87">
        <f t="shared" ref="F193:AO193" si="165">IF((F$81*(1-F192)/IF(F$12="Vd",F192,1)-2*IF(F$12="Vd",F192,1)/(1+F192)*((F$93+F$94-2*LN(F192))*F$92)-F$53)*F188&gt;0,F$81*(1-F192)/IF(F$12="Vd",F192,1)-2*IF(F$12="Vd",F192,1)/(1+F192)*((F$93+F$94-2*LN(F192))*F$92)-F$53,F188)</f>
        <v>-7.290814473294438E-7</v>
      </c>
      <c r="G193" s="87">
        <f t="shared" si="165"/>
        <v>-2.1113898569577049E-9</v>
      </c>
      <c r="H193" s="87">
        <f t="shared" si="165"/>
        <v>-9.4509925336726947E-8</v>
      </c>
      <c r="I193" s="87">
        <f t="shared" si="165"/>
        <v>-2.8432695525955082E-8</v>
      </c>
      <c r="J193" s="87">
        <f t="shared" si="165"/>
        <v>-9.4527768830878801E-8</v>
      </c>
      <c r="K193" s="87">
        <f t="shared" si="165"/>
        <v>-7.0470474608183044E-9</v>
      </c>
      <c r="L193" s="87">
        <f t="shared" si="165"/>
        <v>-7.2919164354964816E-7</v>
      </c>
      <c r="M193" s="87">
        <f t="shared" si="165"/>
        <v>-1.3970087648479922E-7</v>
      </c>
      <c r="N193" s="87">
        <f t="shared" si="165"/>
        <v>-8.404071452226998E-8</v>
      </c>
      <c r="O193" s="87">
        <f t="shared" si="165"/>
        <v>-1.5205664006113888E-7</v>
      </c>
      <c r="P193" s="87">
        <f t="shared" si="165"/>
        <v>-3.8919790378098146E-7</v>
      </c>
      <c r="Q193" s="87">
        <f t="shared" si="165"/>
        <v>-2.2078390785225388E-7</v>
      </c>
      <c r="R193" s="87">
        <f t="shared" si="165"/>
        <v>-9.0734911680108443E-7</v>
      </c>
      <c r="S193" s="87">
        <f t="shared" si="165"/>
        <v>-9.5572380684710682E-8</v>
      </c>
      <c r="T193" s="131">
        <f t="shared" si="165"/>
        <v>-1.2240395913798441E-6</v>
      </c>
      <c r="U193" s="87">
        <f t="shared" si="165"/>
        <v>-4.343176744246377E-7</v>
      </c>
      <c r="V193" s="87">
        <f t="shared" si="165"/>
        <v>-6.4081683424596116E-8</v>
      </c>
      <c r="W193" s="87">
        <f t="shared" si="165"/>
        <v>-5.1713719629534888E-7</v>
      </c>
      <c r="X193" s="87">
        <f t="shared" si="165"/>
        <v>-6.4305903804597747E-8</v>
      </c>
      <c r="Y193" s="87">
        <f t="shared" si="165"/>
        <v>-1.4292922593632518E-6</v>
      </c>
      <c r="Z193" s="87">
        <f t="shared" si="165"/>
        <v>-4.4526416499626048E-7</v>
      </c>
      <c r="AA193" s="87">
        <f t="shared" si="165"/>
        <v>-4.3178516436759296E-6</v>
      </c>
      <c r="AB193" s="87">
        <f t="shared" si="165"/>
        <v>-1.2668141359185424E-2</v>
      </c>
      <c r="AC193" s="87">
        <f t="shared" si="165"/>
        <v>-1.7479448645992249E-11</v>
      </c>
      <c r="AD193" s="87">
        <f t="shared" si="165"/>
        <v>-3.0320663618743637E-9</v>
      </c>
      <c r="AE193" s="494" t="e">
        <f t="shared" si="165"/>
        <v>#VALUE!</v>
      </c>
      <c r="AF193" s="87" t="e">
        <f t="shared" si="165"/>
        <v>#VALUE!</v>
      </c>
      <c r="AG193" s="87" t="e">
        <f t="shared" si="165"/>
        <v>#VALUE!</v>
      </c>
      <c r="AH193" s="87" t="e">
        <f t="shared" si="165"/>
        <v>#VALUE!</v>
      </c>
      <c r="AI193" s="87" t="e">
        <f t="shared" si="165"/>
        <v>#VALUE!</v>
      </c>
      <c r="AJ193" s="449" t="e">
        <f t="shared" si="165"/>
        <v>#VALUE!</v>
      </c>
      <c r="AK193" s="449" t="e">
        <f t="shared" si="165"/>
        <v>#VALUE!</v>
      </c>
      <c r="AL193" s="449" t="e">
        <f t="shared" si="165"/>
        <v>#VALUE!</v>
      </c>
      <c r="AM193" s="449" t="e">
        <f t="shared" si="165"/>
        <v>#VALUE!</v>
      </c>
      <c r="AN193" s="449" t="e">
        <f t="shared" si="165"/>
        <v>#DIV/0!</v>
      </c>
      <c r="AO193" s="131" t="e">
        <f t="shared" si="165"/>
        <v>#DIV/0!</v>
      </c>
    </row>
    <row r="194" spans="1:41" hidden="1">
      <c r="A194" s="16">
        <f t="shared" si="143"/>
        <v>182</v>
      </c>
      <c r="F194" s="6">
        <f t="shared" ref="F194:AO194" si="166">IF((F$81*(1-F192)/IF(F$12="Vd",F192,1)-2*IF(F$12="Vd",F192,1)/(1+F192)*((F$93+F$94-2*LN(F192))*F$92)-F$53)*F189&gt;0,F$81*(1-F192)/IF(F$12="Vd",F192,1)-2*IF(F$12="Vd",F192,1)/(1+F192)*((F$93+F$94-2*LN(F192))*F$92)-F$53,F189)</f>
        <v>0.15890875490116516</v>
      </c>
      <c r="G194" s="6">
        <f t="shared" si="166"/>
        <v>0.16827890444137586</v>
      </c>
      <c r="H194" s="6">
        <f t="shared" si="166"/>
        <v>0.16646201580256131</v>
      </c>
      <c r="I194" s="6">
        <f t="shared" si="166"/>
        <v>0.1678385187414124</v>
      </c>
      <c r="J194" s="6">
        <f t="shared" si="166"/>
        <v>0.16642997630028178</v>
      </c>
      <c r="K194" s="6">
        <f t="shared" si="166"/>
        <v>0.16777314193624443</v>
      </c>
      <c r="L194" s="6">
        <f t="shared" si="166"/>
        <v>0.15886460281163484</v>
      </c>
      <c r="M194" s="6">
        <f t="shared" si="166"/>
        <v>0.16595409056675298</v>
      </c>
      <c r="N194" s="6">
        <f t="shared" si="166"/>
        <v>0.16682826418597943</v>
      </c>
      <c r="O194" s="6">
        <f t="shared" si="166"/>
        <v>0.16475956494651145</v>
      </c>
      <c r="P194" s="6">
        <f t="shared" si="166"/>
        <v>0.16257635423850247</v>
      </c>
      <c r="Q194" s="6">
        <f t="shared" si="166"/>
        <v>0.163056260708977</v>
      </c>
      <c r="R194" s="6">
        <f t="shared" si="166"/>
        <v>0.1551709753976567</v>
      </c>
      <c r="S194" s="6">
        <f t="shared" si="166"/>
        <v>0.16320804336787134</v>
      </c>
      <c r="T194" s="130">
        <f t="shared" si="166"/>
        <v>0.1479065895198014</v>
      </c>
      <c r="U194" s="6">
        <f t="shared" si="166"/>
        <v>0.15835263032796154</v>
      </c>
      <c r="V194" s="6">
        <f t="shared" si="166"/>
        <v>0.16631452462427598</v>
      </c>
      <c r="W194" s="6">
        <f t="shared" si="166"/>
        <v>0.15643989147151843</v>
      </c>
      <c r="X194" s="6">
        <f t="shared" si="166"/>
        <v>0.16571655526522117</v>
      </c>
      <c r="Y194" s="6">
        <f t="shared" si="166"/>
        <v>0.13603877491827859</v>
      </c>
      <c r="Z194" s="6">
        <f t="shared" si="166"/>
        <v>0.15719851657240833</v>
      </c>
      <c r="AA194" s="6">
        <f t="shared" si="166"/>
        <v>0.172889018069522</v>
      </c>
      <c r="AB194" s="6">
        <f t="shared" si="166"/>
        <v>5.377642775528102E-17</v>
      </c>
      <c r="AC194" s="6">
        <f t="shared" si="166"/>
        <v>0.12591423479490568</v>
      </c>
      <c r="AD194" s="6">
        <f t="shared" si="166"/>
        <v>1.4803311127041655E-2</v>
      </c>
      <c r="AE194" s="493" t="e">
        <f t="shared" si="166"/>
        <v>#VALUE!</v>
      </c>
      <c r="AF194" s="6" t="e">
        <f t="shared" si="166"/>
        <v>#VALUE!</v>
      </c>
      <c r="AG194" s="6" t="e">
        <f t="shared" si="166"/>
        <v>#VALUE!</v>
      </c>
      <c r="AH194" s="6" t="e">
        <f t="shared" si="166"/>
        <v>#VALUE!</v>
      </c>
      <c r="AI194" s="114" t="e">
        <f t="shared" si="166"/>
        <v>#VALUE!</v>
      </c>
      <c r="AJ194" s="448" t="e">
        <f t="shared" si="166"/>
        <v>#VALUE!</v>
      </c>
      <c r="AK194" s="448" t="e">
        <f t="shared" si="166"/>
        <v>#VALUE!</v>
      </c>
      <c r="AL194" s="448" t="e">
        <f t="shared" si="166"/>
        <v>#VALUE!</v>
      </c>
      <c r="AM194" s="448" t="e">
        <f t="shared" si="166"/>
        <v>#VALUE!</v>
      </c>
      <c r="AN194" s="448" t="e">
        <f t="shared" si="166"/>
        <v>#DIV/0!</v>
      </c>
      <c r="AO194" s="130" t="e">
        <f t="shared" si="166"/>
        <v>#DIV/0!</v>
      </c>
    </row>
    <row r="195" spans="1:41" hidden="1">
      <c r="A195" s="16">
        <f t="shared" si="143"/>
        <v>183</v>
      </c>
      <c r="B195" s="6" t="s">
        <v>143</v>
      </c>
      <c r="F195" s="6">
        <f t="shared" ref="F195:AO195" si="167">IF(F$81*(1-F192)/IF(F$12="Vd",F192,1)-2*IF(F$12="Vd",F192,1)/(1+F192)*((F$93+F$94-2*LN(F192))*F$92)-F$53&gt;0,F190,F192)</f>
        <v>0.99419742587489823</v>
      </c>
      <c r="G195" s="6">
        <f t="shared" si="167"/>
        <v>0.99998607386951399</v>
      </c>
      <c r="H195" s="6">
        <f t="shared" si="167"/>
        <v>0.9993738030868986</v>
      </c>
      <c r="I195" s="6">
        <f t="shared" si="167"/>
        <v>0.99981182708999716</v>
      </c>
      <c r="J195" s="6">
        <f t="shared" si="167"/>
        <v>0.99937356598616223</v>
      </c>
      <c r="K195" s="6">
        <f t="shared" si="167"/>
        <v>0.99995380034158943</v>
      </c>
      <c r="L195" s="6">
        <f t="shared" si="167"/>
        <v>0.99419454728294687</v>
      </c>
      <c r="M195" s="6">
        <f t="shared" si="167"/>
        <v>0.99906090903803724</v>
      </c>
      <c r="N195" s="6">
        <f t="shared" si="167"/>
        <v>0.99943912642542065</v>
      </c>
      <c r="O195" s="6">
        <f t="shared" si="167"/>
        <v>0.99899124853709853</v>
      </c>
      <c r="P195" s="6">
        <f t="shared" si="167"/>
        <v>0.99723782613360046</v>
      </c>
      <c r="Q195" s="6">
        <f t="shared" si="167"/>
        <v>0.99853104355051425</v>
      </c>
      <c r="R195" s="6">
        <f t="shared" si="167"/>
        <v>0.99226048942180367</v>
      </c>
      <c r="S195" s="6">
        <f t="shared" si="167"/>
        <v>0.99939325286241165</v>
      </c>
      <c r="T195" s="130">
        <f t="shared" si="167"/>
        <v>0.9873500223539694</v>
      </c>
      <c r="U195" s="6">
        <f t="shared" si="167"/>
        <v>0.99705947920253468</v>
      </c>
      <c r="V195" s="6">
        <f t="shared" si="167"/>
        <v>0.99956935025912552</v>
      </c>
      <c r="W195" s="6">
        <f t="shared" si="167"/>
        <v>0.99644062862768701</v>
      </c>
      <c r="X195" s="6">
        <f t="shared" si="167"/>
        <v>0.9995662652982733</v>
      </c>
      <c r="Y195" s="6">
        <f t="shared" si="167"/>
        <v>0.98397824403445178</v>
      </c>
      <c r="Z195" s="6">
        <f t="shared" si="167"/>
        <v>0.99674810851060647</v>
      </c>
      <c r="AA195" s="6">
        <f t="shared" si="167"/>
        <v>0.7769092364238922</v>
      </c>
      <c r="AB195" s="6">
        <f t="shared" si="167"/>
        <v>1</v>
      </c>
      <c r="AC195" s="6">
        <f t="shared" si="167"/>
        <v>0.9999998457699969</v>
      </c>
      <c r="AD195" s="6">
        <f t="shared" si="167"/>
        <v>0.91175664494655073</v>
      </c>
      <c r="AE195" s="493" t="e">
        <f t="shared" si="167"/>
        <v>#VALUE!</v>
      </c>
      <c r="AF195" s="6" t="e">
        <f t="shared" si="167"/>
        <v>#VALUE!</v>
      </c>
      <c r="AG195" s="6" t="e">
        <f t="shared" si="167"/>
        <v>#VALUE!</v>
      </c>
      <c r="AH195" s="6" t="e">
        <f t="shared" si="167"/>
        <v>#VALUE!</v>
      </c>
      <c r="AI195" s="114" t="e">
        <f t="shared" si="167"/>
        <v>#VALUE!</v>
      </c>
      <c r="AJ195" s="448" t="e">
        <f t="shared" si="167"/>
        <v>#VALUE!</v>
      </c>
      <c r="AK195" s="448" t="e">
        <f t="shared" si="167"/>
        <v>#VALUE!</v>
      </c>
      <c r="AL195" s="448" t="e">
        <f t="shared" si="167"/>
        <v>#VALUE!</v>
      </c>
      <c r="AM195" s="448" t="e">
        <f t="shared" si="167"/>
        <v>#VALUE!</v>
      </c>
      <c r="AN195" s="448" t="e">
        <f t="shared" si="167"/>
        <v>#DIV/0!</v>
      </c>
      <c r="AO195" s="130" t="e">
        <f t="shared" si="167"/>
        <v>#DIV/0!</v>
      </c>
    </row>
    <row r="196" spans="1:41" hidden="1">
      <c r="A196" s="16">
        <f t="shared" si="143"/>
        <v>184</v>
      </c>
      <c r="F196" s="6">
        <f t="shared" ref="F196:AO196" si="168">IF(F$81*(1-F192)/IF(F$12="Vd",F192,1)-2*IF(F$12="Vd",F192,1)/(1+F192)*((F$93+F$94-2*LN(F192))*F$92)-F$53&gt;0,F192,F191)</f>
        <v>0.9</v>
      </c>
      <c r="G196" s="6">
        <f t="shared" si="168"/>
        <v>0.9</v>
      </c>
      <c r="H196" s="6">
        <f t="shared" si="168"/>
        <v>0.9</v>
      </c>
      <c r="I196" s="6">
        <f t="shared" si="168"/>
        <v>0.9</v>
      </c>
      <c r="J196" s="6">
        <f t="shared" si="168"/>
        <v>0.9</v>
      </c>
      <c r="K196" s="6">
        <f t="shared" si="168"/>
        <v>0.9</v>
      </c>
      <c r="L196" s="6">
        <f t="shared" si="168"/>
        <v>0.9</v>
      </c>
      <c r="M196" s="6">
        <f t="shared" si="168"/>
        <v>0.9</v>
      </c>
      <c r="N196" s="6">
        <f t="shared" si="168"/>
        <v>0.9</v>
      </c>
      <c r="O196" s="6">
        <f t="shared" si="168"/>
        <v>0.9</v>
      </c>
      <c r="P196" s="6">
        <f t="shared" si="168"/>
        <v>0.9</v>
      </c>
      <c r="Q196" s="6">
        <f t="shared" si="168"/>
        <v>0.9</v>
      </c>
      <c r="R196" s="6">
        <f t="shared" si="168"/>
        <v>0.9</v>
      </c>
      <c r="S196" s="6">
        <f t="shared" si="168"/>
        <v>0.9</v>
      </c>
      <c r="T196" s="130">
        <f t="shared" si="168"/>
        <v>0.9</v>
      </c>
      <c r="U196" s="6">
        <f t="shared" si="168"/>
        <v>0.9</v>
      </c>
      <c r="V196" s="6">
        <f t="shared" si="168"/>
        <v>0.9</v>
      </c>
      <c r="W196" s="6">
        <f t="shared" si="168"/>
        <v>0.9</v>
      </c>
      <c r="X196" s="6">
        <f t="shared" si="168"/>
        <v>0.9</v>
      </c>
      <c r="Y196" s="6">
        <f t="shared" si="168"/>
        <v>0.9</v>
      </c>
      <c r="Z196" s="6">
        <f t="shared" si="168"/>
        <v>0.9</v>
      </c>
      <c r="AA196" s="6">
        <f t="shared" si="168"/>
        <v>0.7</v>
      </c>
      <c r="AB196" s="6">
        <f t="shared" si="168"/>
        <v>0.98887673054748904</v>
      </c>
      <c r="AC196" s="6">
        <f t="shared" si="168"/>
        <v>0.9</v>
      </c>
      <c r="AD196" s="6">
        <f t="shared" si="168"/>
        <v>0.9</v>
      </c>
      <c r="AE196" s="493" t="e">
        <f t="shared" si="168"/>
        <v>#VALUE!</v>
      </c>
      <c r="AF196" s="6" t="e">
        <f t="shared" si="168"/>
        <v>#VALUE!</v>
      </c>
      <c r="AG196" s="6" t="e">
        <f t="shared" si="168"/>
        <v>#VALUE!</v>
      </c>
      <c r="AH196" s="6" t="e">
        <f t="shared" si="168"/>
        <v>#VALUE!</v>
      </c>
      <c r="AI196" s="114" t="e">
        <f t="shared" si="168"/>
        <v>#VALUE!</v>
      </c>
      <c r="AJ196" s="448" t="e">
        <f t="shared" si="168"/>
        <v>#VALUE!</v>
      </c>
      <c r="AK196" s="448" t="e">
        <f t="shared" si="168"/>
        <v>#VALUE!</v>
      </c>
      <c r="AL196" s="448" t="e">
        <f t="shared" si="168"/>
        <v>#VALUE!</v>
      </c>
      <c r="AM196" s="448" t="e">
        <f t="shared" si="168"/>
        <v>#VALUE!</v>
      </c>
      <c r="AN196" s="448" t="e">
        <f t="shared" si="168"/>
        <v>#DIV/0!</v>
      </c>
      <c r="AO196" s="130" t="e">
        <f t="shared" si="168"/>
        <v>#DIV/0!</v>
      </c>
    </row>
    <row r="197" spans="1:41" hidden="1">
      <c r="A197" s="16">
        <f t="shared" si="143"/>
        <v>185</v>
      </c>
      <c r="F197" s="6">
        <f t="shared" ref="F197:AI197" si="169">IF(F$173=0,0,F196+F194/(F194-F193)*(F195-F196))</f>
        <v>0.99419699369430159</v>
      </c>
      <c r="G197" s="6">
        <f t="shared" si="169"/>
        <v>0.99998607261499206</v>
      </c>
      <c r="H197" s="6">
        <f t="shared" si="169"/>
        <v>0.9993737466667878</v>
      </c>
      <c r="I197" s="6">
        <f t="shared" si="169"/>
        <v>0.99981181018137077</v>
      </c>
      <c r="J197" s="6">
        <f t="shared" si="169"/>
        <v>0.99937350954467041</v>
      </c>
      <c r="K197" s="6">
        <f t="shared" si="169"/>
        <v>0.99995379614318713</v>
      </c>
      <c r="L197" s="6">
        <f t="shared" si="169"/>
        <v>0.99419411493011145</v>
      </c>
      <c r="M197" s="6">
        <f t="shared" si="169"/>
        <v>0.99906082564820264</v>
      </c>
      <c r="N197" s="6">
        <f t="shared" si="169"/>
        <v>0.99943907633240392</v>
      </c>
      <c r="O197" s="6">
        <f t="shared" si="169"/>
        <v>0.99899115717813702</v>
      </c>
      <c r="P197" s="6">
        <f t="shared" si="169"/>
        <v>0.99723759335271622</v>
      </c>
      <c r="Q197" s="6">
        <f t="shared" si="169"/>
        <v>0.99853091013619888</v>
      </c>
      <c r="R197" s="6">
        <f t="shared" si="169"/>
        <v>0.99225994993957201</v>
      </c>
      <c r="S197" s="6">
        <f t="shared" si="169"/>
        <v>0.99939319465912679</v>
      </c>
      <c r="T197" s="130">
        <f t="shared" si="169"/>
        <v>0.98734929947203975</v>
      </c>
      <c r="U197" s="6">
        <f t="shared" si="169"/>
        <v>0.99705921299583145</v>
      </c>
      <c r="V197" s="6">
        <f t="shared" si="169"/>
        <v>0.99956931189465226</v>
      </c>
      <c r="W197" s="6">
        <f t="shared" si="169"/>
        <v>0.99644030982874787</v>
      </c>
      <c r="X197" s="6">
        <f t="shared" si="169"/>
        <v>0.99956622666184269</v>
      </c>
      <c r="Y197" s="6">
        <f t="shared" si="169"/>
        <v>0.98397736172576333</v>
      </c>
      <c r="Z197" s="6">
        <f t="shared" si="169"/>
        <v>0.99674783447275506</v>
      </c>
      <c r="AA197" s="6">
        <f t="shared" si="169"/>
        <v>0.77690731568662874</v>
      </c>
      <c r="AB197" s="6">
        <f t="shared" si="169"/>
        <v>0.98887673054748904</v>
      </c>
      <c r="AC197" s="6">
        <f t="shared" si="169"/>
        <v>0.99999984575611489</v>
      </c>
      <c r="AD197" s="6">
        <f t="shared" si="169"/>
        <v>0.91175664253851374</v>
      </c>
      <c r="AE197" s="493" t="e">
        <f t="shared" si="169"/>
        <v>#VALUE!</v>
      </c>
      <c r="AF197" s="6" t="e">
        <f t="shared" si="169"/>
        <v>#VALUE!</v>
      </c>
      <c r="AG197" s="6" t="e">
        <f t="shared" si="169"/>
        <v>#VALUE!</v>
      </c>
      <c r="AH197" s="6" t="e">
        <f t="shared" si="169"/>
        <v>#VALUE!</v>
      </c>
      <c r="AI197" s="114" t="e">
        <f t="shared" si="169"/>
        <v>#VALUE!</v>
      </c>
      <c r="AJ197" s="448" t="e">
        <f t="shared" ref="AJ197:AO197" si="170">IF(AJ$173=0,0,AJ196+AJ194/(AJ194-AJ193)*(AJ195-AJ196))</f>
        <v>#VALUE!</v>
      </c>
      <c r="AK197" s="448" t="e">
        <f t="shared" si="170"/>
        <v>#VALUE!</v>
      </c>
      <c r="AL197" s="448" t="e">
        <f t="shared" si="170"/>
        <v>#VALUE!</v>
      </c>
      <c r="AM197" s="448" t="e">
        <f t="shared" si="170"/>
        <v>#VALUE!</v>
      </c>
      <c r="AN197" s="448" t="e">
        <f t="shared" si="170"/>
        <v>#DIV/0!</v>
      </c>
      <c r="AO197" s="130" t="e">
        <f t="shared" si="170"/>
        <v>#DIV/0!</v>
      </c>
    </row>
    <row r="198" spans="1:41" hidden="1">
      <c r="A198" s="86">
        <f t="shared" si="143"/>
        <v>186</v>
      </c>
      <c r="B198" s="87"/>
      <c r="C198" s="87"/>
      <c r="D198" s="87"/>
      <c r="E198" s="87"/>
      <c r="F198" s="87">
        <f t="shared" ref="F198:AO198" si="171">IF((F$81*(1-F197)/IF(F$12="Vd",F197,1)-2*IF(F$12="Vd",F197,1)/(1+F197)*((F$93+F$94-2*LN(F197))*F$92)-F$53)*F193&gt;0,F$81*(1-F197)/IF(F$12="Vd",F197,1)-2*IF(F$12="Vd",F197,1)/(1+F197)*((F$93+F$94-2*LN(F197))*F$92)-F$53,F193)</f>
        <v>-6.9445305860005302E-8</v>
      </c>
      <c r="G198" s="87">
        <f t="shared" si="171"/>
        <v>-2.1118425399334448E-10</v>
      </c>
      <c r="H198" s="87">
        <f t="shared" si="171"/>
        <v>-9.4534304670348263E-9</v>
      </c>
      <c r="I198" s="87">
        <f t="shared" si="171"/>
        <v>-2.8420329831928617E-9</v>
      </c>
      <c r="J198" s="87">
        <f t="shared" si="171"/>
        <v>-9.4552159839731212E-9</v>
      </c>
      <c r="K198" s="87">
        <f t="shared" si="171"/>
        <v>-7.0644226032130428E-10</v>
      </c>
      <c r="L198" s="87">
        <f t="shared" si="171"/>
        <v>-6.9454062898502422E-8</v>
      </c>
      <c r="M198" s="87">
        <f t="shared" si="171"/>
        <v>-1.392152404857197E-8</v>
      </c>
      <c r="N198" s="87">
        <f t="shared" si="171"/>
        <v>-8.3872996557970286E-9</v>
      </c>
      <c r="O198" s="87">
        <f t="shared" si="171"/>
        <v>-1.5229780541943863E-8</v>
      </c>
      <c r="P198" s="87">
        <f t="shared" si="171"/>
        <v>-3.8266539548192924E-8</v>
      </c>
      <c r="Q198" s="87">
        <f t="shared" si="171"/>
        <v>-2.2129406983088795E-8</v>
      </c>
      <c r="R198" s="87">
        <f t="shared" si="171"/>
        <v>-8.4967191827517441E-8</v>
      </c>
      <c r="S198" s="87">
        <f t="shared" si="171"/>
        <v>-9.7150068700422795E-9</v>
      </c>
      <c r="T198" s="131">
        <f t="shared" si="171"/>
        <v>-1.0892903012579835E-7</v>
      </c>
      <c r="U198" s="87">
        <f t="shared" si="171"/>
        <v>-4.3495442023262776E-8</v>
      </c>
      <c r="V198" s="87">
        <f t="shared" si="171"/>
        <v>-6.3911910907913164E-9</v>
      </c>
      <c r="W198" s="87">
        <f t="shared" si="171"/>
        <v>-5.1646759774252871E-8</v>
      </c>
      <c r="X198" s="87">
        <f t="shared" si="171"/>
        <v>-6.4134315221845567E-9</v>
      </c>
      <c r="Y198" s="87">
        <f t="shared" si="171"/>
        <v>-1.2598090208884583E-7</v>
      </c>
      <c r="Z198" s="87">
        <f t="shared" si="171"/>
        <v>-4.3778295537311163E-8</v>
      </c>
      <c r="AA198" s="87">
        <f t="shared" si="171"/>
        <v>-4.2307976994004903E-7</v>
      </c>
      <c r="AB198" s="87">
        <f t="shared" si="171"/>
        <v>-1.2668141359185424E-2</v>
      </c>
      <c r="AC198" s="87">
        <f t="shared" si="171"/>
        <v>-1.7479423393584281E-12</v>
      </c>
      <c r="AD198" s="87">
        <f t="shared" si="171"/>
        <v>-3.909693402359693E-11</v>
      </c>
      <c r="AE198" s="494" t="e">
        <f t="shared" si="171"/>
        <v>#VALUE!</v>
      </c>
      <c r="AF198" s="87" t="e">
        <f t="shared" si="171"/>
        <v>#VALUE!</v>
      </c>
      <c r="AG198" s="87" t="e">
        <f t="shared" si="171"/>
        <v>#VALUE!</v>
      </c>
      <c r="AH198" s="87" t="e">
        <f t="shared" si="171"/>
        <v>#VALUE!</v>
      </c>
      <c r="AI198" s="87" t="e">
        <f t="shared" si="171"/>
        <v>#VALUE!</v>
      </c>
      <c r="AJ198" s="449" t="e">
        <f t="shared" si="171"/>
        <v>#VALUE!</v>
      </c>
      <c r="AK198" s="449" t="e">
        <f t="shared" si="171"/>
        <v>#VALUE!</v>
      </c>
      <c r="AL198" s="449" t="e">
        <f t="shared" si="171"/>
        <v>#VALUE!</v>
      </c>
      <c r="AM198" s="449" t="e">
        <f t="shared" si="171"/>
        <v>#VALUE!</v>
      </c>
      <c r="AN198" s="449" t="e">
        <f t="shared" si="171"/>
        <v>#DIV/0!</v>
      </c>
      <c r="AO198" s="131" t="e">
        <f t="shared" si="171"/>
        <v>#DIV/0!</v>
      </c>
    </row>
    <row r="199" spans="1:41" hidden="1">
      <c r="A199" s="16">
        <f t="shared" si="143"/>
        <v>187</v>
      </c>
      <c r="F199" s="6">
        <f t="shared" ref="F199:AO199" si="172">IF((F$81*(1-F197)/IF(F$12="Vd",F197,1)-2*IF(F$12="Vd",F197,1)/(1+F197)*((F$93+F$94-2*LN(F197))*F$92)-F$53)*F194&gt;0,F$81*(1-F197)/IF(F$12="Vd",F197,1)-2*IF(F$12="Vd",F197,1)/(1+F197)*((F$93+F$94-2*LN(F197))*F$92)-F$53,F194)</f>
        <v>0.15890875490116516</v>
      </c>
      <c r="G199" s="6">
        <f t="shared" si="172"/>
        <v>0.16827890444137586</v>
      </c>
      <c r="H199" s="6">
        <f t="shared" si="172"/>
        <v>0.16646201580256131</v>
      </c>
      <c r="I199" s="6">
        <f t="shared" si="172"/>
        <v>0.1678385187414124</v>
      </c>
      <c r="J199" s="6">
        <f t="shared" si="172"/>
        <v>0.16642997630028178</v>
      </c>
      <c r="K199" s="6">
        <f t="shared" si="172"/>
        <v>0.16777314193624443</v>
      </c>
      <c r="L199" s="6">
        <f t="shared" si="172"/>
        <v>0.15886460281163484</v>
      </c>
      <c r="M199" s="6">
        <f t="shared" si="172"/>
        <v>0.16595409056675298</v>
      </c>
      <c r="N199" s="6">
        <f t="shared" si="172"/>
        <v>0.16682826418597943</v>
      </c>
      <c r="O199" s="6">
        <f t="shared" si="172"/>
        <v>0.16475956494651145</v>
      </c>
      <c r="P199" s="6">
        <f t="shared" si="172"/>
        <v>0.16257635423850247</v>
      </c>
      <c r="Q199" s="6">
        <f t="shared" si="172"/>
        <v>0.163056260708977</v>
      </c>
      <c r="R199" s="6">
        <f t="shared" si="172"/>
        <v>0.1551709753976567</v>
      </c>
      <c r="S199" s="6">
        <f t="shared" si="172"/>
        <v>0.16320804336787134</v>
      </c>
      <c r="T199" s="130">
        <f t="shared" si="172"/>
        <v>0.1479065895198014</v>
      </c>
      <c r="U199" s="6">
        <f t="shared" si="172"/>
        <v>0.15835263032796154</v>
      </c>
      <c r="V199" s="6">
        <f t="shared" si="172"/>
        <v>0.16631452462427598</v>
      </c>
      <c r="W199" s="6">
        <f t="shared" si="172"/>
        <v>0.15643989147151843</v>
      </c>
      <c r="X199" s="6">
        <f t="shared" si="172"/>
        <v>0.16571655526522117</v>
      </c>
      <c r="Y199" s="6">
        <f t="shared" si="172"/>
        <v>0.13603877491827859</v>
      </c>
      <c r="Z199" s="6">
        <f t="shared" si="172"/>
        <v>0.15719851657240833</v>
      </c>
      <c r="AA199" s="6">
        <f t="shared" si="172"/>
        <v>0.172889018069522</v>
      </c>
      <c r="AB199" s="6">
        <f t="shared" si="172"/>
        <v>5.377642775528102E-17</v>
      </c>
      <c r="AC199" s="6">
        <f t="shared" si="172"/>
        <v>0.12591423479490568</v>
      </c>
      <c r="AD199" s="6">
        <f t="shared" si="172"/>
        <v>1.4803311127041655E-2</v>
      </c>
      <c r="AE199" s="493" t="e">
        <f t="shared" si="172"/>
        <v>#VALUE!</v>
      </c>
      <c r="AF199" s="6" t="e">
        <f t="shared" si="172"/>
        <v>#VALUE!</v>
      </c>
      <c r="AG199" s="6" t="e">
        <f t="shared" si="172"/>
        <v>#VALUE!</v>
      </c>
      <c r="AH199" s="6" t="e">
        <f t="shared" si="172"/>
        <v>#VALUE!</v>
      </c>
      <c r="AI199" s="114" t="e">
        <f t="shared" si="172"/>
        <v>#VALUE!</v>
      </c>
      <c r="AJ199" s="448" t="e">
        <f t="shared" si="172"/>
        <v>#VALUE!</v>
      </c>
      <c r="AK199" s="448" t="e">
        <f t="shared" si="172"/>
        <v>#VALUE!</v>
      </c>
      <c r="AL199" s="448" t="e">
        <f t="shared" si="172"/>
        <v>#VALUE!</v>
      </c>
      <c r="AM199" s="448" t="e">
        <f t="shared" si="172"/>
        <v>#VALUE!</v>
      </c>
      <c r="AN199" s="448" t="e">
        <f t="shared" si="172"/>
        <v>#DIV/0!</v>
      </c>
      <c r="AO199" s="130" t="e">
        <f t="shared" si="172"/>
        <v>#DIV/0!</v>
      </c>
    </row>
    <row r="200" spans="1:41" hidden="1">
      <c r="A200" s="16">
        <f t="shared" si="143"/>
        <v>188</v>
      </c>
      <c r="B200" s="6" t="s">
        <v>144</v>
      </c>
      <c r="F200" s="6">
        <f t="shared" ref="F200:AO200" si="173">IF(F$81*(1-F197)/IF(F$12="Vd",F197,1)-2*IF(F$12="Vd",F197,1)/(1+F197)*((F$93+F$94-2*LN(F197))*F$92)-F$53&gt;0,F195,F197)</f>
        <v>0.99419699369430159</v>
      </c>
      <c r="G200" s="6">
        <f t="shared" si="173"/>
        <v>0.99998607261499206</v>
      </c>
      <c r="H200" s="6">
        <f t="shared" si="173"/>
        <v>0.9993737466667878</v>
      </c>
      <c r="I200" s="6">
        <f t="shared" si="173"/>
        <v>0.99981181018137077</v>
      </c>
      <c r="J200" s="6">
        <f t="shared" si="173"/>
        <v>0.99937350954467041</v>
      </c>
      <c r="K200" s="6">
        <f t="shared" si="173"/>
        <v>0.99995379614318713</v>
      </c>
      <c r="L200" s="6">
        <f t="shared" si="173"/>
        <v>0.99419411493011145</v>
      </c>
      <c r="M200" s="6">
        <f t="shared" si="173"/>
        <v>0.99906082564820264</v>
      </c>
      <c r="N200" s="6">
        <f t="shared" si="173"/>
        <v>0.99943907633240392</v>
      </c>
      <c r="O200" s="6">
        <f t="shared" si="173"/>
        <v>0.99899115717813702</v>
      </c>
      <c r="P200" s="6">
        <f t="shared" si="173"/>
        <v>0.99723759335271622</v>
      </c>
      <c r="Q200" s="6">
        <f t="shared" si="173"/>
        <v>0.99853091013619888</v>
      </c>
      <c r="R200" s="6">
        <f t="shared" si="173"/>
        <v>0.99225994993957201</v>
      </c>
      <c r="S200" s="6">
        <f t="shared" si="173"/>
        <v>0.99939319465912679</v>
      </c>
      <c r="T200" s="130">
        <f t="shared" si="173"/>
        <v>0.98734929947203975</v>
      </c>
      <c r="U200" s="6">
        <f t="shared" si="173"/>
        <v>0.99705921299583145</v>
      </c>
      <c r="V200" s="6">
        <f t="shared" si="173"/>
        <v>0.99956931189465226</v>
      </c>
      <c r="W200" s="6">
        <f t="shared" si="173"/>
        <v>0.99644030982874787</v>
      </c>
      <c r="X200" s="6">
        <f t="shared" si="173"/>
        <v>0.99956622666184269</v>
      </c>
      <c r="Y200" s="6">
        <f t="shared" si="173"/>
        <v>0.98397736172576333</v>
      </c>
      <c r="Z200" s="6">
        <f t="shared" si="173"/>
        <v>0.99674783447275506</v>
      </c>
      <c r="AA200" s="6">
        <f t="shared" si="173"/>
        <v>0.77690731568662874</v>
      </c>
      <c r="AB200" s="6">
        <f t="shared" si="173"/>
        <v>1</v>
      </c>
      <c r="AC200" s="6">
        <f t="shared" si="173"/>
        <v>0.99999984575611489</v>
      </c>
      <c r="AD200" s="6">
        <f t="shared" si="173"/>
        <v>0.91175664253851374</v>
      </c>
      <c r="AE200" s="493" t="e">
        <f t="shared" si="173"/>
        <v>#VALUE!</v>
      </c>
      <c r="AF200" s="6" t="e">
        <f t="shared" si="173"/>
        <v>#VALUE!</v>
      </c>
      <c r="AG200" s="6" t="e">
        <f t="shared" si="173"/>
        <v>#VALUE!</v>
      </c>
      <c r="AH200" s="6" t="e">
        <f t="shared" si="173"/>
        <v>#VALUE!</v>
      </c>
      <c r="AI200" s="114" t="e">
        <f t="shared" si="173"/>
        <v>#VALUE!</v>
      </c>
      <c r="AJ200" s="448" t="e">
        <f t="shared" si="173"/>
        <v>#VALUE!</v>
      </c>
      <c r="AK200" s="448" t="e">
        <f t="shared" si="173"/>
        <v>#VALUE!</v>
      </c>
      <c r="AL200" s="448" t="e">
        <f t="shared" si="173"/>
        <v>#VALUE!</v>
      </c>
      <c r="AM200" s="448" t="e">
        <f t="shared" si="173"/>
        <v>#VALUE!</v>
      </c>
      <c r="AN200" s="448" t="e">
        <f t="shared" si="173"/>
        <v>#DIV/0!</v>
      </c>
      <c r="AO200" s="130" t="e">
        <f t="shared" si="173"/>
        <v>#DIV/0!</v>
      </c>
    </row>
    <row r="201" spans="1:41" hidden="1">
      <c r="A201" s="16">
        <f t="shared" si="143"/>
        <v>189</v>
      </c>
      <c r="F201" s="6">
        <f t="shared" ref="F201:AO201" si="174">IF(F$81*(1-F197)/IF(F$12="Vd",F197,1)-2*IF(F$12="Vd",F197,1)/(1+F197)*((F$93+F$94-2*LN(F197))*F$92)-F$53&gt;0,F197,F196)</f>
        <v>0.9</v>
      </c>
      <c r="G201" s="6">
        <f t="shared" si="174"/>
        <v>0.9</v>
      </c>
      <c r="H201" s="6">
        <f t="shared" si="174"/>
        <v>0.9</v>
      </c>
      <c r="I201" s="6">
        <f t="shared" si="174"/>
        <v>0.9</v>
      </c>
      <c r="J201" s="6">
        <f t="shared" si="174"/>
        <v>0.9</v>
      </c>
      <c r="K201" s="6">
        <f t="shared" si="174"/>
        <v>0.9</v>
      </c>
      <c r="L201" s="6">
        <f t="shared" si="174"/>
        <v>0.9</v>
      </c>
      <c r="M201" s="6">
        <f t="shared" si="174"/>
        <v>0.9</v>
      </c>
      <c r="N201" s="6">
        <f t="shared" si="174"/>
        <v>0.9</v>
      </c>
      <c r="O201" s="6">
        <f t="shared" si="174"/>
        <v>0.9</v>
      </c>
      <c r="P201" s="6">
        <f t="shared" si="174"/>
        <v>0.9</v>
      </c>
      <c r="Q201" s="6">
        <f t="shared" si="174"/>
        <v>0.9</v>
      </c>
      <c r="R201" s="6">
        <f t="shared" si="174"/>
        <v>0.9</v>
      </c>
      <c r="S201" s="6">
        <f t="shared" si="174"/>
        <v>0.9</v>
      </c>
      <c r="T201" s="130">
        <f t="shared" si="174"/>
        <v>0.9</v>
      </c>
      <c r="U201" s="6">
        <f t="shared" si="174"/>
        <v>0.9</v>
      </c>
      <c r="V201" s="6">
        <f t="shared" si="174"/>
        <v>0.9</v>
      </c>
      <c r="W201" s="6">
        <f t="shared" si="174"/>
        <v>0.9</v>
      </c>
      <c r="X201" s="6">
        <f t="shared" si="174"/>
        <v>0.9</v>
      </c>
      <c r="Y201" s="6">
        <f t="shared" si="174"/>
        <v>0.9</v>
      </c>
      <c r="Z201" s="6">
        <f t="shared" si="174"/>
        <v>0.9</v>
      </c>
      <c r="AA201" s="6">
        <f t="shared" si="174"/>
        <v>0.7</v>
      </c>
      <c r="AB201" s="6">
        <f t="shared" si="174"/>
        <v>0.98887673054748904</v>
      </c>
      <c r="AC201" s="6">
        <f t="shared" si="174"/>
        <v>0.9</v>
      </c>
      <c r="AD201" s="6">
        <f t="shared" si="174"/>
        <v>0.9</v>
      </c>
      <c r="AE201" s="493" t="e">
        <f t="shared" si="174"/>
        <v>#VALUE!</v>
      </c>
      <c r="AF201" s="6" t="e">
        <f t="shared" si="174"/>
        <v>#VALUE!</v>
      </c>
      <c r="AG201" s="6" t="e">
        <f t="shared" si="174"/>
        <v>#VALUE!</v>
      </c>
      <c r="AH201" s="6" t="e">
        <f t="shared" si="174"/>
        <v>#VALUE!</v>
      </c>
      <c r="AI201" s="114" t="e">
        <f t="shared" si="174"/>
        <v>#VALUE!</v>
      </c>
      <c r="AJ201" s="448" t="e">
        <f t="shared" si="174"/>
        <v>#VALUE!</v>
      </c>
      <c r="AK201" s="448" t="e">
        <f t="shared" si="174"/>
        <v>#VALUE!</v>
      </c>
      <c r="AL201" s="448" t="e">
        <f t="shared" si="174"/>
        <v>#VALUE!</v>
      </c>
      <c r="AM201" s="448" t="e">
        <f t="shared" si="174"/>
        <v>#VALUE!</v>
      </c>
      <c r="AN201" s="448" t="e">
        <f t="shared" si="174"/>
        <v>#DIV/0!</v>
      </c>
      <c r="AO201" s="130" t="e">
        <f t="shared" si="174"/>
        <v>#DIV/0!</v>
      </c>
    </row>
    <row r="202" spans="1:41" ht="15.75" hidden="1" thickBot="1">
      <c r="A202" s="16">
        <f t="shared" si="143"/>
        <v>190</v>
      </c>
      <c r="F202" s="6">
        <f t="shared" ref="F202:AI202" si="175">IF(F$173=0,0,F201+F199/(F199-F198)*(F200-F201))</f>
        <v>0.99419695252894114</v>
      </c>
      <c r="G202" s="6">
        <f t="shared" si="175"/>
        <v>0.99998607248951299</v>
      </c>
      <c r="H202" s="6">
        <f t="shared" si="175"/>
        <v>0.99937374102332166</v>
      </c>
      <c r="I202" s="6">
        <f t="shared" si="175"/>
        <v>0.99981180849124351</v>
      </c>
      <c r="J202" s="6">
        <f t="shared" si="175"/>
        <v>0.99937350389906521</v>
      </c>
      <c r="K202" s="6">
        <f t="shared" si="175"/>
        <v>0.99995379572231169</v>
      </c>
      <c r="L202" s="6">
        <f t="shared" si="175"/>
        <v>0.99419407374937641</v>
      </c>
      <c r="M202" s="6">
        <f t="shared" si="175"/>
        <v>0.99906081733820828</v>
      </c>
      <c r="N202" s="6">
        <f t="shared" si="175"/>
        <v>0.99943907133309939</v>
      </c>
      <c r="O202" s="6">
        <f t="shared" si="175"/>
        <v>0.99899114802775202</v>
      </c>
      <c r="P202" s="6">
        <f t="shared" si="175"/>
        <v>0.99723757046534522</v>
      </c>
      <c r="Q202" s="6">
        <f t="shared" si="175"/>
        <v>0.99853089676394136</v>
      </c>
      <c r="R202" s="6">
        <f t="shared" si="175"/>
        <v>0.9922598994206876</v>
      </c>
      <c r="S202" s="6">
        <f t="shared" si="175"/>
        <v>0.99939318874271799</v>
      </c>
      <c r="T202" s="130">
        <f t="shared" si="175"/>
        <v>0.98734923514179251</v>
      </c>
      <c r="U202" s="6">
        <f t="shared" si="175"/>
        <v>0.99705918633614032</v>
      </c>
      <c r="V202" s="6">
        <f t="shared" si="175"/>
        <v>0.99956930806836908</v>
      </c>
      <c r="W202" s="6">
        <f t="shared" si="175"/>
        <v>0.99644027799014312</v>
      </c>
      <c r="X202" s="6">
        <f t="shared" si="175"/>
        <v>0.99956622280850915</v>
      </c>
      <c r="Y202" s="6">
        <f t="shared" si="175"/>
        <v>0.98397728395724482</v>
      </c>
      <c r="Z202" s="6">
        <f t="shared" si="175"/>
        <v>0.9967478075294085</v>
      </c>
      <c r="AA202" s="6">
        <f t="shared" si="175"/>
        <v>0.77690712748583857</v>
      </c>
      <c r="AB202" s="6">
        <f t="shared" si="175"/>
        <v>0.98887673054748904</v>
      </c>
      <c r="AC202" s="6">
        <f t="shared" si="175"/>
        <v>0.99999984575472667</v>
      </c>
      <c r="AD202" s="6">
        <f t="shared" si="175"/>
        <v>0.91175664250746336</v>
      </c>
      <c r="AE202" s="493" t="e">
        <f t="shared" si="175"/>
        <v>#VALUE!</v>
      </c>
      <c r="AF202" s="6" t="e">
        <f t="shared" si="175"/>
        <v>#VALUE!</v>
      </c>
      <c r="AG202" s="6" t="e">
        <f t="shared" si="175"/>
        <v>#VALUE!</v>
      </c>
      <c r="AH202" s="6" t="e">
        <f t="shared" si="175"/>
        <v>#VALUE!</v>
      </c>
      <c r="AI202" s="394" t="e">
        <f t="shared" si="175"/>
        <v>#VALUE!</v>
      </c>
      <c r="AJ202" s="447" t="e">
        <f t="shared" ref="AJ202:AO202" si="176">IF(AJ$173=0,0,AJ201+AJ199/(AJ199-AJ198)*(AJ200-AJ201))</f>
        <v>#VALUE!</v>
      </c>
      <c r="AK202" s="447" t="e">
        <f t="shared" si="176"/>
        <v>#VALUE!</v>
      </c>
      <c r="AL202" s="447" t="e">
        <f t="shared" si="176"/>
        <v>#VALUE!</v>
      </c>
      <c r="AM202" s="447" t="e">
        <f t="shared" si="176"/>
        <v>#VALUE!</v>
      </c>
      <c r="AN202" s="447" t="e">
        <f t="shared" si="176"/>
        <v>#DIV/0!</v>
      </c>
      <c r="AO202" s="307" t="e">
        <f t="shared" si="176"/>
        <v>#DIV/0!</v>
      </c>
    </row>
    <row r="203" spans="1:41" ht="19.5" hidden="1" thickTop="1" thickBot="1">
      <c r="A203" s="94">
        <f t="shared" si="143"/>
        <v>191</v>
      </c>
      <c r="B203" s="78" t="s">
        <v>145</v>
      </c>
      <c r="C203" s="78"/>
      <c r="D203" s="101" t="s">
        <v>94</v>
      </c>
      <c r="E203" s="78"/>
      <c r="F203" s="78">
        <f t="shared" ref="F203:AI203" si="177">IF(F$12="Vd",F81/F202,F81*F202)</f>
        <v>1.5240653530241695</v>
      </c>
      <c r="G203" s="78">
        <f t="shared" si="177"/>
        <v>1.5152211294315741</v>
      </c>
      <c r="H203" s="78">
        <f t="shared" si="177"/>
        <v>1.5161495284255668</v>
      </c>
      <c r="I203" s="78">
        <f t="shared" si="177"/>
        <v>1.5152000261734038</v>
      </c>
      <c r="J203" s="78">
        <f t="shared" si="177"/>
        <v>1.515864561631818</v>
      </c>
      <c r="K203" s="78">
        <f t="shared" si="177"/>
        <v>1.5149148783944104</v>
      </c>
      <c r="L203" s="115">
        <f t="shared" si="177"/>
        <v>1.5236913222926411</v>
      </c>
      <c r="M203" s="115">
        <f t="shared" si="177"/>
        <v>1.5148448828466949</v>
      </c>
      <c r="N203" s="115">
        <f t="shared" si="177"/>
        <v>1.5142715651277741</v>
      </c>
      <c r="O203" s="115">
        <f t="shared" si="177"/>
        <v>1.5134221667974215</v>
      </c>
      <c r="P203" s="115">
        <f t="shared" si="177"/>
        <v>1.5160834214801011</v>
      </c>
      <c r="Q203" s="115">
        <f t="shared" si="177"/>
        <v>1.511895347859604</v>
      </c>
      <c r="R203" s="115">
        <f t="shared" si="177"/>
        <v>1.5214503966076596</v>
      </c>
      <c r="S203" s="115">
        <f t="shared" si="177"/>
        <v>1.5096742175114815</v>
      </c>
      <c r="T203" s="137">
        <f t="shared" si="177"/>
        <v>1.5280896328286468</v>
      </c>
      <c r="U203" s="78">
        <f t="shared" si="177"/>
        <v>1.508758130201467</v>
      </c>
      <c r="V203" s="78">
        <f t="shared" si="177"/>
        <v>1.5049693318252804</v>
      </c>
      <c r="W203" s="78">
        <f t="shared" si="177"/>
        <v>1.5043211536767112</v>
      </c>
      <c r="X203" s="78">
        <f t="shared" si="177"/>
        <v>1.4996166880713391</v>
      </c>
      <c r="Y203" s="78">
        <f t="shared" si="177"/>
        <v>1.4989661885560748</v>
      </c>
      <c r="Z203" s="78">
        <f t="shared" si="177"/>
        <v>1.4797611470197611</v>
      </c>
      <c r="AA203" s="115">
        <f t="shared" si="177"/>
        <v>1.4749486789591497</v>
      </c>
      <c r="AB203" s="115">
        <f t="shared" si="177"/>
        <v>1.1331520075677155</v>
      </c>
      <c r="AC203" s="115">
        <f t="shared" si="177"/>
        <v>1.1332301967434373</v>
      </c>
      <c r="AD203" s="115">
        <f t="shared" si="177"/>
        <v>1.1332300219480358</v>
      </c>
      <c r="AE203" s="500" t="e">
        <f t="shared" si="177"/>
        <v>#VALUE!</v>
      </c>
      <c r="AF203" s="115" t="e">
        <f t="shared" si="177"/>
        <v>#VALUE!</v>
      </c>
      <c r="AG203" s="115" t="e">
        <f t="shared" si="177"/>
        <v>#VALUE!</v>
      </c>
      <c r="AH203" s="115" t="e">
        <f t="shared" si="177"/>
        <v>#VALUE!</v>
      </c>
      <c r="AI203" s="115" t="e">
        <f t="shared" si="177"/>
        <v>#VALUE!</v>
      </c>
      <c r="AJ203" s="455" t="e">
        <f t="shared" ref="AJ203:AO203" si="178">IF(AJ$12="Vd",AJ81/AJ202,AJ81*AJ202)</f>
        <v>#VALUE!</v>
      </c>
      <c r="AK203" s="455" t="e">
        <f t="shared" si="178"/>
        <v>#VALUE!</v>
      </c>
      <c r="AL203" s="455" t="e">
        <f t="shared" si="178"/>
        <v>#VALUE!</v>
      </c>
      <c r="AM203" s="455" t="e">
        <f t="shared" si="178"/>
        <v>#VALUE!</v>
      </c>
      <c r="AN203" s="455" t="e">
        <f t="shared" si="178"/>
        <v>#DIV/0!</v>
      </c>
      <c r="AO203" s="137" t="e">
        <f t="shared" si="178"/>
        <v>#DIV/0!</v>
      </c>
    </row>
    <row r="204" spans="1:41" ht="15.75" hidden="1" thickTop="1">
      <c r="A204" s="78"/>
      <c r="B204" s="78"/>
      <c r="C204" s="78"/>
      <c r="D204" s="78"/>
      <c r="E204" s="78"/>
      <c r="F204" s="78"/>
      <c r="G204" s="78"/>
      <c r="H204" s="78"/>
      <c r="I204" s="78"/>
      <c r="J204" s="78"/>
      <c r="K204" s="78"/>
      <c r="N204" s="102"/>
      <c r="O204" s="103"/>
      <c r="P204" s="103"/>
      <c r="Q204" s="102"/>
    </row>
    <row r="205" spans="1:41" ht="15.75" thickBot="1">
      <c r="A205" s="114"/>
      <c r="B205" s="394"/>
      <c r="C205" s="394"/>
      <c r="D205" s="394"/>
      <c r="E205" s="394"/>
      <c r="F205" s="114"/>
      <c r="G205" s="114"/>
      <c r="H205" s="114"/>
      <c r="I205" s="114"/>
      <c r="J205" s="114"/>
      <c r="K205" s="114"/>
      <c r="N205" s="102"/>
      <c r="O205" s="103"/>
      <c r="P205" s="103"/>
      <c r="Q205" s="102"/>
    </row>
    <row r="206" spans="1:41" ht="18.75" thickTop="1">
      <c r="B206" s="17" t="s">
        <v>10</v>
      </c>
      <c r="C206" s="23"/>
      <c r="D206" s="23"/>
      <c r="E206" s="23"/>
      <c r="F206" s="190">
        <v>14</v>
      </c>
      <c r="G206" s="190">
        <v>15</v>
      </c>
      <c r="H206" s="190">
        <v>16</v>
      </c>
      <c r="I206" s="190">
        <v>17</v>
      </c>
      <c r="J206" s="190">
        <v>18</v>
      </c>
      <c r="K206" s="190">
        <v>19</v>
      </c>
      <c r="L206" s="190">
        <v>20</v>
      </c>
      <c r="M206" s="190">
        <v>21</v>
      </c>
      <c r="N206" s="190">
        <v>22</v>
      </c>
      <c r="O206" s="190">
        <v>23</v>
      </c>
      <c r="P206" s="190">
        <v>24</v>
      </c>
      <c r="Q206" s="190">
        <v>25</v>
      </c>
      <c r="R206" s="157">
        <v>26</v>
      </c>
    </row>
    <row r="207" spans="1:41" ht="15.75">
      <c r="B207" s="24"/>
      <c r="C207" s="25"/>
      <c r="D207" s="25" t="s">
        <v>11</v>
      </c>
      <c r="E207" s="25"/>
      <c r="F207" s="187" t="str">
        <f>S9</f>
        <v>VENT</v>
      </c>
      <c r="G207" s="187" t="str">
        <f t="shared" ref="G207:Q222" si="179">T9</f>
        <v>VENT</v>
      </c>
      <c r="H207" s="187" t="str">
        <f t="shared" si="179"/>
        <v>VENT</v>
      </c>
      <c r="I207" s="187" t="str">
        <f t="shared" si="179"/>
        <v>VENT</v>
      </c>
      <c r="J207" s="187" t="str">
        <f t="shared" si="179"/>
        <v>VENT</v>
      </c>
      <c r="K207" s="187" t="str">
        <f t="shared" si="179"/>
        <v>VENT</v>
      </c>
      <c r="L207" s="187" t="str">
        <f t="shared" si="179"/>
        <v>VENT</v>
      </c>
      <c r="M207" s="187" t="str">
        <f t="shared" si="179"/>
        <v>VENT</v>
      </c>
      <c r="N207" s="187" t="str">
        <f t="shared" si="179"/>
        <v>VENT</v>
      </c>
      <c r="O207" s="187" t="str">
        <f t="shared" si="179"/>
        <v>VENT</v>
      </c>
      <c r="P207" s="187" t="str">
        <f t="shared" si="179"/>
        <v>VENT</v>
      </c>
      <c r="Q207" s="187" t="str">
        <f t="shared" si="179"/>
        <v>VENT</v>
      </c>
      <c r="R207" s="116"/>
    </row>
    <row r="208" spans="1:41" ht="15.75">
      <c r="B208" s="27"/>
      <c r="C208" s="718"/>
      <c r="D208" s="718" t="s">
        <v>12</v>
      </c>
      <c r="E208" s="718"/>
      <c r="F208" s="188" t="str">
        <f t="shared" ref="F208:F271" si="180">S10</f>
        <v>11420-AA3-2"-PV</v>
      </c>
      <c r="G208" s="188" t="str">
        <f t="shared" si="179"/>
        <v>PSV-11141C</v>
      </c>
      <c r="H208" s="188" t="str">
        <f t="shared" si="179"/>
        <v>11426-AA3-2"-PV</v>
      </c>
      <c r="I208" s="188" t="str">
        <f t="shared" si="179"/>
        <v>PSV-11341A</v>
      </c>
      <c r="J208" s="188" t="str">
        <f t="shared" si="179"/>
        <v>13412-AA3-2"-PV</v>
      </c>
      <c r="K208" s="188" t="str">
        <f t="shared" si="179"/>
        <v>PSV-11341B</v>
      </c>
      <c r="L208" s="188" t="str">
        <f t="shared" si="179"/>
        <v xml:space="preserve"> 13432-AA3-2"-PV</v>
      </c>
      <c r="M208" s="188" t="str">
        <f t="shared" si="179"/>
        <v>PSV-11151</v>
      </c>
      <c r="N208" s="188" t="str">
        <f t="shared" si="179"/>
        <v>11517-AA3-2"-PV</v>
      </c>
      <c r="O208" s="188" t="str">
        <f t="shared" si="179"/>
        <v>E-1891</v>
      </c>
      <c r="P208" s="188" t="str">
        <f t="shared" si="179"/>
        <v>D-1891</v>
      </c>
      <c r="Q208" s="188" t="str">
        <f t="shared" si="179"/>
        <v>S-1891</v>
      </c>
      <c r="R208" s="117"/>
    </row>
    <row r="209" spans="2:18" ht="16.5" thickBot="1">
      <c r="B209" s="27"/>
      <c r="C209" s="718"/>
      <c r="D209" s="718" t="s">
        <v>14</v>
      </c>
      <c r="E209" s="718"/>
      <c r="F209" s="188" t="str">
        <f t="shared" si="180"/>
        <v>11426-AA3-2"-PV</v>
      </c>
      <c r="G209" s="188" t="str">
        <f t="shared" si="179"/>
        <v>89101-AA3-4"-PV</v>
      </c>
      <c r="H209" s="188" t="str">
        <f t="shared" si="179"/>
        <v>13412-AA3-2"-PV</v>
      </c>
      <c r="I209" s="188" t="str">
        <f t="shared" si="179"/>
        <v>89101-AA3-4"-PV</v>
      </c>
      <c r="J209" s="188" t="str">
        <f t="shared" si="179"/>
        <v xml:space="preserve"> 13432-AA3-2"-PV</v>
      </c>
      <c r="K209" s="188" t="str">
        <f t="shared" si="179"/>
        <v>89101-AA3-4"-PV</v>
      </c>
      <c r="L209" s="188" t="str">
        <f t="shared" si="179"/>
        <v>18104-AA3-2"-PV</v>
      </c>
      <c r="M209" s="188" t="str">
        <f t="shared" si="179"/>
        <v>89101-AA3-4"-PV</v>
      </c>
      <c r="N209" s="188" t="str">
        <f t="shared" si="179"/>
        <v>E-1891</v>
      </c>
      <c r="O209" s="188" t="str">
        <f t="shared" si="179"/>
        <v>D-1891</v>
      </c>
      <c r="P209" s="188" t="str">
        <f t="shared" si="179"/>
        <v>S-1891</v>
      </c>
      <c r="Q209" s="188" t="str">
        <f t="shared" si="179"/>
        <v>ATM</v>
      </c>
      <c r="R209" s="117"/>
    </row>
    <row r="210" spans="2:18" ht="15.75" thickTop="1">
      <c r="B210" s="32" t="s">
        <v>19</v>
      </c>
      <c r="C210" s="33"/>
      <c r="D210" s="33"/>
      <c r="E210" s="33"/>
      <c r="F210" s="312" t="str">
        <f t="shared" si="180"/>
        <v>Vd</v>
      </c>
      <c r="G210" s="312" t="str">
        <f t="shared" si="179"/>
        <v>Vd</v>
      </c>
      <c r="H210" s="312" t="str">
        <f t="shared" si="179"/>
        <v>Vd</v>
      </c>
      <c r="I210" s="312" t="str">
        <f t="shared" si="179"/>
        <v>Vd</v>
      </c>
      <c r="J210" s="312" t="str">
        <f t="shared" si="179"/>
        <v>Vd</v>
      </c>
      <c r="K210" s="312" t="str">
        <f t="shared" si="179"/>
        <v>Vd</v>
      </c>
      <c r="L210" s="312" t="str">
        <f t="shared" si="179"/>
        <v>Vd</v>
      </c>
      <c r="M210" s="312" t="str">
        <f t="shared" si="179"/>
        <v>Vd</v>
      </c>
      <c r="N210" s="312" t="str">
        <f t="shared" si="179"/>
        <v>Vd</v>
      </c>
      <c r="O210" s="312" t="str">
        <f t="shared" si="179"/>
        <v>L</v>
      </c>
      <c r="P210" s="312" t="str">
        <f t="shared" si="179"/>
        <v>Vd</v>
      </c>
      <c r="Q210" s="312" t="str">
        <f t="shared" si="179"/>
        <v>Vd</v>
      </c>
      <c r="R210" s="596"/>
    </row>
    <row r="211" spans="2:18">
      <c r="B211" s="34" t="s">
        <v>20</v>
      </c>
      <c r="C211" s="35" t="s">
        <v>21</v>
      </c>
      <c r="D211" s="35" t="s">
        <v>22</v>
      </c>
      <c r="E211" s="35"/>
      <c r="F211" s="152">
        <f t="shared" si="180"/>
        <v>169</v>
      </c>
      <c r="G211" s="152">
        <f t="shared" si="179"/>
        <v>210</v>
      </c>
      <c r="H211" s="152">
        <f t="shared" si="179"/>
        <v>169</v>
      </c>
      <c r="I211" s="152">
        <f t="shared" si="179"/>
        <v>210</v>
      </c>
      <c r="J211" s="152">
        <f t="shared" si="179"/>
        <v>169</v>
      </c>
      <c r="K211" s="152">
        <f t="shared" si="179"/>
        <v>210</v>
      </c>
      <c r="L211" s="152">
        <f t="shared" si="179"/>
        <v>169</v>
      </c>
      <c r="M211" s="152">
        <f t="shared" si="179"/>
        <v>210</v>
      </c>
      <c r="N211" s="152">
        <f t="shared" si="179"/>
        <v>169</v>
      </c>
      <c r="O211" s="152">
        <f t="shared" si="179"/>
        <v>210</v>
      </c>
      <c r="P211" s="152">
        <f t="shared" si="179"/>
        <v>210</v>
      </c>
      <c r="Q211" s="152">
        <f t="shared" si="179"/>
        <v>210</v>
      </c>
      <c r="R211" s="306"/>
    </row>
    <row r="212" spans="2:18" ht="18">
      <c r="B212" s="36" t="s">
        <v>23</v>
      </c>
      <c r="C212" s="50" t="s">
        <v>24</v>
      </c>
      <c r="D212" s="719" t="s">
        <v>25</v>
      </c>
      <c r="E212" s="50"/>
      <c r="F212" s="313">
        <f t="shared" si="180"/>
        <v>0</v>
      </c>
      <c r="G212" s="313">
        <f t="shared" si="179"/>
        <v>0</v>
      </c>
      <c r="H212" s="313">
        <f t="shared" si="179"/>
        <v>0</v>
      </c>
      <c r="I212" s="313">
        <f t="shared" si="179"/>
        <v>0</v>
      </c>
      <c r="J212" s="313">
        <f t="shared" si="179"/>
        <v>0</v>
      </c>
      <c r="K212" s="313">
        <f t="shared" si="179"/>
        <v>0</v>
      </c>
      <c r="L212" s="313">
        <f t="shared" si="179"/>
        <v>0</v>
      </c>
      <c r="M212" s="313">
        <f t="shared" si="179"/>
        <v>0</v>
      </c>
      <c r="N212" s="313">
        <f t="shared" si="179"/>
        <v>0</v>
      </c>
      <c r="O212" s="313">
        <f t="shared" si="179"/>
        <v>0.11266814135918528</v>
      </c>
      <c r="P212" s="313">
        <f t="shared" si="179"/>
        <v>0</v>
      </c>
      <c r="Q212" s="313">
        <f t="shared" si="179"/>
        <v>0</v>
      </c>
      <c r="R212" s="314"/>
    </row>
    <row r="213" spans="2:18" ht="18">
      <c r="B213" s="36" t="s">
        <v>26</v>
      </c>
      <c r="C213" s="50" t="s">
        <v>27</v>
      </c>
      <c r="D213" s="48" t="s">
        <v>28</v>
      </c>
      <c r="E213" s="50"/>
      <c r="F213" s="313">
        <f t="shared" si="180"/>
        <v>0</v>
      </c>
      <c r="G213" s="313">
        <f t="shared" si="179"/>
        <v>0</v>
      </c>
      <c r="H213" s="313">
        <f t="shared" si="179"/>
        <v>0</v>
      </c>
      <c r="I213" s="313">
        <f t="shared" si="179"/>
        <v>0</v>
      </c>
      <c r="J213" s="313">
        <f t="shared" si="179"/>
        <v>0</v>
      </c>
      <c r="K213" s="313">
        <f t="shared" si="179"/>
        <v>0</v>
      </c>
      <c r="L213" s="313">
        <f t="shared" si="179"/>
        <v>0</v>
      </c>
      <c r="M213" s="313">
        <f t="shared" si="179"/>
        <v>0</v>
      </c>
      <c r="N213" s="313">
        <f t="shared" si="179"/>
        <v>0</v>
      </c>
      <c r="O213" s="313">
        <f t="shared" si="179"/>
        <v>889</v>
      </c>
      <c r="P213" s="313">
        <f t="shared" si="179"/>
        <v>0</v>
      </c>
      <c r="Q213" s="313">
        <f t="shared" si="179"/>
        <v>0</v>
      </c>
      <c r="R213" s="314"/>
    </row>
    <row r="214" spans="2:18">
      <c r="B214" s="36" t="s">
        <v>29</v>
      </c>
      <c r="C214" s="50" t="s">
        <v>27</v>
      </c>
      <c r="D214" s="50" t="s">
        <v>30</v>
      </c>
      <c r="E214" s="50"/>
      <c r="F214" s="313">
        <f t="shared" si="180"/>
        <v>87.2</v>
      </c>
      <c r="G214" s="313">
        <f t="shared" si="179"/>
        <v>87.2</v>
      </c>
      <c r="H214" s="313">
        <f t="shared" si="179"/>
        <v>87.2</v>
      </c>
      <c r="I214" s="313">
        <f t="shared" si="179"/>
        <v>87.2</v>
      </c>
      <c r="J214" s="313">
        <f t="shared" si="179"/>
        <v>87.2</v>
      </c>
      <c r="K214" s="313">
        <f t="shared" si="179"/>
        <v>87.2</v>
      </c>
      <c r="L214" s="313">
        <f t="shared" si="179"/>
        <v>87.2</v>
      </c>
      <c r="M214" s="313">
        <f t="shared" si="179"/>
        <v>87.2</v>
      </c>
      <c r="N214" s="313">
        <f t="shared" si="179"/>
        <v>87.2</v>
      </c>
      <c r="O214" s="313">
        <f t="shared" si="179"/>
        <v>87.2</v>
      </c>
      <c r="P214" s="313">
        <f t="shared" si="179"/>
        <v>87.2</v>
      </c>
      <c r="Q214" s="313">
        <f t="shared" si="179"/>
        <v>87.2</v>
      </c>
      <c r="R214" s="314"/>
    </row>
    <row r="215" spans="2:18">
      <c r="B215" s="36" t="s">
        <v>31</v>
      </c>
      <c r="C215" s="50" t="s">
        <v>27</v>
      </c>
      <c r="D215" s="50" t="s">
        <v>30</v>
      </c>
      <c r="E215" s="50"/>
      <c r="F215" s="502">
        <f t="shared" si="180"/>
        <v>0.96389999999999998</v>
      </c>
      <c r="G215" s="502">
        <f t="shared" si="179"/>
        <v>0.92720000000000002</v>
      </c>
      <c r="H215" s="502">
        <f t="shared" si="179"/>
        <v>0.96389999999999998</v>
      </c>
      <c r="I215" s="502">
        <f t="shared" si="179"/>
        <v>0.92720000000000002</v>
      </c>
      <c r="J215" s="502">
        <f t="shared" si="179"/>
        <v>0.96389999999999998</v>
      </c>
      <c r="K215" s="502">
        <f t="shared" si="179"/>
        <v>0.92720000000000002</v>
      </c>
      <c r="L215" s="502">
        <f t="shared" si="179"/>
        <v>0.96389999999999998</v>
      </c>
      <c r="M215" s="502">
        <f t="shared" si="179"/>
        <v>0.92720000000000002</v>
      </c>
      <c r="N215" s="502">
        <f t="shared" si="179"/>
        <v>0.96389999999999998</v>
      </c>
      <c r="O215" s="502">
        <f t="shared" si="179"/>
        <v>0</v>
      </c>
      <c r="P215" s="502">
        <f t="shared" si="179"/>
        <v>0.96389999999999998</v>
      </c>
      <c r="Q215" s="502">
        <f t="shared" si="179"/>
        <v>0.96389999999999998</v>
      </c>
      <c r="R215" s="597"/>
    </row>
    <row r="216" spans="2:18">
      <c r="B216" s="36" t="s">
        <v>32</v>
      </c>
      <c r="C216" s="48" t="s">
        <v>27</v>
      </c>
      <c r="D216" s="50" t="s">
        <v>33</v>
      </c>
      <c r="E216" s="50"/>
      <c r="F216" s="502">
        <f t="shared" si="180"/>
        <v>8.3000000000000001E-3</v>
      </c>
      <c r="G216" s="502">
        <f t="shared" si="179"/>
        <v>9.1999999999999998E-3</v>
      </c>
      <c r="H216" s="502">
        <f t="shared" si="179"/>
        <v>8.3000000000000001E-3</v>
      </c>
      <c r="I216" s="502">
        <f t="shared" si="179"/>
        <v>9.1999999999999998E-3</v>
      </c>
      <c r="J216" s="502">
        <f t="shared" si="179"/>
        <v>8.3000000000000001E-3</v>
      </c>
      <c r="K216" s="502">
        <f t="shared" si="179"/>
        <v>9.1999999999999998E-3</v>
      </c>
      <c r="L216" s="502">
        <f t="shared" si="179"/>
        <v>8.3000000000000001E-3</v>
      </c>
      <c r="M216" s="502">
        <f t="shared" si="179"/>
        <v>9.1999999999999998E-3</v>
      </c>
      <c r="N216" s="502">
        <f t="shared" si="179"/>
        <v>8.3000000000000001E-3</v>
      </c>
      <c r="O216" s="502">
        <f t="shared" si="179"/>
        <v>0.56100000000000005</v>
      </c>
      <c r="P216" s="502">
        <f t="shared" si="179"/>
        <v>8.3000000000000001E-3</v>
      </c>
      <c r="Q216" s="502">
        <f t="shared" si="179"/>
        <v>8.3000000000000001E-3</v>
      </c>
      <c r="R216" s="597"/>
    </row>
    <row r="217" spans="2:18" ht="19.5">
      <c r="B217" s="36" t="s">
        <v>34</v>
      </c>
      <c r="C217" s="48" t="s">
        <v>27</v>
      </c>
      <c r="D217" s="50"/>
      <c r="E217" s="50"/>
      <c r="F217" s="502">
        <f t="shared" si="180"/>
        <v>1.0717000000000001</v>
      </c>
      <c r="G217" s="502">
        <f t="shared" si="179"/>
        <v>1.0763</v>
      </c>
      <c r="H217" s="502">
        <f t="shared" si="179"/>
        <v>1.0717000000000001</v>
      </c>
      <c r="I217" s="502">
        <f t="shared" si="179"/>
        <v>1.0763</v>
      </c>
      <c r="J217" s="502">
        <f t="shared" si="179"/>
        <v>1.0717000000000001</v>
      </c>
      <c r="K217" s="502">
        <f t="shared" si="179"/>
        <v>1.0763</v>
      </c>
      <c r="L217" s="502">
        <f t="shared" si="179"/>
        <v>1.0717000000000001</v>
      </c>
      <c r="M217" s="502">
        <f t="shared" si="179"/>
        <v>1.0763</v>
      </c>
      <c r="N217" s="502">
        <f t="shared" si="179"/>
        <v>1.0717000000000001</v>
      </c>
      <c r="O217" s="502">
        <f t="shared" si="179"/>
        <v>0</v>
      </c>
      <c r="P217" s="502">
        <f t="shared" si="179"/>
        <v>1.0717000000000001</v>
      </c>
      <c r="Q217" s="502">
        <f t="shared" si="179"/>
        <v>1.0717000000000001</v>
      </c>
      <c r="R217" s="597"/>
    </row>
    <row r="218" spans="2:18">
      <c r="B218" s="41" t="s">
        <v>35</v>
      </c>
      <c r="C218" s="35"/>
      <c r="D218" s="42" t="s">
        <v>36</v>
      </c>
      <c r="E218" s="35"/>
      <c r="F218" s="375">
        <f t="shared" si="180"/>
        <v>3349</v>
      </c>
      <c r="G218" s="375">
        <f t="shared" si="179"/>
        <v>487</v>
      </c>
      <c r="H218" s="375">
        <f t="shared" si="179"/>
        <v>3836</v>
      </c>
      <c r="I218" s="375">
        <f t="shared" si="179"/>
        <v>187</v>
      </c>
      <c r="J218" s="375">
        <f t="shared" si="179"/>
        <v>4023</v>
      </c>
      <c r="K218" s="375">
        <f t="shared" si="179"/>
        <v>187</v>
      </c>
      <c r="L218" s="375">
        <f t="shared" si="179"/>
        <v>4210</v>
      </c>
      <c r="M218" s="375">
        <f t="shared" si="179"/>
        <v>585</v>
      </c>
      <c r="N218" s="375">
        <f t="shared" si="179"/>
        <v>4795</v>
      </c>
      <c r="O218" s="375">
        <f t="shared" si="179"/>
        <v>4795</v>
      </c>
      <c r="P218" s="375">
        <f t="shared" si="179"/>
        <v>10</v>
      </c>
      <c r="Q218" s="375">
        <f t="shared" si="179"/>
        <v>10</v>
      </c>
      <c r="R218" s="376"/>
    </row>
    <row r="219" spans="2:18">
      <c r="B219" s="43" t="s">
        <v>37</v>
      </c>
      <c r="C219" s="50"/>
      <c r="D219" s="50" t="s">
        <v>30</v>
      </c>
      <c r="E219" s="50"/>
      <c r="F219" s="333">
        <f t="shared" si="180"/>
        <v>1</v>
      </c>
      <c r="G219" s="333">
        <f t="shared" si="179"/>
        <v>1</v>
      </c>
      <c r="H219" s="333">
        <f t="shared" si="179"/>
        <v>1</v>
      </c>
      <c r="I219" s="333">
        <f t="shared" si="179"/>
        <v>1</v>
      </c>
      <c r="J219" s="333">
        <f t="shared" si="179"/>
        <v>1</v>
      </c>
      <c r="K219" s="333">
        <f t="shared" si="179"/>
        <v>1</v>
      </c>
      <c r="L219" s="333">
        <f t="shared" si="179"/>
        <v>1</v>
      </c>
      <c r="M219" s="333">
        <f t="shared" si="179"/>
        <v>1</v>
      </c>
      <c r="N219" s="333">
        <f t="shared" si="179"/>
        <v>1</v>
      </c>
      <c r="O219" s="333">
        <f t="shared" si="179"/>
        <v>1</v>
      </c>
      <c r="P219" s="333">
        <f t="shared" si="179"/>
        <v>1</v>
      </c>
      <c r="Q219" s="333">
        <f t="shared" si="179"/>
        <v>1</v>
      </c>
      <c r="R219" s="612"/>
    </row>
    <row r="220" spans="2:18">
      <c r="B220" s="43" t="s">
        <v>38</v>
      </c>
      <c r="C220" s="50"/>
      <c r="D220" s="48" t="s">
        <v>36</v>
      </c>
      <c r="E220" s="50"/>
      <c r="F220" s="463">
        <f t="shared" si="180"/>
        <v>3349</v>
      </c>
      <c r="G220" s="463">
        <f t="shared" si="179"/>
        <v>487</v>
      </c>
      <c r="H220" s="463">
        <f t="shared" si="179"/>
        <v>3836</v>
      </c>
      <c r="I220" s="463">
        <f t="shared" si="179"/>
        <v>187</v>
      </c>
      <c r="J220" s="463">
        <f t="shared" si="179"/>
        <v>4023</v>
      </c>
      <c r="K220" s="463">
        <f t="shared" si="179"/>
        <v>187</v>
      </c>
      <c r="L220" s="463">
        <f t="shared" si="179"/>
        <v>4210</v>
      </c>
      <c r="M220" s="463">
        <f t="shared" si="179"/>
        <v>585</v>
      </c>
      <c r="N220" s="463">
        <f t="shared" si="179"/>
        <v>4795</v>
      </c>
      <c r="O220" s="463">
        <f t="shared" si="179"/>
        <v>4795</v>
      </c>
      <c r="P220" s="463">
        <f t="shared" si="179"/>
        <v>10</v>
      </c>
      <c r="Q220" s="463">
        <f t="shared" si="179"/>
        <v>10</v>
      </c>
      <c r="R220" s="613"/>
    </row>
    <row r="221" spans="2:18" ht="15.75">
      <c r="B221" s="44" t="s">
        <v>39</v>
      </c>
      <c r="C221" s="45"/>
      <c r="D221" s="45" t="s">
        <v>40</v>
      </c>
      <c r="E221" s="45"/>
      <c r="F221" s="176">
        <f t="shared" si="180"/>
        <v>0.3</v>
      </c>
      <c r="G221" s="176">
        <f t="shared" si="179"/>
        <v>6.25</v>
      </c>
      <c r="H221" s="176">
        <f t="shared" si="179"/>
        <v>1.1000000000000001</v>
      </c>
      <c r="I221" s="176">
        <f t="shared" si="179"/>
        <v>1.35</v>
      </c>
      <c r="J221" s="176">
        <f t="shared" si="179"/>
        <v>1.2</v>
      </c>
      <c r="K221" s="176">
        <f t="shared" si="179"/>
        <v>1.35</v>
      </c>
      <c r="L221" s="176">
        <f t="shared" si="179"/>
        <v>4.8499999999999996</v>
      </c>
      <c r="M221" s="176">
        <f t="shared" si="179"/>
        <v>1.05</v>
      </c>
      <c r="N221" s="176">
        <f t="shared" si="179"/>
        <v>44</v>
      </c>
      <c r="O221" s="176">
        <f t="shared" si="179"/>
        <v>2</v>
      </c>
      <c r="P221" s="176">
        <f t="shared" si="179"/>
        <v>1.92</v>
      </c>
      <c r="Q221" s="176">
        <f t="shared" si="179"/>
        <v>5</v>
      </c>
      <c r="R221" s="467"/>
    </row>
    <row r="222" spans="2:18" ht="15.75">
      <c r="B222" s="46" t="s">
        <v>41</v>
      </c>
      <c r="C222" s="720"/>
      <c r="D222" s="720" t="s">
        <v>42</v>
      </c>
      <c r="E222" s="720"/>
      <c r="F222" s="320">
        <f t="shared" si="180"/>
        <v>4</v>
      </c>
      <c r="G222" s="320">
        <f t="shared" si="179"/>
        <v>2</v>
      </c>
      <c r="H222" s="320">
        <f t="shared" si="179"/>
        <v>4</v>
      </c>
      <c r="I222" s="320">
        <f t="shared" si="179"/>
        <v>2</v>
      </c>
      <c r="J222" s="320">
        <f t="shared" si="179"/>
        <v>4</v>
      </c>
      <c r="K222" s="320">
        <f t="shared" si="179"/>
        <v>2</v>
      </c>
      <c r="L222" s="320">
        <f t="shared" si="179"/>
        <v>4</v>
      </c>
      <c r="M222" s="320">
        <f t="shared" si="179"/>
        <v>2</v>
      </c>
      <c r="N222" s="320">
        <f t="shared" si="179"/>
        <v>4</v>
      </c>
      <c r="O222" s="320">
        <f t="shared" si="179"/>
        <v>2</v>
      </c>
      <c r="P222" s="320">
        <f t="shared" si="179"/>
        <v>4</v>
      </c>
      <c r="Q222" s="320">
        <f t="shared" si="179"/>
        <v>8</v>
      </c>
      <c r="R222" s="321"/>
    </row>
    <row r="223" spans="2:18" ht="18.75">
      <c r="B223" s="34" t="s">
        <v>43</v>
      </c>
      <c r="C223" s="42" t="s">
        <v>44</v>
      </c>
      <c r="D223" s="42" t="s">
        <v>25</v>
      </c>
      <c r="E223" s="35"/>
      <c r="F223" s="318">
        <f t="shared" si="180"/>
        <v>0</v>
      </c>
      <c r="G223" s="318">
        <f t="shared" ref="G223:G242" si="181">T25</f>
        <v>0</v>
      </c>
      <c r="H223" s="318">
        <f t="shared" ref="H223:H242" si="182">U25</f>
        <v>0</v>
      </c>
      <c r="I223" s="318">
        <f t="shared" ref="I223:I242" si="183">V25</f>
        <v>0</v>
      </c>
      <c r="J223" s="318">
        <f t="shared" ref="J223:J242" si="184">W25</f>
        <v>0</v>
      </c>
      <c r="K223" s="318">
        <f t="shared" ref="K223:K242" si="185">X25</f>
        <v>0</v>
      </c>
      <c r="L223" s="318">
        <f t="shared" ref="L223:L242" si="186">Y25</f>
        <v>0</v>
      </c>
      <c r="M223" s="318">
        <f t="shared" ref="M223:M242" si="187">Z25</f>
        <v>0</v>
      </c>
      <c r="N223" s="318">
        <f t="shared" ref="N223:N242" si="188">AA25</f>
        <v>0</v>
      </c>
      <c r="O223" s="318">
        <f t="shared" ref="O223:O242" si="189">AB25</f>
        <v>0.11266814135918528</v>
      </c>
      <c r="P223" s="318">
        <f t="shared" ref="P223:P242" si="190">AC25</f>
        <v>0</v>
      </c>
      <c r="Q223" s="318">
        <f t="shared" ref="Q223:Q242" si="191">AD25</f>
        <v>0</v>
      </c>
      <c r="R223" s="319"/>
    </row>
    <row r="224" spans="2:18" ht="18.75">
      <c r="B224" s="34" t="s">
        <v>43</v>
      </c>
      <c r="C224" s="42" t="s">
        <v>45</v>
      </c>
      <c r="D224" s="42" t="s">
        <v>25</v>
      </c>
      <c r="E224" s="35"/>
      <c r="F224" s="322">
        <f t="shared" si="180"/>
        <v>0.47644421751148136</v>
      </c>
      <c r="G224" s="322">
        <f t="shared" si="181"/>
        <v>0.49485963282864676</v>
      </c>
      <c r="H224" s="322">
        <f t="shared" si="182"/>
        <v>0.47552813020146689</v>
      </c>
      <c r="I224" s="322">
        <f t="shared" si="183"/>
        <v>0.47173933182528027</v>
      </c>
      <c r="J224" s="322">
        <f t="shared" si="184"/>
        <v>0.47109115367671106</v>
      </c>
      <c r="K224" s="322">
        <f t="shared" si="185"/>
        <v>0.46638668807133898</v>
      </c>
      <c r="L224" s="322">
        <f t="shared" si="186"/>
        <v>0.46573618855607468</v>
      </c>
      <c r="M224" s="322">
        <f t="shared" si="187"/>
        <v>0.44653114701976104</v>
      </c>
      <c r="N224" s="322">
        <f t="shared" si="188"/>
        <v>0.44171867895914962</v>
      </c>
      <c r="O224" s="322">
        <f t="shared" si="189"/>
        <v>0.11266814135918524</v>
      </c>
      <c r="P224" s="322">
        <f t="shared" si="190"/>
        <v>0.10000019674343719</v>
      </c>
      <c r="Q224" s="322">
        <f t="shared" si="191"/>
        <v>0.1000000219480357</v>
      </c>
      <c r="R224" s="323"/>
    </row>
    <row r="225" spans="2:18" ht="15.75">
      <c r="B225" s="36"/>
      <c r="C225" s="48"/>
      <c r="D225" s="49" t="s">
        <v>46</v>
      </c>
      <c r="E225" s="50"/>
      <c r="F225" s="324">
        <f t="shared" si="180"/>
        <v>6.7764661056657998</v>
      </c>
      <c r="G225" s="324">
        <f t="shared" si="181"/>
        <v>7.0383885577218432</v>
      </c>
      <c r="H225" s="324">
        <f t="shared" si="182"/>
        <v>6.7634365958554641</v>
      </c>
      <c r="I225" s="324">
        <f t="shared" si="183"/>
        <v>6.7095485165509618</v>
      </c>
      <c r="J225" s="324">
        <f t="shared" si="184"/>
        <v>6.7003294787438614</v>
      </c>
      <c r="K225" s="324">
        <f t="shared" si="185"/>
        <v>6.6334178644386546</v>
      </c>
      <c r="L225" s="324">
        <f t="shared" si="186"/>
        <v>6.6241658098330509</v>
      </c>
      <c r="M225" s="324">
        <f t="shared" si="187"/>
        <v>6.3510125040620613</v>
      </c>
      <c r="N225" s="324">
        <f t="shared" si="188"/>
        <v>6.2825647708359851</v>
      </c>
      <c r="O225" s="324">
        <f t="shared" si="189"/>
        <v>1.6024789745516916</v>
      </c>
      <c r="P225" s="324">
        <f t="shared" si="190"/>
        <v>1.4223027982819072</v>
      </c>
      <c r="Q225" s="324">
        <f t="shared" si="191"/>
        <v>1.4223003121669118</v>
      </c>
      <c r="R225" s="325"/>
    </row>
    <row r="226" spans="2:18">
      <c r="B226" s="36" t="s">
        <v>47</v>
      </c>
      <c r="C226" s="48" t="s">
        <v>48</v>
      </c>
      <c r="D226" s="48" t="s">
        <v>49</v>
      </c>
      <c r="E226" s="50"/>
      <c r="F226" s="51">
        <f t="shared" si="180"/>
        <v>31.070611708931867</v>
      </c>
      <c r="G226" s="51">
        <f t="shared" si="181"/>
        <v>20.227867349078803</v>
      </c>
      <c r="H226" s="51">
        <f t="shared" si="182"/>
        <v>35.610401421740221</v>
      </c>
      <c r="I226" s="51">
        <f t="shared" si="183"/>
        <v>7.8864929890554647</v>
      </c>
      <c r="J226" s="51">
        <f t="shared" si="184"/>
        <v>37.456514705235527</v>
      </c>
      <c r="K226" s="51">
        <f t="shared" si="185"/>
        <v>7.9146425740621913</v>
      </c>
      <c r="L226" s="51">
        <f t="shared" si="186"/>
        <v>39.337626567941051</v>
      </c>
      <c r="M226" s="51">
        <f t="shared" si="187"/>
        <v>25.091938298167108</v>
      </c>
      <c r="N226" s="51">
        <f t="shared" si="188"/>
        <v>45.533349254144177</v>
      </c>
      <c r="O226" s="51">
        <f t="shared" si="189"/>
        <v>0.78646786694803383</v>
      </c>
      <c r="P226" s="51">
        <f t="shared" si="190"/>
        <v>0.13505518954090387</v>
      </c>
      <c r="Q226" s="51">
        <f t="shared" si="191"/>
        <v>3.4366058531901229E-2</v>
      </c>
      <c r="R226" s="119"/>
    </row>
    <row r="227" spans="2:18">
      <c r="B227" s="36" t="s">
        <v>50</v>
      </c>
      <c r="C227" s="48" t="s">
        <v>48</v>
      </c>
      <c r="D227" s="50" t="s">
        <v>30</v>
      </c>
      <c r="E227" s="50"/>
      <c r="F227" s="51">
        <f t="shared" si="180"/>
        <v>1395525.797063102</v>
      </c>
      <c r="G227" s="51">
        <f t="shared" si="181"/>
        <v>380138.18895847286</v>
      </c>
      <c r="H227" s="51">
        <f t="shared" si="182"/>
        <v>1598458.3330946728</v>
      </c>
      <c r="I227" s="51">
        <f t="shared" si="183"/>
        <v>145966.8199902144</v>
      </c>
      <c r="J227" s="51">
        <f t="shared" si="184"/>
        <v>1676381.0933367754</v>
      </c>
      <c r="K227" s="51">
        <f t="shared" si="185"/>
        <v>145966.8199902144</v>
      </c>
      <c r="L227" s="51">
        <f t="shared" si="186"/>
        <v>1754303.8535788769</v>
      </c>
      <c r="M227" s="51">
        <f t="shared" si="187"/>
        <v>456634.16948810383</v>
      </c>
      <c r="N227" s="51">
        <f t="shared" si="188"/>
        <v>1998072.9163683411</v>
      </c>
      <c r="O227" s="51">
        <f t="shared" si="189"/>
        <v>61379.891685476818</v>
      </c>
      <c r="P227" s="51">
        <f t="shared" si="190"/>
        <v>4166.9925263156219</v>
      </c>
      <c r="Q227" s="51">
        <f t="shared" si="191"/>
        <v>2101.9961313192366</v>
      </c>
      <c r="R227" s="119"/>
    </row>
    <row r="228" spans="2:18" ht="18">
      <c r="B228" s="36" t="s">
        <v>51</v>
      </c>
      <c r="C228" s="48" t="s">
        <v>48</v>
      </c>
      <c r="D228" s="48" t="s">
        <v>52</v>
      </c>
      <c r="E228" s="50"/>
      <c r="F228" s="51">
        <f t="shared" si="180"/>
        <v>179.43588681537835</v>
      </c>
      <c r="G228" s="51">
        <f t="shared" si="181"/>
        <v>73.235646470448842</v>
      </c>
      <c r="H228" s="51">
        <f t="shared" si="182"/>
        <v>235.5590651568458</v>
      </c>
      <c r="I228" s="51">
        <f t="shared" si="183"/>
        <v>10.963999056669778</v>
      </c>
      <c r="J228" s="51">
        <f t="shared" si="184"/>
        <v>259.84941956355419</v>
      </c>
      <c r="K228" s="51">
        <f t="shared" si="185"/>
        <v>11.003133311133414</v>
      </c>
      <c r="L228" s="51">
        <f t="shared" si="186"/>
        <v>285.58448080329947</v>
      </c>
      <c r="M228" s="51">
        <f t="shared" si="187"/>
        <v>109.12733222936399</v>
      </c>
      <c r="N228" s="51">
        <f t="shared" si="188"/>
        <v>376.49790354575453</v>
      </c>
      <c r="O228" s="51">
        <f t="shared" si="189"/>
        <v>28.035806641638661</v>
      </c>
      <c r="P228" s="51">
        <f t="shared" si="190"/>
        <v>2.3289256872644796E-3</v>
      </c>
      <c r="Q228" s="51">
        <f t="shared" si="191"/>
        <v>1.5079691659235629E-4</v>
      </c>
      <c r="R228" s="119"/>
    </row>
    <row r="229" spans="2:18">
      <c r="B229" s="36" t="s">
        <v>53</v>
      </c>
      <c r="C229" s="48" t="s">
        <v>48</v>
      </c>
      <c r="D229" s="50" t="s">
        <v>30</v>
      </c>
      <c r="E229" s="50"/>
      <c r="F229" s="51">
        <f t="shared" si="180"/>
        <v>4.9824314076587176E-2</v>
      </c>
      <c r="G229" s="51">
        <f t="shared" si="181"/>
        <v>2.5974719394305836</v>
      </c>
      <c r="H229" s="51">
        <f t="shared" si="182"/>
        <v>0.18219233152804759</v>
      </c>
      <c r="I229" s="51">
        <f t="shared" si="183"/>
        <v>0.59019941112872076</v>
      </c>
      <c r="J229" s="51">
        <f t="shared" si="184"/>
        <v>0.19858080845678425</v>
      </c>
      <c r="K229" s="51">
        <f t="shared" si="185"/>
        <v>0.59019941112872076</v>
      </c>
      <c r="L229" s="51">
        <f t="shared" si="186"/>
        <v>0.80195285348241985</v>
      </c>
      <c r="M229" s="51">
        <f t="shared" si="187"/>
        <v>0.43376397417313439</v>
      </c>
      <c r="N229" s="51">
        <f t="shared" si="188"/>
        <v>7.2600125480934583</v>
      </c>
      <c r="O229" s="51">
        <f t="shared" si="189"/>
        <v>0.95169059813057466</v>
      </c>
      <c r="P229" s="51">
        <f t="shared" si="190"/>
        <v>0.75054129825134974</v>
      </c>
      <c r="Q229" s="51">
        <f t="shared" si="191"/>
        <v>1.206519649311431</v>
      </c>
      <c r="R229" s="119"/>
    </row>
    <row r="230" spans="2:18" ht="18">
      <c r="B230" s="36" t="s">
        <v>54</v>
      </c>
      <c r="C230" s="48" t="s">
        <v>48</v>
      </c>
      <c r="D230" s="48" t="s">
        <v>52</v>
      </c>
      <c r="E230" s="50"/>
      <c r="F230" s="51">
        <f t="shared" si="180"/>
        <v>0.29800899937667863</v>
      </c>
      <c r="G230" s="51">
        <f t="shared" si="181"/>
        <v>0.30436405867687893</v>
      </c>
      <c r="H230" s="51">
        <f t="shared" si="182"/>
        <v>0.39015504812266372</v>
      </c>
      <c r="I230" s="51">
        <f t="shared" si="183"/>
        <v>4.7932931754535939E-2</v>
      </c>
      <c r="J230" s="51">
        <f t="shared" si="184"/>
        <v>0.43000923178297273</v>
      </c>
      <c r="K230" s="51">
        <f t="shared" si="185"/>
        <v>4.8104020746679653E-2</v>
      </c>
      <c r="L230" s="51">
        <f t="shared" si="186"/>
        <v>0.4722170913206214</v>
      </c>
      <c r="M230" s="51">
        <f t="shared" si="187"/>
        <v>0.4508143363687705</v>
      </c>
      <c r="N230" s="51">
        <f t="shared" si="188"/>
        <v>0.62122261456205874</v>
      </c>
      <c r="O230" s="51">
        <f t="shared" si="189"/>
        <v>0.13340706795927118</v>
      </c>
      <c r="P230" s="51">
        <f t="shared" si="190"/>
        <v>9.1039318169291634E-6</v>
      </c>
      <c r="Q230" s="51">
        <f t="shared" si="191"/>
        <v>3.6387888584850962E-7</v>
      </c>
      <c r="R230" s="119"/>
    </row>
    <row r="231" spans="2:18" ht="18.75">
      <c r="B231" s="34" t="s">
        <v>55</v>
      </c>
      <c r="C231" s="42" t="s">
        <v>44</v>
      </c>
      <c r="D231" s="42" t="s">
        <v>25</v>
      </c>
      <c r="E231" s="35"/>
      <c r="F231" s="318">
        <f t="shared" si="180"/>
        <v>0.47552813020146689</v>
      </c>
      <c r="G231" s="318">
        <f t="shared" si="181"/>
        <v>0.47552813020146689</v>
      </c>
      <c r="H231" s="318">
        <f t="shared" si="182"/>
        <v>0.47109115367671106</v>
      </c>
      <c r="I231" s="318">
        <f t="shared" si="183"/>
        <v>0.47109115367671106</v>
      </c>
      <c r="J231" s="318">
        <f t="shared" si="184"/>
        <v>0.46573618855607468</v>
      </c>
      <c r="K231" s="318">
        <f t="shared" si="185"/>
        <v>0.46573618855607468</v>
      </c>
      <c r="L231" s="318">
        <f t="shared" si="186"/>
        <v>0.44171867895914962</v>
      </c>
      <c r="M231" s="318">
        <f t="shared" si="187"/>
        <v>0.44171867895914962</v>
      </c>
      <c r="N231" s="318">
        <f t="shared" si="188"/>
        <v>0.11266814135918524</v>
      </c>
      <c r="O231" s="318">
        <f t="shared" si="189"/>
        <v>9.9999999999999867E-2</v>
      </c>
      <c r="P231" s="318">
        <f t="shared" si="190"/>
        <v>0.1000000219480357</v>
      </c>
      <c r="Q231" s="318">
        <f t="shared" si="191"/>
        <v>0</v>
      </c>
      <c r="R231" s="319"/>
    </row>
    <row r="232" spans="2:18" ht="18.75">
      <c r="B232" s="34" t="s">
        <v>55</v>
      </c>
      <c r="C232" s="42" t="s">
        <v>45</v>
      </c>
      <c r="D232" s="42" t="s">
        <v>25</v>
      </c>
      <c r="E232" s="35"/>
      <c r="F232" s="322">
        <f t="shared" si="180"/>
        <v>0.47552813020146689</v>
      </c>
      <c r="G232" s="322">
        <f t="shared" si="181"/>
        <v>0.47552813020146689</v>
      </c>
      <c r="H232" s="322">
        <f t="shared" si="182"/>
        <v>0.47109115367671106</v>
      </c>
      <c r="I232" s="322">
        <f t="shared" si="183"/>
        <v>0.47109115367671106</v>
      </c>
      <c r="J232" s="322">
        <f t="shared" si="184"/>
        <v>0.46573618855607468</v>
      </c>
      <c r="K232" s="322">
        <f t="shared" si="185"/>
        <v>0.46573618855607468</v>
      </c>
      <c r="L232" s="322">
        <f t="shared" si="186"/>
        <v>0.44171867895914962</v>
      </c>
      <c r="M232" s="322">
        <f t="shared" si="187"/>
        <v>0.44171867895914962</v>
      </c>
      <c r="N232" s="322">
        <f t="shared" si="188"/>
        <v>0.11266814135918524</v>
      </c>
      <c r="O232" s="322">
        <f t="shared" si="189"/>
        <v>9.9999999999999867E-2</v>
      </c>
      <c r="P232" s="322">
        <f t="shared" si="190"/>
        <v>0.1000000219480357</v>
      </c>
      <c r="Q232" s="322" t="str">
        <f t="shared" si="191"/>
        <v/>
      </c>
      <c r="R232" s="323"/>
    </row>
    <row r="233" spans="2:18" ht="15.75">
      <c r="B233" s="36"/>
      <c r="C233" s="48"/>
      <c r="D233" s="49" t="s">
        <v>46</v>
      </c>
      <c r="E233" s="50"/>
      <c r="F233" s="324">
        <f t="shared" si="180"/>
        <v>6.7634365958554641</v>
      </c>
      <c r="G233" s="324">
        <f t="shared" si="181"/>
        <v>6.7634365958554641</v>
      </c>
      <c r="H233" s="324">
        <f t="shared" si="182"/>
        <v>6.7003294787438614</v>
      </c>
      <c r="I233" s="324">
        <f t="shared" si="183"/>
        <v>6.7003294787438614</v>
      </c>
      <c r="J233" s="324">
        <f t="shared" si="184"/>
        <v>6.6241658098330509</v>
      </c>
      <c r="K233" s="324">
        <f t="shared" si="185"/>
        <v>6.6241658098330509</v>
      </c>
      <c r="L233" s="324">
        <f t="shared" si="186"/>
        <v>6.2825647708359851</v>
      </c>
      <c r="M233" s="324">
        <f t="shared" si="187"/>
        <v>6.2825647708359851</v>
      </c>
      <c r="N233" s="324">
        <f t="shared" si="188"/>
        <v>1.6024789745516916</v>
      </c>
      <c r="O233" s="324">
        <f t="shared" si="189"/>
        <v>1.4222999999999981</v>
      </c>
      <c r="P233" s="324">
        <f t="shared" si="190"/>
        <v>1.4223003121669118</v>
      </c>
      <c r="Q233" s="324">
        <f t="shared" si="191"/>
        <v>0</v>
      </c>
      <c r="R233" s="325"/>
    </row>
    <row r="234" spans="2:18">
      <c r="B234" s="36" t="s">
        <v>47</v>
      </c>
      <c r="C234" s="48" t="s">
        <v>56</v>
      </c>
      <c r="D234" s="50" t="s">
        <v>49</v>
      </c>
      <c r="E234" s="50"/>
      <c r="F234" s="51">
        <f t="shared" si="180"/>
        <v>31.089477153651725</v>
      </c>
      <c r="G234" s="51">
        <f t="shared" si="181"/>
        <v>20.487044126968808</v>
      </c>
      <c r="H234" s="51">
        <f t="shared" si="182"/>
        <v>35.715433857639439</v>
      </c>
      <c r="I234" s="51">
        <f t="shared" si="183"/>
        <v>7.8898911014943263</v>
      </c>
      <c r="J234" s="51">
        <f t="shared" si="184"/>
        <v>37.590325815398302</v>
      </c>
      <c r="K234" s="51">
        <f t="shared" si="185"/>
        <v>7.9180772553760361</v>
      </c>
      <c r="L234" s="51">
        <f t="shared" si="186"/>
        <v>39.978185685077584</v>
      </c>
      <c r="M234" s="51">
        <f t="shared" si="187"/>
        <v>25.173808368198276</v>
      </c>
      <c r="N234" s="51">
        <f t="shared" si="188"/>
        <v>58.608484390528595</v>
      </c>
      <c r="O234" s="51">
        <f t="shared" si="189"/>
        <v>0.78646786694803383</v>
      </c>
      <c r="P234" s="51">
        <f t="shared" si="190"/>
        <v>0.13505521037253168</v>
      </c>
      <c r="Q234" s="51">
        <f t="shared" si="191"/>
        <v>3.7692139469792704E-2</v>
      </c>
      <c r="R234" s="119"/>
    </row>
    <row r="235" spans="2:18">
      <c r="B235" s="36" t="s">
        <v>57</v>
      </c>
      <c r="C235" s="48" t="s">
        <v>56</v>
      </c>
      <c r="D235" s="50" t="s">
        <v>49</v>
      </c>
      <c r="E235" s="50"/>
      <c r="F235" s="51">
        <f t="shared" si="180"/>
        <v>208.62117518121332</v>
      </c>
      <c r="G235" s="51">
        <f t="shared" si="181"/>
        <v>214.34577333963927</v>
      </c>
      <c r="H235" s="51">
        <f t="shared" si="182"/>
        <v>208.62117518121332</v>
      </c>
      <c r="I235" s="51">
        <f t="shared" si="183"/>
        <v>214.34577333963927</v>
      </c>
      <c r="J235" s="51">
        <f t="shared" si="184"/>
        <v>208.62117518121335</v>
      </c>
      <c r="K235" s="51">
        <f t="shared" si="185"/>
        <v>214.34577333963932</v>
      </c>
      <c r="L235" s="51">
        <f t="shared" si="186"/>
        <v>208.62117518121332</v>
      </c>
      <c r="M235" s="51">
        <f t="shared" si="187"/>
        <v>214.34577333963927</v>
      </c>
      <c r="N235" s="51">
        <f t="shared" si="188"/>
        <v>208.62117518121332</v>
      </c>
      <c r="O235" s="51" t="str">
        <f t="shared" si="189"/>
        <v xml:space="preserve">           </v>
      </c>
      <c r="P235" s="51">
        <f t="shared" si="190"/>
        <v>218.07915112708929</v>
      </c>
      <c r="Q235" s="51">
        <f t="shared" si="191"/>
        <v>218.07915112708929</v>
      </c>
      <c r="R235" s="119"/>
    </row>
    <row r="236" spans="2:18">
      <c r="B236" s="36" t="s">
        <v>58</v>
      </c>
      <c r="C236" s="48" t="s">
        <v>56</v>
      </c>
      <c r="D236" s="50" t="s">
        <v>30</v>
      </c>
      <c r="E236" s="50"/>
      <c r="F236" s="51">
        <f t="shared" si="180"/>
        <v>0.14902359325052533</v>
      </c>
      <c r="G236" s="51">
        <f t="shared" si="181"/>
        <v>9.5579417348744658E-2</v>
      </c>
      <c r="H236" s="51">
        <f t="shared" si="182"/>
        <v>0.17119754898617631</v>
      </c>
      <c r="I236" s="51">
        <f t="shared" si="183"/>
        <v>3.6809175093891332E-2</v>
      </c>
      <c r="J236" s="51">
        <f t="shared" si="184"/>
        <v>0.18018461348780365</v>
      </c>
      <c r="K236" s="51">
        <f t="shared" si="185"/>
        <v>3.6940673622845505E-2</v>
      </c>
      <c r="L236" s="51">
        <f t="shared" si="186"/>
        <v>0.19163052672074912</v>
      </c>
      <c r="M236" s="51">
        <f t="shared" si="187"/>
        <v>0.11744485545935815</v>
      </c>
      <c r="N236" s="51">
        <f t="shared" si="188"/>
        <v>0.28093257714428976</v>
      </c>
      <c r="O236" s="51" t="str">
        <f t="shared" si="189"/>
        <v xml:space="preserve">           </v>
      </c>
      <c r="P236" s="51">
        <f t="shared" si="190"/>
        <v>6.1929446109145023E-4</v>
      </c>
      <c r="Q236" s="51">
        <f t="shared" si="191"/>
        <v>1.7283696893990099E-4</v>
      </c>
      <c r="R236" s="119"/>
    </row>
    <row r="237" spans="2:18">
      <c r="B237" s="36" t="s">
        <v>50</v>
      </c>
      <c r="C237" s="48" t="s">
        <v>56</v>
      </c>
      <c r="D237" s="50" t="s">
        <v>30</v>
      </c>
      <c r="E237" s="50"/>
      <c r="F237" s="51">
        <f t="shared" si="180"/>
        <v>1395525.797063102</v>
      </c>
      <c r="G237" s="51">
        <f t="shared" si="181"/>
        <v>380138.18895847286</v>
      </c>
      <c r="H237" s="51">
        <f t="shared" si="182"/>
        <v>1598458.3330946728</v>
      </c>
      <c r="I237" s="51">
        <f t="shared" si="183"/>
        <v>145966.8199902144</v>
      </c>
      <c r="J237" s="51">
        <f t="shared" si="184"/>
        <v>1676381.0933367754</v>
      </c>
      <c r="K237" s="51">
        <f t="shared" si="185"/>
        <v>145966.8199902144</v>
      </c>
      <c r="L237" s="51">
        <f t="shared" si="186"/>
        <v>1754303.8535788769</v>
      </c>
      <c r="M237" s="51">
        <f t="shared" si="187"/>
        <v>456634.16948810383</v>
      </c>
      <c r="N237" s="51">
        <f t="shared" si="188"/>
        <v>1998072.9163683411</v>
      </c>
      <c r="O237" s="51">
        <f t="shared" si="189"/>
        <v>61379.891685476818</v>
      </c>
      <c r="P237" s="51">
        <f t="shared" si="190"/>
        <v>4166.9925263156219</v>
      </c>
      <c r="Q237" s="51">
        <f t="shared" si="191"/>
        <v>2101.9961313192366</v>
      </c>
      <c r="R237" s="119"/>
    </row>
    <row r="238" spans="2:18" ht="18">
      <c r="B238" s="36" t="s">
        <v>51</v>
      </c>
      <c r="C238" s="48" t="s">
        <v>56</v>
      </c>
      <c r="D238" s="48" t="s">
        <v>52</v>
      </c>
      <c r="E238" s="50"/>
      <c r="F238" s="51">
        <f t="shared" si="180"/>
        <v>179.54483664344053</v>
      </c>
      <c r="G238" s="51">
        <f t="shared" si="181"/>
        <v>74.174004358175793</v>
      </c>
      <c r="H238" s="51">
        <f t="shared" si="182"/>
        <v>236.25384368850428</v>
      </c>
      <c r="I238" s="51">
        <f t="shared" si="183"/>
        <v>10.968723197251128</v>
      </c>
      <c r="J238" s="51">
        <f t="shared" si="184"/>
        <v>260.77771573794683</v>
      </c>
      <c r="K238" s="51">
        <f t="shared" si="185"/>
        <v>11.007908290675934</v>
      </c>
      <c r="L238" s="51">
        <f t="shared" si="186"/>
        <v>290.23483108753192</v>
      </c>
      <c r="M238" s="51">
        <f t="shared" si="187"/>
        <v>109.48339329669834</v>
      </c>
      <c r="N238" s="51">
        <f t="shared" si="188"/>
        <v>484.61121056276755</v>
      </c>
      <c r="O238" s="51">
        <f t="shared" si="189"/>
        <v>28.035806641638661</v>
      </c>
      <c r="P238" s="51">
        <f t="shared" si="190"/>
        <v>2.3289260464903132E-3</v>
      </c>
      <c r="Q238" s="51">
        <f t="shared" si="191"/>
        <v>1.6539162925936345E-4</v>
      </c>
      <c r="R238" s="119"/>
    </row>
    <row r="239" spans="2:18">
      <c r="B239" s="36" t="s">
        <v>53</v>
      </c>
      <c r="C239" s="48" t="s">
        <v>56</v>
      </c>
      <c r="D239" s="50" t="s">
        <v>30</v>
      </c>
      <c r="E239" s="50"/>
      <c r="F239" s="51">
        <f t="shared" si="180"/>
        <v>4.9824314076587176E-2</v>
      </c>
      <c r="G239" s="51">
        <f t="shared" si="181"/>
        <v>2.5974719394305836</v>
      </c>
      <c r="H239" s="51">
        <f t="shared" si="182"/>
        <v>0.18219233152804759</v>
      </c>
      <c r="I239" s="51">
        <f t="shared" si="183"/>
        <v>0.59019941112872076</v>
      </c>
      <c r="J239" s="51">
        <f t="shared" si="184"/>
        <v>0.19858080845678425</v>
      </c>
      <c r="K239" s="51">
        <f t="shared" si="185"/>
        <v>0.59019941112872076</v>
      </c>
      <c r="L239" s="51">
        <f t="shared" si="186"/>
        <v>0.80195285348241985</v>
      </c>
      <c r="M239" s="51">
        <f t="shared" si="187"/>
        <v>0.43376397417313439</v>
      </c>
      <c r="N239" s="51">
        <f t="shared" si="188"/>
        <v>7.2600125480934583</v>
      </c>
      <c r="O239" s="51">
        <f t="shared" si="189"/>
        <v>0.95169059813057466</v>
      </c>
      <c r="P239" s="51">
        <f t="shared" si="190"/>
        <v>0.75054129825134974</v>
      </c>
      <c r="Q239" s="51">
        <f t="shared" si="191"/>
        <v>1.206519649311431</v>
      </c>
      <c r="R239" s="119"/>
    </row>
    <row r="240" spans="2:18" ht="18">
      <c r="B240" s="36" t="s">
        <v>54</v>
      </c>
      <c r="C240" s="48" t="s">
        <v>56</v>
      </c>
      <c r="D240" s="48" t="s">
        <v>52</v>
      </c>
      <c r="E240" s="50"/>
      <c r="F240" s="326">
        <f t="shared" si="180"/>
        <v>0.29818994439174396</v>
      </c>
      <c r="G240" s="326">
        <f t="shared" si="181"/>
        <v>0.3082638319289015</v>
      </c>
      <c r="H240" s="326">
        <f t="shared" si="182"/>
        <v>0.39130580558246819</v>
      </c>
      <c r="I240" s="326">
        <f t="shared" si="183"/>
        <v>4.7953584976678176E-2</v>
      </c>
      <c r="J240" s="326">
        <f t="shared" si="184"/>
        <v>0.43154541348962461</v>
      </c>
      <c r="K240" s="326">
        <f t="shared" si="185"/>
        <v>4.8124896229006654E-2</v>
      </c>
      <c r="L240" s="326">
        <f t="shared" si="186"/>
        <v>0.47990649684666875</v>
      </c>
      <c r="M240" s="326">
        <f t="shared" si="187"/>
        <v>0.45228525506986839</v>
      </c>
      <c r="N240" s="326">
        <f t="shared" si="188"/>
        <v>0.7996098794619213</v>
      </c>
      <c r="O240" s="326">
        <f t="shared" si="189"/>
        <v>0.13340706795927118</v>
      </c>
      <c r="P240" s="326">
        <f t="shared" si="190"/>
        <v>9.1039332211678272E-6</v>
      </c>
      <c r="Q240" s="326">
        <f t="shared" si="191"/>
        <v>3.9909650106610672E-7</v>
      </c>
      <c r="R240" s="327"/>
    </row>
    <row r="241" spans="2:18" ht="18.75">
      <c r="B241" s="54" t="s">
        <v>59</v>
      </c>
      <c r="C241" s="35"/>
      <c r="D241" s="42" t="s">
        <v>52</v>
      </c>
      <c r="E241" s="35"/>
      <c r="F241" s="337">
        <f t="shared" si="180"/>
        <v>9.1608731001446852E-4</v>
      </c>
      <c r="G241" s="337">
        <f t="shared" si="181"/>
        <v>1.9331502627179864E-2</v>
      </c>
      <c r="H241" s="337">
        <f t="shared" si="182"/>
        <v>4.4369765247558313E-3</v>
      </c>
      <c r="I241" s="337">
        <f t="shared" si="183"/>
        <v>6.4817814856921174E-4</v>
      </c>
      <c r="J241" s="337">
        <f t="shared" si="184"/>
        <v>5.35496512063638E-3</v>
      </c>
      <c r="K241" s="337">
        <f t="shared" si="185"/>
        <v>6.5049951526430227E-4</v>
      </c>
      <c r="L241" s="337">
        <f t="shared" si="186"/>
        <v>2.4017509596925057E-2</v>
      </c>
      <c r="M241" s="337">
        <f t="shared" si="187"/>
        <v>4.812468060611419E-3</v>
      </c>
      <c r="N241" s="337">
        <f t="shared" si="188"/>
        <v>0.32905053759996439</v>
      </c>
      <c r="O241" s="337">
        <f t="shared" si="189"/>
        <v>2.6681413591854238E-3</v>
      </c>
      <c r="P241" s="337">
        <f t="shared" si="190"/>
        <v>1.7479540148634951E-7</v>
      </c>
      <c r="Q241" s="337">
        <f t="shared" si="191"/>
        <v>2.1948035694441259E-8</v>
      </c>
      <c r="R241" s="338"/>
    </row>
    <row r="242" spans="2:18" ht="16.5" thickBot="1">
      <c r="B242" s="56"/>
      <c r="C242" s="50"/>
      <c r="D242" s="49" t="s">
        <v>60</v>
      </c>
      <c r="E242" s="50"/>
      <c r="F242" s="339">
        <f t="shared" si="180"/>
        <v>1.3029509810335786E-2</v>
      </c>
      <c r="G242" s="339">
        <f t="shared" si="181"/>
        <v>0.27495196186637921</v>
      </c>
      <c r="H242" s="339">
        <f t="shared" si="182"/>
        <v>6.310711711160219E-2</v>
      </c>
      <c r="I242" s="339">
        <f t="shared" si="183"/>
        <v>9.2190378070998984E-3</v>
      </c>
      <c r="J242" s="339">
        <f t="shared" si="184"/>
        <v>7.6163668910811236E-2</v>
      </c>
      <c r="K242" s="339">
        <f t="shared" si="185"/>
        <v>9.2520546056041719E-3</v>
      </c>
      <c r="L242" s="339">
        <f t="shared" si="186"/>
        <v>0.34160103899706512</v>
      </c>
      <c r="M242" s="339">
        <f t="shared" si="187"/>
        <v>6.844773322607621E-2</v>
      </c>
      <c r="N242" s="339">
        <f t="shared" si="188"/>
        <v>4.6800857962842937</v>
      </c>
      <c r="O242" s="339">
        <f t="shared" si="189"/>
        <v>3.7948974551694284E-2</v>
      </c>
      <c r="P242" s="339">
        <f t="shared" si="190"/>
        <v>2.4861149953403494E-6</v>
      </c>
      <c r="Q242" s="339">
        <f t="shared" si="191"/>
        <v>3.1216691168203806E-7</v>
      </c>
      <c r="R242" s="599"/>
    </row>
    <row r="243" spans="2:18" ht="18.75" thickTop="1">
      <c r="B243" s="32" t="s">
        <v>61</v>
      </c>
      <c r="C243" s="33"/>
      <c r="D243" s="57" t="s">
        <v>52</v>
      </c>
      <c r="E243" s="33"/>
      <c r="F243" s="331"/>
      <c r="G243" s="331"/>
      <c r="H243" s="331"/>
      <c r="I243" s="331"/>
      <c r="J243" s="331"/>
      <c r="K243" s="331"/>
      <c r="L243" s="331"/>
      <c r="M243" s="331"/>
      <c r="N243" s="331"/>
      <c r="O243" s="331"/>
      <c r="P243" s="331"/>
      <c r="Q243" s="331"/>
      <c r="R243" s="332"/>
    </row>
    <row r="244" spans="2:18" ht="18">
      <c r="B244" s="58" t="s">
        <v>62</v>
      </c>
      <c r="C244" s="720"/>
      <c r="D244" s="721" t="s">
        <v>52</v>
      </c>
      <c r="E244" s="720"/>
      <c r="F244" s="40"/>
      <c r="G244" s="40"/>
      <c r="H244" s="40"/>
      <c r="I244" s="40"/>
      <c r="J244" s="40"/>
      <c r="K244" s="40"/>
      <c r="L244" s="40"/>
      <c r="M244" s="40"/>
      <c r="N244" s="40"/>
      <c r="O244" s="40"/>
      <c r="P244" s="40"/>
      <c r="Q244" s="40"/>
      <c r="R244" s="118"/>
    </row>
    <row r="245" spans="2:18" ht="18">
      <c r="B245" s="58" t="s">
        <v>63</v>
      </c>
      <c r="C245" s="720"/>
      <c r="D245" s="721" t="s">
        <v>52</v>
      </c>
      <c r="E245" s="720"/>
      <c r="F245" s="40"/>
      <c r="G245" s="40"/>
      <c r="H245" s="40"/>
      <c r="I245" s="40"/>
      <c r="J245" s="40"/>
      <c r="K245" s="40"/>
      <c r="L245" s="40"/>
      <c r="M245" s="40"/>
      <c r="N245" s="40"/>
      <c r="O245" s="40"/>
      <c r="P245" s="40"/>
      <c r="Q245" s="40"/>
      <c r="R245" s="118"/>
    </row>
    <row r="246" spans="2:18" ht="18">
      <c r="B246" s="58" t="s">
        <v>64</v>
      </c>
      <c r="C246" s="720"/>
      <c r="D246" s="721" t="s">
        <v>52</v>
      </c>
      <c r="E246" s="720"/>
      <c r="F246" s="40"/>
      <c r="G246" s="40"/>
      <c r="H246" s="40"/>
      <c r="I246" s="40"/>
      <c r="J246" s="40"/>
      <c r="K246" s="40"/>
      <c r="L246" s="40"/>
      <c r="M246" s="40"/>
      <c r="N246" s="40"/>
      <c r="O246" s="40"/>
      <c r="P246" s="40"/>
      <c r="Q246" s="40"/>
      <c r="R246" s="118"/>
    </row>
    <row r="247" spans="2:18" ht="18">
      <c r="B247" s="58" t="s">
        <v>65</v>
      </c>
      <c r="C247" s="720"/>
      <c r="D247" s="721" t="s">
        <v>52</v>
      </c>
      <c r="E247" s="720"/>
      <c r="F247" s="40"/>
      <c r="G247" s="40"/>
      <c r="H247" s="40"/>
      <c r="I247" s="40"/>
      <c r="J247" s="40"/>
      <c r="K247" s="40"/>
      <c r="L247" s="40"/>
      <c r="M247" s="40"/>
      <c r="N247" s="40"/>
      <c r="O247" s="40"/>
      <c r="P247" s="40"/>
      <c r="Q247" s="40"/>
      <c r="R247" s="118"/>
    </row>
    <row r="248" spans="2:18" ht="18">
      <c r="B248" s="58" t="s">
        <v>66</v>
      </c>
      <c r="C248" s="720"/>
      <c r="D248" s="721" t="s">
        <v>52</v>
      </c>
      <c r="E248" s="720"/>
      <c r="F248" s="40"/>
      <c r="G248" s="40"/>
      <c r="H248" s="40"/>
      <c r="I248" s="40"/>
      <c r="J248" s="40"/>
      <c r="K248" s="40"/>
      <c r="L248" s="40"/>
      <c r="M248" s="40"/>
      <c r="N248" s="40"/>
      <c r="O248" s="40"/>
      <c r="P248" s="40"/>
      <c r="Q248" s="40"/>
      <c r="R248" s="118"/>
    </row>
    <row r="249" spans="2:18">
      <c r="B249" s="58" t="s">
        <v>67</v>
      </c>
      <c r="C249" s="720"/>
      <c r="D249" s="721" t="s">
        <v>40</v>
      </c>
      <c r="E249" s="720"/>
      <c r="F249" s="40"/>
      <c r="G249" s="40"/>
      <c r="H249" s="40"/>
      <c r="I249" s="40"/>
      <c r="J249" s="40"/>
      <c r="K249" s="40"/>
      <c r="L249" s="40"/>
      <c r="M249" s="40"/>
      <c r="N249" s="40"/>
      <c r="O249" s="40"/>
      <c r="P249" s="40"/>
      <c r="Q249" s="40"/>
      <c r="R249" s="118"/>
    </row>
    <row r="250" spans="2:18" ht="18">
      <c r="B250" s="58"/>
      <c r="C250" s="720"/>
      <c r="D250" s="721" t="s">
        <v>52</v>
      </c>
      <c r="E250" s="720"/>
      <c r="F250" s="52" t="str">
        <f t="shared" si="180"/>
        <v/>
      </c>
      <c r="G250" s="52" t="str">
        <f t="shared" ref="G250:G251" si="192">T52</f>
        <v/>
      </c>
      <c r="H250" s="52" t="str">
        <f t="shared" ref="H250:H251" si="193">U52</f>
        <v/>
      </c>
      <c r="I250" s="52" t="str">
        <f t="shared" ref="I250:I251" si="194">V52</f>
        <v/>
      </c>
      <c r="J250" s="52" t="str">
        <f t="shared" ref="J250:J251" si="195">W52</f>
        <v/>
      </c>
      <c r="K250" s="52" t="str">
        <f t="shared" ref="K250:K251" si="196">X52</f>
        <v/>
      </c>
      <c r="L250" s="52" t="str">
        <f t="shared" ref="L250:L251" si="197">Y52</f>
        <v/>
      </c>
      <c r="M250" s="52" t="str">
        <f t="shared" ref="M250:M251" si="198">Z52</f>
        <v/>
      </c>
      <c r="N250" s="52" t="str">
        <f t="shared" ref="N250:N251" si="199">AA52</f>
        <v/>
      </c>
      <c r="O250" s="52" t="str">
        <f t="shared" ref="O250:O251" si="200">AB52</f>
        <v/>
      </c>
      <c r="P250" s="52" t="str">
        <f t="shared" ref="P250:P251" si="201">AC52</f>
        <v/>
      </c>
      <c r="Q250" s="52" t="str">
        <f t="shared" ref="Q250:Q251" si="202">AD52</f>
        <v/>
      </c>
      <c r="R250" s="120" t="str">
        <f t="shared" ref="R250:R251" si="203">AE52</f>
        <v/>
      </c>
    </row>
    <row r="251" spans="2:18" ht="19.5" thickBot="1">
      <c r="B251" s="44" t="s">
        <v>68</v>
      </c>
      <c r="C251" s="45"/>
      <c r="D251" s="60" t="s">
        <v>52</v>
      </c>
      <c r="E251" s="45"/>
      <c r="F251" s="55" t="str">
        <f t="shared" si="180"/>
        <v/>
      </c>
      <c r="G251" s="55" t="str">
        <f t="shared" si="192"/>
        <v/>
      </c>
      <c r="H251" s="55" t="str">
        <f t="shared" si="193"/>
        <v/>
      </c>
      <c r="I251" s="55" t="str">
        <f t="shared" si="194"/>
        <v/>
      </c>
      <c r="J251" s="55" t="str">
        <f t="shared" si="195"/>
        <v/>
      </c>
      <c r="K251" s="55" t="str">
        <f t="shared" si="196"/>
        <v/>
      </c>
      <c r="L251" s="55" t="str">
        <f t="shared" si="197"/>
        <v/>
      </c>
      <c r="M251" s="55" t="str">
        <f t="shared" si="198"/>
        <v/>
      </c>
      <c r="N251" s="55" t="str">
        <f t="shared" si="199"/>
        <v/>
      </c>
      <c r="O251" s="55">
        <f t="shared" si="200"/>
        <v>0.01</v>
      </c>
      <c r="P251" s="55" t="str">
        <f t="shared" si="201"/>
        <v/>
      </c>
      <c r="Q251" s="55">
        <f t="shared" si="202"/>
        <v>0.1</v>
      </c>
      <c r="R251" s="121" t="str">
        <f t="shared" si="203"/>
        <v/>
      </c>
    </row>
    <row r="252" spans="2:18" ht="15.75" thickTop="1">
      <c r="B252" s="61" t="s">
        <v>69</v>
      </c>
      <c r="C252" s="19"/>
      <c r="D252" s="19"/>
      <c r="E252" s="19"/>
      <c r="F252" s="62"/>
      <c r="G252" s="62"/>
      <c r="H252" s="62"/>
      <c r="I252" s="62"/>
      <c r="J252" s="62"/>
      <c r="K252" s="62"/>
      <c r="L252" s="62"/>
      <c r="M252" s="62"/>
      <c r="N252" s="62"/>
      <c r="O252" s="62"/>
      <c r="P252" s="62"/>
      <c r="Q252" s="62"/>
      <c r="R252" s="122"/>
    </row>
    <row r="253" spans="2:18">
      <c r="B253" s="43" t="s">
        <v>70</v>
      </c>
      <c r="C253" s="50"/>
      <c r="D253" s="50"/>
      <c r="E253" s="50"/>
      <c r="F253" s="63"/>
      <c r="G253" s="63"/>
      <c r="H253" s="63"/>
      <c r="I253" s="63"/>
      <c r="J253" s="63"/>
      <c r="K253" s="63"/>
      <c r="L253" s="63"/>
      <c r="M253" s="63"/>
      <c r="N253" s="63"/>
      <c r="O253" s="63"/>
      <c r="P253" s="63"/>
      <c r="Q253" s="63"/>
      <c r="R253" s="123"/>
    </row>
    <row r="254" spans="2:18">
      <c r="B254" s="43" t="s">
        <v>71</v>
      </c>
      <c r="C254" s="50"/>
      <c r="D254" s="50"/>
      <c r="E254" s="50"/>
      <c r="F254" s="63"/>
      <c r="G254" s="63"/>
      <c r="H254" s="63"/>
      <c r="I254" s="63"/>
      <c r="J254" s="63"/>
      <c r="K254" s="63"/>
      <c r="L254" s="63"/>
      <c r="M254" s="63"/>
      <c r="N254" s="63"/>
      <c r="O254" s="63"/>
      <c r="P254" s="63"/>
      <c r="Q254" s="63"/>
      <c r="R254" s="123"/>
    </row>
    <row r="255" spans="2:18">
      <c r="B255" s="43" t="s">
        <v>72</v>
      </c>
      <c r="C255" s="50"/>
      <c r="D255" s="50"/>
      <c r="E255" s="50"/>
      <c r="F255" s="64"/>
      <c r="G255" s="64"/>
      <c r="H255" s="64"/>
      <c r="I255" s="64"/>
      <c r="J255" s="64"/>
      <c r="K255" s="64"/>
      <c r="L255" s="64"/>
      <c r="M255" s="64"/>
      <c r="N255" s="64"/>
      <c r="O255" s="64"/>
      <c r="P255" s="64"/>
      <c r="Q255" s="64"/>
      <c r="R255" s="124"/>
    </row>
    <row r="256" spans="2:18">
      <c r="B256" s="43" t="s">
        <v>73</v>
      </c>
      <c r="C256" s="50"/>
      <c r="D256" s="50"/>
      <c r="E256" s="50"/>
      <c r="F256" s="63"/>
      <c r="G256" s="63"/>
      <c r="H256" s="63"/>
      <c r="I256" s="63"/>
      <c r="J256" s="63"/>
      <c r="K256" s="63"/>
      <c r="L256" s="63"/>
      <c r="M256" s="63"/>
      <c r="N256" s="63"/>
      <c r="O256" s="63"/>
      <c r="P256" s="63"/>
      <c r="Q256" s="63"/>
      <c r="R256" s="123"/>
    </row>
    <row r="257" spans="2:18">
      <c r="B257" s="43" t="s">
        <v>74</v>
      </c>
      <c r="C257" s="50"/>
      <c r="D257" s="50"/>
      <c r="E257" s="50"/>
      <c r="F257" s="63"/>
      <c r="G257" s="63"/>
      <c r="H257" s="63"/>
      <c r="I257" s="63"/>
      <c r="J257" s="63"/>
      <c r="K257" s="63"/>
      <c r="L257" s="63"/>
      <c r="M257" s="63"/>
      <c r="N257" s="63"/>
      <c r="O257" s="63"/>
      <c r="P257" s="63"/>
      <c r="Q257" s="63"/>
      <c r="R257" s="123"/>
    </row>
    <row r="258" spans="2:18">
      <c r="B258" s="43" t="s">
        <v>75</v>
      </c>
      <c r="C258" s="50"/>
      <c r="D258" s="50"/>
      <c r="E258" s="50"/>
      <c r="F258" s="63"/>
      <c r="G258" s="63"/>
      <c r="H258" s="63"/>
      <c r="I258" s="63"/>
      <c r="J258" s="63"/>
      <c r="K258" s="63"/>
      <c r="L258" s="63"/>
      <c r="M258" s="63"/>
      <c r="N258" s="63"/>
      <c r="O258" s="63"/>
      <c r="P258" s="63"/>
      <c r="Q258" s="63"/>
      <c r="R258" s="123"/>
    </row>
    <row r="259" spans="2:18">
      <c r="B259" s="43" t="s">
        <v>76</v>
      </c>
      <c r="C259" s="50"/>
      <c r="D259" s="50"/>
      <c r="E259" s="50"/>
      <c r="F259" s="63"/>
      <c r="G259" s="63"/>
      <c r="H259" s="63"/>
      <c r="I259" s="63"/>
      <c r="J259" s="63"/>
      <c r="K259" s="63"/>
      <c r="L259" s="63"/>
      <c r="M259" s="63"/>
      <c r="N259" s="63"/>
      <c r="O259" s="63"/>
      <c r="P259" s="63"/>
      <c r="Q259" s="63"/>
      <c r="R259" s="123"/>
    </row>
    <row r="260" spans="2:18">
      <c r="B260" s="43" t="s">
        <v>77</v>
      </c>
      <c r="C260" s="50"/>
      <c r="D260" s="50"/>
      <c r="E260" s="50"/>
      <c r="F260" s="63"/>
      <c r="G260" s="63"/>
      <c r="H260" s="63"/>
      <c r="I260" s="63"/>
      <c r="J260" s="63"/>
      <c r="K260" s="63"/>
      <c r="L260" s="63"/>
      <c r="M260" s="63"/>
      <c r="N260" s="63"/>
      <c r="O260" s="63"/>
      <c r="P260" s="63"/>
      <c r="Q260" s="63"/>
      <c r="R260" s="123"/>
    </row>
    <row r="261" spans="2:18">
      <c r="B261" s="43" t="s">
        <v>78</v>
      </c>
      <c r="C261" s="50"/>
      <c r="D261" s="50"/>
      <c r="E261" s="50"/>
      <c r="F261" s="63"/>
      <c r="G261" s="63"/>
      <c r="H261" s="63"/>
      <c r="I261" s="63"/>
      <c r="J261" s="63"/>
      <c r="K261" s="63"/>
      <c r="L261" s="63"/>
      <c r="M261" s="63"/>
      <c r="N261" s="63"/>
      <c r="O261" s="63"/>
      <c r="P261" s="63"/>
      <c r="Q261" s="63"/>
      <c r="R261" s="123"/>
    </row>
    <row r="262" spans="2:18">
      <c r="B262" s="43" t="s">
        <v>79</v>
      </c>
      <c r="C262" s="50"/>
      <c r="D262" s="722"/>
      <c r="E262" s="50"/>
      <c r="F262" s="63"/>
      <c r="G262" s="63"/>
      <c r="H262" s="63"/>
      <c r="I262" s="63"/>
      <c r="J262" s="63"/>
      <c r="K262" s="63"/>
      <c r="L262" s="63"/>
      <c r="M262" s="63"/>
      <c r="N262" s="63"/>
      <c r="O262" s="63"/>
      <c r="P262" s="63"/>
      <c r="Q262" s="63"/>
      <c r="R262" s="123"/>
    </row>
    <row r="263" spans="2:18">
      <c r="B263" s="43" t="s">
        <v>80</v>
      </c>
      <c r="C263" s="50"/>
      <c r="D263" s="722"/>
      <c r="E263" s="50"/>
      <c r="F263" s="40"/>
      <c r="G263" s="40"/>
      <c r="H263" s="40"/>
      <c r="I263" s="40"/>
      <c r="J263" s="40"/>
      <c r="K263" s="40"/>
      <c r="L263" s="40"/>
      <c r="M263" s="40"/>
      <c r="N263" s="40"/>
      <c r="O263" s="40"/>
      <c r="P263" s="40"/>
      <c r="Q263" s="40"/>
      <c r="R263" s="118"/>
    </row>
    <row r="264" spans="2:18" ht="15.75">
      <c r="B264" s="54" t="s">
        <v>81</v>
      </c>
      <c r="C264" s="35"/>
      <c r="D264" s="66"/>
      <c r="E264" s="35"/>
      <c r="F264" s="67" t="str">
        <f t="shared" si="180"/>
        <v/>
      </c>
      <c r="G264" s="67" t="str">
        <f t="shared" ref="G264:G274" si="204">T66</f>
        <v/>
      </c>
      <c r="H264" s="67" t="str">
        <f t="shared" ref="H264:H274" si="205">U66</f>
        <v/>
      </c>
      <c r="I264" s="67" t="str">
        <f t="shared" ref="I264:I274" si="206">V66</f>
        <v/>
      </c>
      <c r="J264" s="67" t="str">
        <f t="shared" ref="J264:J274" si="207">W66</f>
        <v/>
      </c>
      <c r="K264" s="67" t="str">
        <f t="shared" ref="K264:K274" si="208">X66</f>
        <v/>
      </c>
      <c r="L264" s="67" t="str">
        <f t="shared" ref="L264:L274" si="209">Y66</f>
        <v/>
      </c>
      <c r="M264" s="67" t="str">
        <f t="shared" ref="M264:M274" si="210">Z66</f>
        <v/>
      </c>
      <c r="N264" s="67" t="str">
        <f t="shared" ref="N264:N274" si="211">AA66</f>
        <v/>
      </c>
      <c r="O264" s="67" t="str">
        <f t="shared" ref="O264:O274" si="212">AB66</f>
        <v/>
      </c>
      <c r="P264" s="67" t="str">
        <f t="shared" ref="P264:P274" si="213">AC66</f>
        <v/>
      </c>
      <c r="Q264" s="67" t="str">
        <f t="shared" ref="Q264:Q274" si="214">AD66</f>
        <v/>
      </c>
      <c r="R264" s="125" t="str">
        <f t="shared" ref="R264:R267" si="215">AE66</f>
        <v/>
      </c>
    </row>
    <row r="265" spans="2:18" ht="19.5" thickBot="1">
      <c r="B265" s="54" t="s">
        <v>82</v>
      </c>
      <c r="C265" s="35"/>
      <c r="D265" s="42" t="s">
        <v>52</v>
      </c>
      <c r="E265" s="35"/>
      <c r="F265" s="68" t="str">
        <f t="shared" si="180"/>
        <v/>
      </c>
      <c r="G265" s="68" t="str">
        <f t="shared" si="204"/>
        <v/>
      </c>
      <c r="H265" s="68" t="str">
        <f t="shared" si="205"/>
        <v/>
      </c>
      <c r="I265" s="68" t="str">
        <f t="shared" si="206"/>
        <v/>
      </c>
      <c r="J265" s="68" t="str">
        <f t="shared" si="207"/>
        <v/>
      </c>
      <c r="K265" s="68" t="str">
        <f t="shared" si="208"/>
        <v/>
      </c>
      <c r="L265" s="68" t="str">
        <f t="shared" si="209"/>
        <v/>
      </c>
      <c r="M265" s="68" t="str">
        <f t="shared" si="210"/>
        <v/>
      </c>
      <c r="N265" s="68" t="str">
        <f t="shared" si="211"/>
        <v/>
      </c>
      <c r="O265" s="68" t="str">
        <f t="shared" si="212"/>
        <v/>
      </c>
      <c r="P265" s="68" t="str">
        <f t="shared" si="213"/>
        <v/>
      </c>
      <c r="Q265" s="68" t="str">
        <f t="shared" si="214"/>
        <v/>
      </c>
      <c r="R265" s="126" t="str">
        <f t="shared" si="215"/>
        <v/>
      </c>
    </row>
    <row r="266" spans="2:18" ht="16.5" thickTop="1">
      <c r="B266" s="69"/>
      <c r="C266" s="70"/>
      <c r="D266" s="70"/>
      <c r="E266" s="70"/>
      <c r="F266" s="71">
        <f t="shared" si="180"/>
        <v>0</v>
      </c>
      <c r="G266" s="71">
        <f t="shared" si="204"/>
        <v>0</v>
      </c>
      <c r="H266" s="71">
        <f t="shared" si="205"/>
        <v>0</v>
      </c>
      <c r="I266" s="71">
        <f t="shared" si="206"/>
        <v>0</v>
      </c>
      <c r="J266" s="71">
        <f t="shared" si="207"/>
        <v>0</v>
      </c>
      <c r="K266" s="71">
        <f t="shared" si="208"/>
        <v>0</v>
      </c>
      <c r="L266" s="71">
        <f t="shared" si="209"/>
        <v>0</v>
      </c>
      <c r="M266" s="71">
        <f t="shared" si="210"/>
        <v>0</v>
      </c>
      <c r="N266" s="71">
        <f t="shared" si="211"/>
        <v>0</v>
      </c>
      <c r="O266" s="71">
        <f t="shared" si="212"/>
        <v>0</v>
      </c>
      <c r="P266" s="71">
        <f t="shared" si="213"/>
        <v>0</v>
      </c>
      <c r="Q266" s="71">
        <f t="shared" si="214"/>
        <v>0</v>
      </c>
      <c r="R266" s="127">
        <f t="shared" si="215"/>
        <v>0</v>
      </c>
    </row>
    <row r="267" spans="2:18" ht="19.5" thickBot="1">
      <c r="B267" s="72" t="s">
        <v>83</v>
      </c>
      <c r="C267" s="723"/>
      <c r="D267" s="724" t="s">
        <v>52</v>
      </c>
      <c r="E267" s="725"/>
      <c r="F267" s="342">
        <f t="shared" si="180"/>
        <v>9.1608731001446852E-4</v>
      </c>
      <c r="G267" s="342">
        <f t="shared" si="204"/>
        <v>1.9331502627179864E-2</v>
      </c>
      <c r="H267" s="342">
        <f t="shared" si="205"/>
        <v>4.4369765247558313E-3</v>
      </c>
      <c r="I267" s="342">
        <f t="shared" si="206"/>
        <v>6.4817814856921174E-4</v>
      </c>
      <c r="J267" s="342">
        <f t="shared" si="207"/>
        <v>5.35496512063638E-3</v>
      </c>
      <c r="K267" s="342">
        <f t="shared" si="208"/>
        <v>6.5049951526430227E-4</v>
      </c>
      <c r="L267" s="342">
        <f t="shared" si="209"/>
        <v>2.4017509596925057E-2</v>
      </c>
      <c r="M267" s="342">
        <f t="shared" si="210"/>
        <v>4.812468060611419E-3</v>
      </c>
      <c r="N267" s="342">
        <f t="shared" si="211"/>
        <v>0.32905053759996439</v>
      </c>
      <c r="O267" s="342">
        <f t="shared" si="212"/>
        <v>1.2668141359185424E-2</v>
      </c>
      <c r="P267" s="342">
        <f t="shared" si="213"/>
        <v>1.7479540148634951E-7</v>
      </c>
      <c r="Q267" s="342">
        <f t="shared" si="214"/>
        <v>0.1000000219480357</v>
      </c>
      <c r="R267" s="343" t="str">
        <f t="shared" si="215"/>
        <v/>
      </c>
    </row>
    <row r="268" spans="2:18" ht="16.5" thickTop="1">
      <c r="B268" s="76" t="s">
        <v>84</v>
      </c>
      <c r="C268" s="77"/>
      <c r="D268" s="78"/>
      <c r="E268" s="77"/>
      <c r="F268" s="79">
        <f t="shared" si="180"/>
        <v>0</v>
      </c>
      <c r="G268" s="79">
        <f t="shared" si="204"/>
        <v>0</v>
      </c>
      <c r="H268" s="79">
        <f t="shared" si="205"/>
        <v>0</v>
      </c>
      <c r="I268" s="79">
        <f t="shared" si="206"/>
        <v>0</v>
      </c>
      <c r="J268" s="79">
        <f t="shared" si="207"/>
        <v>0</v>
      </c>
      <c r="K268" s="79">
        <f t="shared" si="208"/>
        <v>0</v>
      </c>
      <c r="L268" s="79">
        <f t="shared" si="209"/>
        <v>0</v>
      </c>
      <c r="M268" s="79">
        <f t="shared" si="210"/>
        <v>0</v>
      </c>
      <c r="N268" s="79">
        <f t="shared" si="211"/>
        <v>0</v>
      </c>
      <c r="O268" s="79">
        <f t="shared" si="212"/>
        <v>0</v>
      </c>
      <c r="P268" s="79">
        <f t="shared" si="213"/>
        <v>0</v>
      </c>
      <c r="Q268" s="79">
        <f t="shared" si="214"/>
        <v>0</v>
      </c>
      <c r="R268" s="128"/>
    </row>
    <row r="269" spans="2:18">
      <c r="B269" s="82"/>
      <c r="C269" s="726" t="s">
        <v>85</v>
      </c>
      <c r="D269" s="726"/>
      <c r="E269" s="399"/>
      <c r="F269" s="393">
        <f t="shared" si="180"/>
        <v>101.94267701700547</v>
      </c>
      <c r="G269" s="393">
        <f t="shared" si="204"/>
        <v>66.367632772327553</v>
      </c>
      <c r="H269" s="393">
        <f t="shared" si="205"/>
        <v>116.83772706472968</v>
      </c>
      <c r="I269" s="393">
        <f t="shared" si="206"/>
        <v>25.875583497090982</v>
      </c>
      <c r="J269" s="393">
        <f t="shared" si="207"/>
        <v>122.89482474787776</v>
      </c>
      <c r="K269" s="393">
        <f t="shared" si="208"/>
        <v>25.967942285498051</v>
      </c>
      <c r="L269" s="393">
        <f t="shared" si="209"/>
        <v>129.06675276941459</v>
      </c>
      <c r="M269" s="393">
        <f t="shared" si="210"/>
        <v>82.326649556286284</v>
      </c>
      <c r="N269" s="393">
        <f t="shared" si="211"/>
        <v>149.39491890284705</v>
      </c>
      <c r="O269" s="393">
        <f t="shared" si="212"/>
        <v>2.5804010714564991</v>
      </c>
      <c r="P269" s="393">
        <f t="shared" si="213"/>
        <v>0.44311607688370563</v>
      </c>
      <c r="Q269" s="393">
        <f t="shared" si="214"/>
        <v>0.11275503804316794</v>
      </c>
      <c r="R269" s="129"/>
    </row>
    <row r="270" spans="2:18">
      <c r="B270" s="82"/>
      <c r="C270" s="726" t="s">
        <v>86</v>
      </c>
      <c r="D270" s="726"/>
      <c r="E270" s="399"/>
      <c r="F270" s="393">
        <f t="shared" si="180"/>
        <v>1.2926411396171211</v>
      </c>
      <c r="G270" s="393">
        <f t="shared" si="204"/>
        <v>1.3363110275906021</v>
      </c>
      <c r="H270" s="393">
        <f t="shared" si="205"/>
        <v>1.696294566534424</v>
      </c>
      <c r="I270" s="393">
        <f t="shared" si="206"/>
        <v>0.20787681777607245</v>
      </c>
      <c r="J270" s="393">
        <f t="shared" si="207"/>
        <v>1.8707316111133589</v>
      </c>
      <c r="K270" s="393">
        <f t="shared" si="208"/>
        <v>0.20861944500614496</v>
      </c>
      <c r="L270" s="393">
        <f t="shared" si="209"/>
        <v>2.080374917601393</v>
      </c>
      <c r="M270" s="393">
        <f t="shared" si="210"/>
        <v>1.9606379710023585</v>
      </c>
      <c r="N270" s="393">
        <f t="shared" si="211"/>
        <v>3.4662759267256646</v>
      </c>
      <c r="O270" s="393">
        <f t="shared" si="212"/>
        <v>0.57831415043727952</v>
      </c>
      <c r="P270" s="393">
        <f t="shared" si="213"/>
        <v>3.9465175923398356E-5</v>
      </c>
      <c r="Q270" s="393">
        <f t="shared" si="214"/>
        <v>1.7300669109001023E-6</v>
      </c>
      <c r="R270" s="129"/>
    </row>
    <row r="271" spans="2:18">
      <c r="B271" s="82" t="s">
        <v>87</v>
      </c>
      <c r="C271" s="726" t="s">
        <v>85</v>
      </c>
      <c r="D271" s="726"/>
      <c r="E271" s="399"/>
      <c r="F271" s="393">
        <f t="shared" si="180"/>
        <v>100</v>
      </c>
      <c r="G271" s="393">
        <f t="shared" si="204"/>
        <v>100</v>
      </c>
      <c r="H271" s="393">
        <f t="shared" si="205"/>
        <v>100</v>
      </c>
      <c r="I271" s="393">
        <f t="shared" si="206"/>
        <v>100</v>
      </c>
      <c r="J271" s="393">
        <f t="shared" si="207"/>
        <v>100</v>
      </c>
      <c r="K271" s="393">
        <f t="shared" si="208"/>
        <v>100</v>
      </c>
      <c r="L271" s="393">
        <f t="shared" si="209"/>
        <v>100</v>
      </c>
      <c r="M271" s="393">
        <f t="shared" si="210"/>
        <v>100</v>
      </c>
      <c r="N271" s="393">
        <f t="shared" si="211"/>
        <v>100</v>
      </c>
      <c r="O271" s="393">
        <f t="shared" si="212"/>
        <v>100</v>
      </c>
      <c r="P271" s="393">
        <f t="shared" si="213"/>
        <v>100</v>
      </c>
      <c r="Q271" s="393">
        <f t="shared" si="214"/>
        <v>100</v>
      </c>
      <c r="R271" s="129"/>
    </row>
    <row r="272" spans="2:18">
      <c r="B272" s="82"/>
      <c r="C272" s="726" t="s">
        <v>86</v>
      </c>
      <c r="D272" s="726"/>
      <c r="E272" s="399"/>
      <c r="F272" s="393">
        <f t="shared" ref="F272:F274" si="216">S74</f>
        <v>1.1000000000000001</v>
      </c>
      <c r="G272" s="393">
        <f t="shared" si="204"/>
        <v>1.1000000000000001</v>
      </c>
      <c r="H272" s="393">
        <f t="shared" si="205"/>
        <v>1.1000000000000001</v>
      </c>
      <c r="I272" s="393">
        <f t="shared" si="206"/>
        <v>1.1000000000000001</v>
      </c>
      <c r="J272" s="393">
        <f t="shared" si="207"/>
        <v>1.1000000000000001</v>
      </c>
      <c r="K272" s="393">
        <f t="shared" si="208"/>
        <v>1.1000000000000001</v>
      </c>
      <c r="L272" s="393">
        <f t="shared" si="209"/>
        <v>1.1000000000000001</v>
      </c>
      <c r="M272" s="393">
        <f t="shared" si="210"/>
        <v>1.1000000000000001</v>
      </c>
      <c r="N272" s="393">
        <f t="shared" si="211"/>
        <v>1.1000000000000001</v>
      </c>
      <c r="O272" s="393">
        <f t="shared" si="212"/>
        <v>1.1000000000000001</v>
      </c>
      <c r="P272" s="393">
        <f t="shared" si="213"/>
        <v>1.1000000000000001</v>
      </c>
      <c r="Q272" s="393">
        <f t="shared" si="214"/>
        <v>1.1000000000000001</v>
      </c>
      <c r="R272" s="129"/>
    </row>
    <row r="273" spans="2:18">
      <c r="B273" s="82"/>
      <c r="C273" s="399"/>
      <c r="D273" s="726"/>
      <c r="E273" s="399"/>
      <c r="F273" s="393" t="str">
        <f t="shared" si="216"/>
        <v>Not Acceptable</v>
      </c>
      <c r="G273" s="393" t="str">
        <f t="shared" si="204"/>
        <v>Acceptable</v>
      </c>
      <c r="H273" s="393" t="str">
        <f t="shared" si="205"/>
        <v>Not Acceptable</v>
      </c>
      <c r="I273" s="393" t="str">
        <f t="shared" si="206"/>
        <v>Acceptable</v>
      </c>
      <c r="J273" s="393" t="str">
        <f t="shared" si="207"/>
        <v>Not Acceptable</v>
      </c>
      <c r="K273" s="393" t="str">
        <f t="shared" si="208"/>
        <v>Acceptable</v>
      </c>
      <c r="L273" s="393" t="str">
        <f t="shared" si="209"/>
        <v>Not Acceptable</v>
      </c>
      <c r="M273" s="393" t="str">
        <f t="shared" si="210"/>
        <v>Acceptable</v>
      </c>
      <c r="N273" s="393" t="str">
        <f t="shared" si="211"/>
        <v>Not Acceptable</v>
      </c>
      <c r="O273" s="393" t="str">
        <f t="shared" si="212"/>
        <v>Acceptable</v>
      </c>
      <c r="P273" s="393" t="str">
        <f t="shared" si="213"/>
        <v>Acceptable</v>
      </c>
      <c r="Q273" s="393" t="str">
        <f t="shared" si="214"/>
        <v>Acceptable</v>
      </c>
      <c r="R273" s="129"/>
    </row>
    <row r="274" spans="2:18" ht="15.75" thickBot="1">
      <c r="B274" s="727"/>
      <c r="C274" s="728"/>
      <c r="D274" s="728"/>
      <c r="E274" s="728"/>
      <c r="F274" s="394">
        <f t="shared" si="216"/>
        <v>0</v>
      </c>
      <c r="G274" s="394">
        <f t="shared" si="204"/>
        <v>0</v>
      </c>
      <c r="H274" s="394">
        <f t="shared" si="205"/>
        <v>0</v>
      </c>
      <c r="I274" s="394">
        <f t="shared" si="206"/>
        <v>0</v>
      </c>
      <c r="J274" s="394">
        <f t="shared" si="207"/>
        <v>0</v>
      </c>
      <c r="K274" s="394">
        <f t="shared" si="208"/>
        <v>0</v>
      </c>
      <c r="L274" s="394">
        <f t="shared" si="209"/>
        <v>0</v>
      </c>
      <c r="M274" s="394">
        <f t="shared" si="210"/>
        <v>0</v>
      </c>
      <c r="N274" s="394">
        <f t="shared" si="211"/>
        <v>0</v>
      </c>
      <c r="O274" s="394">
        <f t="shared" si="212"/>
        <v>0</v>
      </c>
      <c r="P274" s="394">
        <f t="shared" si="213"/>
        <v>0</v>
      </c>
      <c r="Q274" s="394">
        <f t="shared" si="214"/>
        <v>0</v>
      </c>
      <c r="R274" s="307"/>
    </row>
    <row r="275" spans="2:18" ht="15.75" thickTop="1"/>
  </sheetData>
  <mergeCells count="1">
    <mergeCell ref="B2:R5"/>
  </mergeCells>
  <phoneticPr fontId="26" type="noConversion"/>
  <dataValidations disablePrompts="1" count="1">
    <dataValidation type="list" allowBlank="1" showInputMessage="1" showErrorMessage="1" sqref="F12:AO12">
      <formula1>"L,Vd,Vu"</formula1>
    </dataValidation>
  </dataValidations>
  <printOptions horizontalCentered="1" verticalCentered="1"/>
  <pageMargins left="0" right="0" top="0.19685039370078741" bottom="0" header="0" footer="0"/>
  <pageSetup paperSize="9" scale="43" fitToHeight="0" orientation="landscape" blackAndWhite="1" r:id="rId1"/>
  <headerFooter alignWithMargins="0">
    <oddHeader xml:space="preserve">&amp;L첨부 4
</oddHeader>
  </headerFooter>
  <rowBreaks count="1" manualBreakCount="1">
    <brk id="204" max="17" man="1"/>
  </rowBreaks>
  <ignoredErrors>
    <ignoredError sqref="F207 F208:F223" unlockedFormula="1"/>
  </ignoredErrors>
  <drawing r:id="rId2"/>
  <legacyDrawing r:id="rId3"/>
</worksheet>
</file>

<file path=xl/worksheets/sheet8.xml><?xml version="1.0" encoding="utf-8"?>
<worksheet xmlns="http://schemas.openxmlformats.org/spreadsheetml/2006/main" xmlns:r="http://schemas.openxmlformats.org/officeDocument/2006/relationships">
  <sheetPr codeName="Sheet1"/>
  <dimension ref="A1:AC254"/>
  <sheetViews>
    <sheetView view="pageBreakPreview" zoomScale="70" zoomScaleNormal="70" zoomScaleSheetLayoutView="70" workbookViewId="0">
      <selection activeCell="K26" sqref="K26"/>
    </sheetView>
  </sheetViews>
  <sheetFormatPr defaultRowHeight="16.5"/>
  <cols>
    <col min="1" max="1" width="10.125" customWidth="1"/>
    <col min="2" max="2" width="10.625" style="194" customWidth="1"/>
    <col min="3" max="3" width="10.625" style="112" customWidth="1"/>
    <col min="4" max="4" width="10.625" customWidth="1"/>
    <col min="5" max="5" width="10.625" style="105" customWidth="1"/>
    <col min="6" max="6" width="10.625" style="112" customWidth="1"/>
    <col min="7" max="7" width="10.625" style="142" customWidth="1"/>
    <col min="8" max="8" width="10.625" customWidth="1"/>
    <col min="9" max="9" width="10.125" customWidth="1"/>
    <col min="10" max="10" width="10.625" style="194" customWidth="1"/>
    <col min="11" max="12" width="10.625" customWidth="1"/>
    <col min="13" max="13" width="10.125" customWidth="1"/>
    <col min="14" max="14" width="10.25" customWidth="1"/>
    <col min="15" max="15" width="9.625" customWidth="1"/>
    <col min="16" max="16" width="9.625" style="194" customWidth="1"/>
    <col min="17" max="17" width="10.625" customWidth="1"/>
    <col min="18" max="18" width="10.625" style="142" customWidth="1"/>
    <col min="19" max="19" width="10.625" style="194" customWidth="1"/>
    <col min="20" max="20" width="10.625" style="142" customWidth="1"/>
    <col min="21" max="21" width="11.75" style="142" bestFit="1" customWidth="1"/>
    <col min="22" max="23" width="9" style="142"/>
    <col min="24" max="24" width="9" style="194"/>
    <col min="25" max="25" width="10.625" style="142" customWidth="1"/>
    <col min="26" max="29" width="9" style="142"/>
  </cols>
  <sheetData>
    <row r="1" spans="1:29" s="112" customFormat="1" ht="16.5" customHeight="1">
      <c r="A1" s="898" t="s">
        <v>543</v>
      </c>
      <c r="B1" s="898"/>
      <c r="C1" s="898"/>
      <c r="D1" s="898"/>
      <c r="E1" s="898"/>
      <c r="F1" s="898"/>
      <c r="G1" s="898"/>
      <c r="H1" s="898"/>
      <c r="I1" s="898"/>
      <c r="J1" s="898"/>
      <c r="K1" s="898"/>
      <c r="L1" s="898"/>
      <c r="M1" s="898"/>
      <c r="N1" s="898"/>
      <c r="P1" s="158"/>
      <c r="Q1" s="196"/>
      <c r="R1" s="194"/>
      <c r="S1" s="194"/>
      <c r="T1" s="201"/>
      <c r="U1" s="201"/>
      <c r="V1" s="161"/>
      <c r="W1" s="161"/>
      <c r="X1" s="161"/>
      <c r="Y1" s="145"/>
      <c r="Z1" s="145"/>
      <c r="AA1" s="145"/>
      <c r="AB1" s="145"/>
      <c r="AC1" s="145"/>
    </row>
    <row r="2" spans="1:29" s="112" customFormat="1" ht="16.5" customHeight="1">
      <c r="A2" s="898"/>
      <c r="B2" s="898"/>
      <c r="C2" s="898"/>
      <c r="D2" s="898"/>
      <c r="E2" s="898"/>
      <c r="F2" s="898"/>
      <c r="G2" s="898"/>
      <c r="H2" s="898"/>
      <c r="I2" s="898"/>
      <c r="J2" s="898"/>
      <c r="K2" s="898"/>
      <c r="L2" s="898"/>
      <c r="M2" s="898"/>
      <c r="N2" s="898"/>
      <c r="P2" s="161"/>
      <c r="Q2" s="196"/>
      <c r="R2" s="194"/>
      <c r="S2" s="194"/>
      <c r="T2" s="158"/>
      <c r="U2" s="158"/>
      <c r="V2" s="161"/>
      <c r="W2" s="161"/>
      <c r="X2" s="161"/>
      <c r="Y2" s="146"/>
      <c r="Z2" s="146"/>
      <c r="AA2" s="146"/>
      <c r="AB2" s="146"/>
      <c r="AC2" s="146"/>
    </row>
    <row r="3" spans="1:29" s="194" customFormat="1" ht="16.5" customHeight="1">
      <c r="A3" s="706"/>
      <c r="B3" s="706"/>
      <c r="C3" s="706"/>
      <c r="D3" s="706"/>
      <c r="E3" s="706"/>
      <c r="F3" s="706"/>
      <c r="G3" s="706"/>
      <c r="H3" s="706"/>
      <c r="I3" s="706"/>
      <c r="J3" s="706"/>
      <c r="K3" s="706"/>
      <c r="L3" s="706"/>
      <c r="M3" s="706"/>
      <c r="N3" s="706"/>
      <c r="P3" s="161"/>
      <c r="Q3" s="196"/>
      <c r="T3" s="158"/>
      <c r="U3" s="158"/>
      <c r="V3" s="161"/>
      <c r="W3" s="161"/>
      <c r="X3" s="161"/>
      <c r="Y3" s="146"/>
      <c r="Z3" s="146"/>
      <c r="AA3" s="146"/>
      <c r="AB3" s="146"/>
      <c r="AC3" s="146"/>
    </row>
    <row r="4" spans="1:29" s="194" customFormat="1" ht="16.5" customHeight="1">
      <c r="A4" s="706"/>
      <c r="B4" s="706"/>
      <c r="C4" s="706"/>
      <c r="D4" s="706"/>
      <c r="E4" s="706"/>
      <c r="F4" s="706"/>
      <c r="G4" s="706"/>
      <c r="H4" s="706"/>
      <c r="I4" s="706"/>
      <c r="J4" s="706"/>
      <c r="K4" s="706"/>
      <c r="L4" s="706"/>
      <c r="M4" s="706"/>
      <c r="N4" s="706"/>
      <c r="P4" s="161"/>
      <c r="Q4" s="196"/>
      <c r="T4" s="158"/>
      <c r="U4" s="158"/>
      <c r="V4" s="161"/>
      <c r="W4" s="161"/>
      <c r="X4" s="161"/>
      <c r="Y4" s="146"/>
      <c r="Z4" s="146"/>
      <c r="AA4" s="146"/>
      <c r="AB4" s="146"/>
      <c r="AC4" s="146"/>
    </row>
    <row r="5" spans="1:29" s="194" customFormat="1" ht="16.5" customHeight="1">
      <c r="B5" s="273"/>
      <c r="C5" s="273"/>
      <c r="D5" s="348"/>
      <c r="E5" s="158"/>
      <c r="F5" s="158"/>
      <c r="G5" s="158"/>
      <c r="H5" s="273"/>
      <c r="I5" s="273"/>
      <c r="J5" s="281"/>
      <c r="K5" s="201"/>
      <c r="L5" s="158"/>
      <c r="M5" s="161"/>
      <c r="N5" s="196"/>
      <c r="P5" s="161"/>
      <c r="Q5" s="196"/>
      <c r="Y5" s="146"/>
      <c r="Z5" s="146"/>
      <c r="AA5" s="146"/>
      <c r="AB5" s="146"/>
      <c r="AC5" s="146"/>
    </row>
    <row r="6" spans="1:29" s="112" customFormat="1" ht="16.5" customHeight="1">
      <c r="A6" s="158"/>
      <c r="B6" s="158"/>
      <c r="C6" s="158"/>
      <c r="D6" s="158" t="s">
        <v>583</v>
      </c>
      <c r="E6" s="158"/>
      <c r="F6" s="303">
        <f>DATA2!$F$4</f>
        <v>422</v>
      </c>
      <c r="G6" s="196"/>
      <c r="H6" s="158"/>
      <c r="I6" s="703"/>
      <c r="J6" s="158"/>
      <c r="K6" s="161"/>
      <c r="L6" s="158"/>
      <c r="M6" s="158"/>
      <c r="N6" s="196"/>
      <c r="O6" s="158"/>
      <c r="P6" s="158"/>
      <c r="Q6" s="158" t="s">
        <v>150</v>
      </c>
      <c r="R6" s="158"/>
      <c r="S6" s="158"/>
      <c r="T6" s="257">
        <f>DATA2!$F$29</f>
        <v>0</v>
      </c>
      <c r="U6" s="196"/>
      <c r="V6" s="158"/>
      <c r="W6" s="158"/>
      <c r="X6" s="158"/>
      <c r="Y6" s="143"/>
      <c r="Z6" s="918" t="s">
        <v>173</v>
      </c>
      <c r="AA6" s="918"/>
      <c r="AB6" s="918"/>
    </row>
    <row r="7" spans="1:29" s="112" customFormat="1" ht="16.5" customHeight="1">
      <c r="A7" s="202"/>
      <c r="B7" s="202"/>
      <c r="C7" s="202"/>
      <c r="D7" s="287" t="s">
        <v>190</v>
      </c>
      <c r="E7" s="161"/>
      <c r="F7" s="350">
        <f>process2!$F$26</f>
        <v>0.49083535302416936</v>
      </c>
      <c r="G7" s="195">
        <f>process2!$F$8</f>
        <v>1</v>
      </c>
      <c r="H7" s="232"/>
      <c r="I7" s="158"/>
      <c r="J7" s="773" t="s">
        <v>575</v>
      </c>
      <c r="K7" s="774"/>
      <c r="L7" s="774"/>
      <c r="M7" s="775"/>
      <c r="N7" s="196"/>
      <c r="O7" s="247"/>
      <c r="P7" s="247"/>
      <c r="Q7" s="285" t="s">
        <v>500</v>
      </c>
      <c r="R7" s="158"/>
      <c r="S7" s="158"/>
      <c r="T7" s="346">
        <f>process2!$AE$26</f>
        <v>0.01</v>
      </c>
      <c r="U7" s="195">
        <f>process2!$AE$8</f>
        <v>26</v>
      </c>
      <c r="V7" s="158"/>
      <c r="W7" s="158"/>
      <c r="X7" s="158"/>
      <c r="Y7" s="143"/>
      <c r="Z7" s="919" t="s">
        <v>171</v>
      </c>
      <c r="AA7" s="919"/>
      <c r="AB7" s="919"/>
    </row>
    <row r="8" spans="1:29" s="112" customFormat="1" ht="16.5" customHeight="1">
      <c r="B8" s="158"/>
      <c r="C8" s="158"/>
      <c r="E8" s="161"/>
      <c r="F8" s="170">
        <f>process2!$F$69</f>
        <v>8.8442235925954016E-3</v>
      </c>
      <c r="G8" s="201"/>
      <c r="H8" s="232"/>
      <c r="I8" s="355"/>
      <c r="J8" s="776">
        <v>422</v>
      </c>
      <c r="K8" s="777" t="s">
        <v>576</v>
      </c>
      <c r="L8" s="778"/>
      <c r="M8" s="779"/>
      <c r="N8" s="196"/>
      <c r="R8" s="280"/>
      <c r="S8" s="280"/>
      <c r="T8" s="170" t="str">
        <f>process2!$AE$69</f>
        <v/>
      </c>
      <c r="U8" s="161"/>
      <c r="X8" s="194"/>
      <c r="Y8" s="143"/>
      <c r="Z8" s="920" t="s">
        <v>172</v>
      </c>
      <c r="AA8" s="920"/>
      <c r="AB8" s="920"/>
    </row>
    <row r="9" spans="1:29" s="112" customFormat="1" ht="16.5" customHeight="1" thickBot="1">
      <c r="C9" s="158"/>
      <c r="D9" s="158"/>
      <c r="E9" s="353" t="s">
        <v>200</v>
      </c>
      <c r="F9" s="255">
        <f>process2!$F$33</f>
        <v>0.48199112943157396</v>
      </c>
      <c r="G9" s="144"/>
      <c r="H9" s="232"/>
      <c r="I9" s="355"/>
      <c r="J9" s="780">
        <v>0.48199112943157396</v>
      </c>
      <c r="K9" s="781" t="s">
        <v>577</v>
      </c>
      <c r="L9" s="782"/>
      <c r="M9" s="783"/>
      <c r="N9" s="196"/>
      <c r="P9" s="194"/>
      <c r="Q9" s="158"/>
      <c r="R9" s="353" t="s">
        <v>218</v>
      </c>
      <c r="S9" s="531"/>
      <c r="T9" s="255">
        <f>process2!$AE$33</f>
        <v>0.01</v>
      </c>
      <c r="U9" s="161"/>
      <c r="V9" s="911" t="s">
        <v>149</v>
      </c>
      <c r="W9" s="912"/>
      <c r="X9" s="290"/>
      <c r="Y9" s="143"/>
      <c r="Z9" s="921" t="s">
        <v>170</v>
      </c>
      <c r="AA9" s="921"/>
      <c r="AB9" s="921"/>
    </row>
    <row r="10" spans="1:29" s="112" customFormat="1" ht="16.5" customHeight="1">
      <c r="C10" s="158"/>
      <c r="D10" s="283"/>
      <c r="E10" s="529">
        <f>DATA2!$H$4</f>
        <v>3.8</v>
      </c>
      <c r="F10" s="468">
        <f>process2!$F$38</f>
        <v>8.2469141580022734E-2</v>
      </c>
      <c r="G10" s="250"/>
      <c r="H10" s="232"/>
      <c r="I10" s="160"/>
      <c r="J10" s="784">
        <v>1E-3</v>
      </c>
      <c r="K10" s="785" t="s">
        <v>578</v>
      </c>
      <c r="L10" s="785"/>
      <c r="M10" s="785"/>
      <c r="N10" s="196"/>
      <c r="P10" s="158"/>
      <c r="Q10" s="283"/>
      <c r="R10" s="529">
        <f>DATA2!$H$29</f>
        <v>0</v>
      </c>
      <c r="S10" s="530"/>
      <c r="T10" s="468" t="str">
        <f>process2!$AE$38</f>
        <v/>
      </c>
      <c r="U10" s="282"/>
      <c r="V10" s="913"/>
      <c r="W10" s="914"/>
      <c r="X10" s="290"/>
      <c r="Y10" s="143"/>
      <c r="Z10" s="922" t="s">
        <v>215</v>
      </c>
      <c r="AA10" s="922"/>
      <c r="AB10" s="922"/>
    </row>
    <row r="11" spans="1:29" s="112" customFormat="1" ht="16.5" customHeight="1">
      <c r="C11" s="352" t="s">
        <v>199</v>
      </c>
      <c r="D11" s="288"/>
      <c r="E11" s="201"/>
      <c r="F11" s="469" t="str">
        <f>IF(F10&gt;=0.5,"WARNING","OK")</f>
        <v>OK</v>
      </c>
      <c r="G11" s="241"/>
      <c r="H11" s="286"/>
      <c r="I11" s="223"/>
      <c r="J11" s="786">
        <v>0.48197002617340368</v>
      </c>
      <c r="K11" s="787" t="s">
        <v>579</v>
      </c>
      <c r="L11" s="788"/>
      <c r="M11" s="789"/>
      <c r="N11" s="196"/>
      <c r="P11" s="352" t="s">
        <v>219</v>
      </c>
      <c r="Q11" s="293"/>
      <c r="R11" s="200"/>
      <c r="S11" s="200"/>
      <c r="T11" s="469" t="str">
        <f>IF(OR(T10&lt;=0.5,ISTEXT(T10)),"OK","WARNING")</f>
        <v>OK</v>
      </c>
      <c r="U11" s="161"/>
      <c r="X11" s="194"/>
      <c r="Y11" s="143"/>
      <c r="Z11" s="143"/>
      <c r="AA11" s="143"/>
      <c r="AB11" s="143"/>
      <c r="AC11" s="143"/>
    </row>
    <row r="12" spans="1:29" s="112" customFormat="1" ht="16.5" customHeight="1">
      <c r="C12" s="158"/>
      <c r="D12" s="232"/>
      <c r="E12" s="200"/>
      <c r="F12" s="200"/>
      <c r="G12" s="241"/>
      <c r="H12" s="286"/>
      <c r="I12" s="201"/>
      <c r="J12" s="790">
        <v>1.869829419174859E-2</v>
      </c>
      <c r="K12" s="905" t="s">
        <v>58</v>
      </c>
      <c r="L12" s="906"/>
      <c r="M12" s="907"/>
      <c r="N12" s="221"/>
      <c r="O12" s="158"/>
      <c r="P12" s="158"/>
      <c r="Q12" s="232"/>
      <c r="R12" s="200"/>
      <c r="S12" s="200"/>
      <c r="T12" s="200"/>
      <c r="U12" s="161"/>
      <c r="V12" s="161"/>
      <c r="W12" s="161"/>
      <c r="X12" s="161"/>
      <c r="Y12" s="143"/>
      <c r="Z12" s="143"/>
      <c r="AA12" s="143"/>
      <c r="AB12" s="143"/>
      <c r="AC12" s="143"/>
    </row>
    <row r="13" spans="1:29" s="194" customFormat="1" ht="16.5" customHeight="1">
      <c r="C13" s="303">
        <f>DATA1!$K$3</f>
        <v>435.8360655737705</v>
      </c>
      <c r="D13" s="232"/>
      <c r="E13" s="200"/>
      <c r="F13" s="200"/>
      <c r="G13" s="241"/>
      <c r="H13" s="174"/>
      <c r="I13" s="201"/>
      <c r="J13" s="201"/>
      <c r="K13" s="203"/>
      <c r="L13" s="158"/>
      <c r="M13" s="158"/>
      <c r="N13" s="221"/>
      <c r="P13" s="303">
        <f>DATA1!$F$14</f>
        <v>0</v>
      </c>
      <c r="Q13" s="232"/>
      <c r="R13" s="200"/>
      <c r="S13" s="200"/>
      <c r="T13" s="200"/>
      <c r="U13" s="161"/>
      <c r="V13" s="161"/>
      <c r="W13" s="161"/>
      <c r="X13" s="161"/>
      <c r="Y13" s="196"/>
      <c r="Z13" s="196"/>
      <c r="AA13" s="196"/>
      <c r="AB13" s="196"/>
      <c r="AC13" s="196"/>
    </row>
    <row r="14" spans="1:29" s="194" customFormat="1" ht="16.5" customHeight="1">
      <c r="B14" s="369">
        <f>process2!$F$8</f>
        <v>1</v>
      </c>
      <c r="C14" s="350">
        <f>process1!$F$26</f>
        <v>1.9293325515783892</v>
      </c>
      <c r="D14" s="521">
        <f>process1!$F$23</f>
        <v>11</v>
      </c>
      <c r="E14" s="200" t="s">
        <v>494</v>
      </c>
      <c r="F14" s="200"/>
      <c r="G14" s="241"/>
      <c r="H14" s="303">
        <f>DATA2!$F$5</f>
        <v>422</v>
      </c>
      <c r="I14" s="196"/>
      <c r="J14" s="201"/>
      <c r="K14" s="203"/>
      <c r="L14" s="158"/>
      <c r="M14" s="158"/>
      <c r="N14" s="221"/>
      <c r="O14" s="369">
        <v>12</v>
      </c>
      <c r="P14" s="533" t="str">
        <f>process1!$Q$26</f>
        <v/>
      </c>
      <c r="Q14" s="232"/>
      <c r="R14" s="200"/>
      <c r="S14" s="200"/>
      <c r="T14" s="200"/>
      <c r="U14" s="161"/>
      <c r="V14" s="161"/>
      <c r="W14" s="161"/>
      <c r="X14" s="161"/>
      <c r="Y14" s="196"/>
      <c r="Z14" s="196"/>
      <c r="AA14" s="196"/>
      <c r="AB14" s="196"/>
      <c r="AC14" s="196"/>
    </row>
    <row r="15" spans="1:29" s="194" customFormat="1" ht="16.5" customHeight="1">
      <c r="C15" s="170">
        <f>process1!$F$69</f>
        <v>2.9332551578389321E-2</v>
      </c>
      <c r="D15" s="374" t="str">
        <f>IF(C15&gt;C16*0.03,"WARNING","OK")</f>
        <v>OK</v>
      </c>
      <c r="E15" s="200"/>
      <c r="F15" s="200"/>
      <c r="G15" s="241"/>
      <c r="H15" s="351">
        <f>process2!$G$26</f>
        <v>0.48199112943157396</v>
      </c>
      <c r="I15" s="195">
        <f>process2!$G$8</f>
        <v>2</v>
      </c>
      <c r="J15" s="355"/>
      <c r="K15" s="388"/>
      <c r="L15" s="158"/>
      <c r="M15" s="158"/>
      <c r="N15" s="221"/>
      <c r="P15" s="170" t="str">
        <f>process1!$Q$69</f>
        <v/>
      </c>
      <c r="Q15" s="374" t="str">
        <f>IF(OR(P15&lt;P16*0.03,ISTEXT(P15)),"OK","WARNING")</f>
        <v>OK</v>
      </c>
      <c r="R15" s="200"/>
      <c r="S15" s="200"/>
      <c r="T15" s="200"/>
      <c r="U15" s="161"/>
      <c r="V15" s="161"/>
      <c r="W15" s="161"/>
      <c r="X15" s="161"/>
      <c r="Y15" s="196"/>
      <c r="Z15" s="196"/>
      <c r="AA15" s="196"/>
      <c r="AB15" s="196"/>
      <c r="AC15" s="196"/>
    </row>
    <row r="16" spans="1:29" s="194" customFormat="1" ht="16.5" customHeight="1">
      <c r="C16" s="368">
        <f>process1!$F$33</f>
        <v>1.9</v>
      </c>
      <c r="D16" s="520">
        <f>C15/C16</f>
        <v>1.5438185041257537E-2</v>
      </c>
      <c r="E16" s="200"/>
      <c r="F16" s="200"/>
      <c r="G16" s="241"/>
      <c r="H16" s="254">
        <f>process2!$G$69</f>
        <v>2.1103258170285244E-5</v>
      </c>
      <c r="I16" s="161"/>
      <c r="J16" s="201"/>
      <c r="K16" s="203"/>
      <c r="L16" s="158"/>
      <c r="M16" s="158"/>
      <c r="N16" s="221"/>
      <c r="P16" s="368">
        <f>process1!$Q$33</f>
        <v>2E-3</v>
      </c>
      <c r="Q16" s="232"/>
      <c r="R16" s="200"/>
      <c r="S16" s="200"/>
      <c r="T16" s="200"/>
      <c r="U16" s="161"/>
      <c r="V16" s="161"/>
      <c r="W16" s="161"/>
      <c r="X16" s="161"/>
      <c r="Y16" s="196"/>
      <c r="Z16" s="196"/>
      <c r="AA16" s="196"/>
      <c r="AB16" s="196"/>
      <c r="AC16" s="196"/>
    </row>
    <row r="17" spans="1:29" s="194" customFormat="1" ht="16.5" customHeight="1">
      <c r="C17" s="158"/>
      <c r="D17" s="367"/>
      <c r="E17" s="200"/>
      <c r="F17" s="200"/>
      <c r="G17" s="241"/>
      <c r="H17" s="258">
        <f>process2!$G$33</f>
        <v>0.48197002617340368</v>
      </c>
      <c r="I17" s="161"/>
      <c r="J17" s="201"/>
      <c r="K17" s="203"/>
      <c r="L17" s="158"/>
      <c r="M17" s="158"/>
      <c r="N17" s="221"/>
      <c r="O17" s="158"/>
      <c r="P17" s="158"/>
      <c r="Q17" s="367"/>
      <c r="R17" s="200"/>
      <c r="S17" s="200"/>
      <c r="T17" s="200"/>
      <c r="U17" s="161"/>
      <c r="V17" s="161"/>
      <c r="W17" s="161"/>
      <c r="X17" s="161"/>
      <c r="Y17" s="196"/>
      <c r="Z17" s="196"/>
      <c r="AA17" s="196"/>
      <c r="AB17" s="196"/>
      <c r="AC17" s="196"/>
    </row>
    <row r="18" spans="1:29" s="112" customFormat="1" ht="16.5" customHeight="1">
      <c r="A18" s="177"/>
      <c r="B18" s="158"/>
      <c r="C18" s="899" t="s">
        <v>479</v>
      </c>
      <c r="D18" s="903"/>
      <c r="E18" s="149"/>
      <c r="F18" s="200"/>
      <c r="G18" s="241"/>
      <c r="H18" s="476">
        <f>process2!$G$38</f>
        <v>1.869829419174859E-2</v>
      </c>
      <c r="I18" s="158"/>
      <c r="J18" s="196"/>
      <c r="K18" s="158"/>
      <c r="L18" s="158"/>
      <c r="M18" s="158"/>
      <c r="N18" s="140"/>
      <c r="O18" s="158"/>
      <c r="P18" s="899" t="s">
        <v>148</v>
      </c>
      <c r="Q18" s="900"/>
      <c r="S18" s="194"/>
      <c r="U18" s="161"/>
      <c r="V18" s="161"/>
      <c r="W18" s="161"/>
      <c r="X18" s="161"/>
      <c r="Y18" s="143"/>
      <c r="Z18" s="143"/>
      <c r="AA18" s="143"/>
      <c r="AB18" s="143"/>
      <c r="AC18" s="143"/>
    </row>
    <row r="19" spans="1:29" s="112" customFormat="1" ht="16.5" customHeight="1">
      <c r="A19" s="158"/>
      <c r="B19" s="158"/>
      <c r="C19" s="901"/>
      <c r="D19" s="904"/>
      <c r="E19" s="149"/>
      <c r="F19" s="200"/>
      <c r="G19" s="251"/>
      <c r="H19" s="470" t="str">
        <f>IF(H18&gt;=0.5,"WARNING","OK")</f>
        <v>OK</v>
      </c>
      <c r="I19" s="158"/>
      <c r="J19" s="172"/>
      <c r="K19" s="158"/>
      <c r="L19" s="158"/>
      <c r="M19" s="158"/>
      <c r="N19" s="140"/>
      <c r="O19" s="202"/>
      <c r="P19" s="901"/>
      <c r="Q19" s="902"/>
      <c r="S19" s="194"/>
      <c r="U19" s="158"/>
      <c r="V19" s="174"/>
      <c r="W19" s="158"/>
      <c r="X19" s="158"/>
      <c r="Y19" s="143"/>
      <c r="Z19" s="143"/>
      <c r="AA19" s="143"/>
      <c r="AB19" s="143"/>
      <c r="AC19" s="143"/>
    </row>
    <row r="20" spans="1:29" ht="16.5" customHeight="1">
      <c r="B20" s="158"/>
      <c r="C20" s="291"/>
      <c r="D20" s="291"/>
      <c r="E20" s="200"/>
      <c r="F20" s="200"/>
      <c r="G20" s="229"/>
      <c r="H20" s="161"/>
      <c r="I20" s="161"/>
      <c r="J20" s="355"/>
      <c r="K20" s="388"/>
      <c r="L20" s="158"/>
      <c r="M20" s="158"/>
      <c r="N20" s="140"/>
      <c r="O20" s="158"/>
      <c r="P20" s="158"/>
      <c r="Q20" s="279"/>
      <c r="U20" s="201"/>
      <c r="Y20" s="143"/>
      <c r="Z20" s="143"/>
      <c r="AA20" s="143"/>
      <c r="AB20" s="143"/>
      <c r="AC20" s="143"/>
    </row>
    <row r="21" spans="1:29" s="112" customFormat="1" ht="16.5" customHeight="1">
      <c r="A21" s="158"/>
      <c r="B21" s="273"/>
      <c r="C21" s="200"/>
      <c r="D21" s="158" t="s">
        <v>480</v>
      </c>
      <c r="E21" s="158"/>
      <c r="F21" s="303">
        <f>DATA2!$F$8</f>
        <v>401</v>
      </c>
      <c r="G21" s="196"/>
      <c r="H21" s="296"/>
      <c r="I21" s="161"/>
      <c r="J21" s="201"/>
      <c r="K21" s="203"/>
      <c r="L21" s="158"/>
      <c r="M21" s="158"/>
      <c r="N21" s="140"/>
      <c r="O21" s="159"/>
      <c r="P21" s="159"/>
      <c r="Q21" s="158" t="s">
        <v>497</v>
      </c>
      <c r="R21" s="158"/>
      <c r="S21" s="158"/>
      <c r="T21" s="257">
        <f>DATA2!$F$30</f>
        <v>0</v>
      </c>
      <c r="U21" s="158"/>
      <c r="W21" s="544" t="s">
        <v>506</v>
      </c>
      <c r="X21" s="545"/>
      <c r="Y21" s="546"/>
      <c r="Z21" s="143"/>
      <c r="AA21" s="143"/>
      <c r="AB21" s="143"/>
      <c r="AC21" s="143"/>
    </row>
    <row r="22" spans="1:29" s="194" customFormat="1" ht="16.5" customHeight="1">
      <c r="A22" s="158"/>
      <c r="B22" s="273"/>
      <c r="C22" s="273"/>
      <c r="D22" s="194" t="s">
        <v>188</v>
      </c>
      <c r="E22" s="158"/>
      <c r="F22" s="346">
        <f>process2!$H$26</f>
        <v>0.48291952842556674</v>
      </c>
      <c r="G22" s="195">
        <f>process2!$H$8</f>
        <v>3</v>
      </c>
      <c r="H22" s="471"/>
      <c r="I22" s="158"/>
      <c r="J22" s="201"/>
      <c r="K22" s="203"/>
      <c r="L22" s="158"/>
      <c r="M22" s="158"/>
      <c r="N22" s="140"/>
      <c r="O22" s="159"/>
      <c r="P22" s="159"/>
      <c r="Q22" s="194" t="s">
        <v>221</v>
      </c>
      <c r="R22" s="158"/>
      <c r="S22" s="158"/>
      <c r="T22" s="346" t="e">
        <f>T23+T24</f>
        <v>#VALUE!</v>
      </c>
      <c r="U22" s="172">
        <v>27</v>
      </c>
      <c r="V22" s="290"/>
      <c r="W22" s="549" t="s">
        <v>507</v>
      </c>
      <c r="X22" s="547"/>
      <c r="Y22" s="548"/>
      <c r="Z22" s="196"/>
      <c r="AA22" s="196"/>
      <c r="AB22" s="196"/>
      <c r="AC22" s="196"/>
    </row>
    <row r="23" spans="1:29" s="194" customFormat="1" ht="16.5" customHeight="1">
      <c r="A23" s="273"/>
      <c r="B23" s="273"/>
      <c r="C23" s="158"/>
      <c r="E23" s="158"/>
      <c r="F23" s="170">
        <f>process2!$H$69</f>
        <v>9.4950225216305917E-4</v>
      </c>
      <c r="G23" s="201"/>
      <c r="H23" s="470"/>
      <c r="I23" s="158"/>
      <c r="J23" s="196"/>
      <c r="K23" s="158"/>
      <c r="L23" s="158"/>
      <c r="M23" s="158"/>
      <c r="N23" s="140"/>
      <c r="T23" s="170" t="str">
        <f>process2!$AF$69</f>
        <v/>
      </c>
      <c r="U23" s="536" t="e">
        <f>T22/P31</f>
        <v>#VALUE!</v>
      </c>
      <c r="Z23" s="196"/>
      <c r="AC23" s="196"/>
    </row>
    <row r="24" spans="1:29" s="194" customFormat="1" ht="16.5" customHeight="1" thickBot="1">
      <c r="A24" s="273"/>
      <c r="B24" s="273"/>
      <c r="C24" s="158"/>
      <c r="D24" s="158"/>
      <c r="E24" s="353" t="s">
        <v>200</v>
      </c>
      <c r="F24" s="255">
        <f>process2!$H$33</f>
        <v>0.48197002617340368</v>
      </c>
      <c r="G24" s="144"/>
      <c r="H24" s="232"/>
      <c r="I24" s="158"/>
      <c r="J24" s="355"/>
      <c r="K24" s="388"/>
      <c r="L24" s="158"/>
      <c r="M24" s="158"/>
      <c r="N24" s="140"/>
      <c r="Q24" s="158"/>
      <c r="R24" s="534" t="s">
        <v>499</v>
      </c>
      <c r="S24" s="532"/>
      <c r="T24" s="255" t="e">
        <f>Y29</f>
        <v>#VALUE!</v>
      </c>
      <c r="U24" s="535" t="e">
        <f>IF(U23&lt;0.1,"OK","WARNING")</f>
        <v>#VALUE!</v>
      </c>
      <c r="Y24" s="196"/>
      <c r="Z24" s="196"/>
      <c r="AC24" s="196"/>
    </row>
    <row r="25" spans="1:29" s="194" customFormat="1" ht="16.5" customHeight="1">
      <c r="A25" s="273"/>
      <c r="B25" s="273"/>
      <c r="C25" s="158"/>
      <c r="D25" s="283"/>
      <c r="E25" s="530">
        <f>DATA2!$H$6</f>
        <v>0.45</v>
      </c>
      <c r="F25" s="468">
        <f>process2!$J$38</f>
        <v>7.8381069050996968E-2</v>
      </c>
      <c r="G25" s="250"/>
      <c r="H25" s="232"/>
      <c r="I25" s="158"/>
      <c r="J25" s="201"/>
      <c r="K25" s="203"/>
      <c r="L25" s="158"/>
      <c r="M25" s="158"/>
      <c r="N25" s="140"/>
      <c r="P25" s="158"/>
      <c r="Q25" s="283"/>
      <c r="R25" s="530">
        <f>DATA2!$H$30</f>
        <v>0</v>
      </c>
      <c r="S25" s="530"/>
      <c r="T25" s="468" t="str">
        <f>process2!$AF$38</f>
        <v xml:space="preserve">           </v>
      </c>
      <c r="U25" s="282"/>
      <c r="V25" s="477"/>
      <c r="W25" s="290"/>
      <c r="X25" s="290"/>
      <c r="Y25" s="196"/>
      <c r="Z25" s="196"/>
      <c r="AA25" s="196"/>
      <c r="AB25" s="196"/>
      <c r="AC25" s="196"/>
    </row>
    <row r="26" spans="1:29" s="112" customFormat="1" ht="16.5" customHeight="1">
      <c r="A26" s="203"/>
      <c r="B26" s="158"/>
      <c r="C26" s="526" t="s">
        <v>571</v>
      </c>
      <c r="D26" s="528" t="s">
        <v>198</v>
      </c>
      <c r="E26" s="203"/>
      <c r="F26" s="469" t="str">
        <f>IF(F25&gt;=0.5,"WARNING","OK")</f>
        <v>OK</v>
      </c>
      <c r="G26" s="229"/>
      <c r="J26" s="201"/>
      <c r="K26" s="203"/>
      <c r="L26" s="158"/>
      <c r="M26" s="158"/>
      <c r="N26" s="140"/>
      <c r="P26" s="352" t="s">
        <v>201</v>
      </c>
      <c r="Q26" s="197"/>
      <c r="R26" s="196"/>
      <c r="S26" s="196"/>
      <c r="T26" s="469" t="str">
        <f>IF(OR(T25&lt;=0.5,ISTEXT(T25)),"OK","WARNING")</f>
        <v>OK</v>
      </c>
      <c r="U26" s="161"/>
      <c r="V26" s="293"/>
      <c r="X26" s="194"/>
      <c r="Y26" s="143"/>
      <c r="Z26" s="143"/>
      <c r="AA26" s="143"/>
      <c r="AB26" s="143"/>
      <c r="AC26" s="143"/>
    </row>
    <row r="27" spans="1:29" s="194" customFormat="1" ht="16.5" customHeight="1">
      <c r="A27" s="203"/>
      <c r="B27" s="158"/>
      <c r="C27" s="352"/>
      <c r="D27" s="354"/>
      <c r="E27" s="203"/>
      <c r="F27" s="158"/>
      <c r="G27" s="229"/>
      <c r="J27" s="196"/>
      <c r="K27" s="158"/>
      <c r="L27" s="158"/>
      <c r="M27" s="158"/>
      <c r="N27" s="140"/>
      <c r="P27" s="158"/>
      <c r="Q27" s="197"/>
      <c r="R27" s="196"/>
      <c r="S27" s="196"/>
      <c r="T27" s="196"/>
      <c r="U27" s="161"/>
      <c r="V27" s="293"/>
      <c r="Y27" s="196"/>
      <c r="Z27" s="196"/>
      <c r="AA27" s="196"/>
      <c r="AB27" s="196"/>
      <c r="AC27" s="196"/>
    </row>
    <row r="28" spans="1:29" s="194" customFormat="1" ht="16.5" customHeight="1">
      <c r="A28" s="203"/>
      <c r="C28" s="303">
        <f>DATA1!$K$5</f>
        <v>474.14594829189667</v>
      </c>
      <c r="D28" s="354"/>
      <c r="E28" s="203"/>
      <c r="F28" s="158"/>
      <c r="G28" s="229"/>
      <c r="J28" s="172"/>
      <c r="K28" s="158"/>
      <c r="L28" s="158"/>
      <c r="M28" s="158"/>
      <c r="N28" s="140"/>
      <c r="P28" s="303">
        <f>DATA1!$F$3</f>
        <v>422</v>
      </c>
      <c r="Q28" s="197"/>
      <c r="R28" s="196"/>
      <c r="S28" s="196"/>
      <c r="T28" s="196"/>
      <c r="U28" s="161"/>
      <c r="V28" s="293"/>
      <c r="Y28" s="257">
        <f>DATA2!$F$32</f>
        <v>0</v>
      </c>
      <c r="Z28" s="158"/>
      <c r="AA28" s="196"/>
      <c r="AB28" s="196"/>
      <c r="AC28" s="196"/>
    </row>
    <row r="29" spans="1:29" s="194" customFormat="1" ht="16.5" customHeight="1">
      <c r="A29" s="203"/>
      <c r="B29" s="369">
        <v>2</v>
      </c>
      <c r="C29" s="350">
        <f>process1!$H$26</f>
        <v>1.934615309596885</v>
      </c>
      <c r="D29" s="521">
        <f>process1!$G$23</f>
        <v>11</v>
      </c>
      <c r="E29" s="200" t="s">
        <v>494</v>
      </c>
      <c r="F29" s="158"/>
      <c r="G29" s="229"/>
      <c r="H29" s="303">
        <f>DATA2!$F$7</f>
        <v>823</v>
      </c>
      <c r="I29" s="158"/>
      <c r="N29" s="140"/>
      <c r="O29" s="369">
        <v>13</v>
      </c>
      <c r="P29" s="350">
        <f>process1!$R$26</f>
        <v>30</v>
      </c>
      <c r="Q29" s="197"/>
      <c r="R29" s="196"/>
      <c r="S29" s="196"/>
      <c r="T29" s="196"/>
      <c r="U29" s="161"/>
      <c r="V29" s="293"/>
      <c r="Y29" s="346" t="e">
        <f>Y30+Y31</f>
        <v>#VALUE!</v>
      </c>
      <c r="Z29" s="172">
        <v>29</v>
      </c>
      <c r="AA29" s="196"/>
      <c r="AB29" s="196"/>
      <c r="AC29" s="196"/>
    </row>
    <row r="30" spans="1:29" s="194" customFormat="1" ht="16.5" customHeight="1">
      <c r="A30" s="203"/>
      <c r="C30" s="170">
        <f>process1!$G$69</f>
        <v>3.461530959688508E-2</v>
      </c>
      <c r="D30" s="374" t="str">
        <f>IF(OR(C30&lt;C31*0.03,ISTEXT(C30)),"OK","WARNING")</f>
        <v>OK</v>
      </c>
      <c r="E30" s="203"/>
      <c r="F30" s="158"/>
      <c r="G30" s="229"/>
      <c r="H30" s="351">
        <f>process2!$I$26</f>
        <v>0.48197002617340368</v>
      </c>
      <c r="I30" s="195">
        <f>process2!$I$8</f>
        <v>4</v>
      </c>
      <c r="K30" s="201"/>
      <c r="L30" s="158"/>
      <c r="M30" s="158"/>
      <c r="N30" s="140"/>
      <c r="P30" s="170" t="str">
        <f>process1!$R$69</f>
        <v/>
      </c>
      <c r="Q30" s="374" t="str">
        <f>IF(OR(P30&lt;P31*0.03,ISTEXT(P30)),"OK","WARNING")</f>
        <v>OK</v>
      </c>
      <c r="R30" s="196"/>
      <c r="S30" s="196"/>
      <c r="T30" s="196"/>
      <c r="U30" s="161"/>
      <c r="V30" s="293"/>
      <c r="Y30" s="170" t="str">
        <f>process2!$AH$69</f>
        <v/>
      </c>
      <c r="Z30" s="161"/>
      <c r="AA30" s="196"/>
      <c r="AB30" s="196"/>
      <c r="AC30" s="196"/>
    </row>
    <row r="31" spans="1:29" s="194" customFormat="1" ht="16.5" customHeight="1" thickBot="1">
      <c r="A31" s="203"/>
      <c r="C31" s="368">
        <f>process1!$H$33</f>
        <v>1.9</v>
      </c>
      <c r="D31" s="520">
        <f>C30/C31</f>
        <v>1.8218583998360568E-2</v>
      </c>
      <c r="E31" s="203"/>
      <c r="F31" s="158"/>
      <c r="G31" s="229"/>
      <c r="H31" s="170">
        <f>process2!$I$69</f>
        <v>2.8514777899335542E-4</v>
      </c>
      <c r="I31" s="161"/>
      <c r="K31" s="201"/>
      <c r="L31" s="158"/>
      <c r="M31" s="158"/>
      <c r="N31" s="140"/>
      <c r="P31" s="485">
        <f>process1!$R$33</f>
        <v>30</v>
      </c>
      <c r="Q31" s="197"/>
      <c r="R31" s="196"/>
      <c r="S31" s="196"/>
      <c r="T31" s="196"/>
      <c r="U31" s="161"/>
      <c r="V31" s="293"/>
      <c r="W31" s="355" t="s">
        <v>220</v>
      </c>
      <c r="X31" s="355"/>
      <c r="Y31" s="255">
        <v>0.05</v>
      </c>
      <c r="Z31" s="256"/>
      <c r="AA31" s="911" t="s">
        <v>483</v>
      </c>
      <c r="AB31" s="912"/>
      <c r="AC31" s="196"/>
    </row>
    <row r="32" spans="1:29" s="112" customFormat="1" ht="16.5" customHeight="1">
      <c r="A32" s="158"/>
      <c r="B32" s="158"/>
      <c r="C32" s="158"/>
      <c r="D32" s="289"/>
      <c r="G32" s="110"/>
      <c r="H32" s="258">
        <f>process2!$I$33</f>
        <v>0.48168487839441032</v>
      </c>
      <c r="I32" s="161"/>
      <c r="J32" s="194"/>
      <c r="K32" s="161"/>
      <c r="L32" s="158"/>
      <c r="M32" s="158"/>
      <c r="N32" s="140"/>
      <c r="O32" s="158"/>
      <c r="P32" s="158"/>
      <c r="Q32" s="232"/>
      <c r="R32" s="297"/>
      <c r="S32" s="297"/>
      <c r="T32" s="158"/>
      <c r="U32" s="501"/>
      <c r="V32" s="479"/>
      <c r="W32" s="530">
        <f>DATA2!$H$32</f>
        <v>0</v>
      </c>
      <c r="X32" s="282"/>
      <c r="Y32" s="468" t="str">
        <f>process2!$AH$38</f>
        <v xml:space="preserve">           </v>
      </c>
      <c r="Z32" s="199"/>
      <c r="AA32" s="913"/>
      <c r="AB32" s="914"/>
      <c r="AC32" s="143"/>
    </row>
    <row r="33" spans="1:29" s="112" customFormat="1" ht="16.5" customHeight="1">
      <c r="B33" s="158"/>
      <c r="C33" s="899" t="s">
        <v>477</v>
      </c>
      <c r="D33" s="900"/>
      <c r="G33" s="249"/>
      <c r="H33" s="476">
        <f>process2!$I$38</f>
        <v>3.6472968452272499E-2</v>
      </c>
      <c r="I33" s="158"/>
      <c r="J33" s="158"/>
      <c r="K33" s="177"/>
      <c r="L33" s="158"/>
      <c r="M33" s="158"/>
      <c r="N33" s="140"/>
      <c r="O33" s="275"/>
      <c r="P33" s="899" t="s">
        <v>469</v>
      </c>
      <c r="Q33" s="900"/>
      <c r="R33" s="278"/>
      <c r="S33" s="161"/>
      <c r="T33" s="203"/>
      <c r="U33" s="161"/>
      <c r="V33" s="478"/>
      <c r="W33" s="161"/>
      <c r="X33" s="161"/>
      <c r="Y33" s="469" t="str">
        <f>IF(OR(Y32&lt;=0.5,ISTEXT(Y32)),"OK","WARNING")</f>
        <v>OK</v>
      </c>
      <c r="Z33" s="143"/>
      <c r="AA33" s="143"/>
      <c r="AB33" s="143"/>
      <c r="AC33" s="143"/>
    </row>
    <row r="34" spans="1:29" ht="16.5" customHeight="1">
      <c r="B34" s="158"/>
      <c r="C34" s="901"/>
      <c r="D34" s="902"/>
      <c r="G34" s="229"/>
      <c r="H34" s="470" t="str">
        <f>IF(H33&gt;=0.5,"WARNING","OK")</f>
        <v>OK</v>
      </c>
      <c r="J34" s="355"/>
      <c r="K34" s="388"/>
      <c r="L34" s="158"/>
      <c r="M34" s="158"/>
      <c r="N34" s="140"/>
      <c r="O34" s="202"/>
      <c r="P34" s="901"/>
      <c r="Q34" s="902"/>
      <c r="R34" s="278"/>
      <c r="S34" s="161"/>
      <c r="T34" s="161"/>
      <c r="U34" s="158"/>
      <c r="V34" s="286"/>
      <c r="W34" s="158"/>
      <c r="X34" s="158"/>
      <c r="Y34" s="143"/>
      <c r="Z34" s="143"/>
      <c r="AA34" s="143"/>
      <c r="AB34" s="143"/>
      <c r="AC34" s="143"/>
    </row>
    <row r="35" spans="1:29" ht="16.5" customHeight="1">
      <c r="B35" s="158"/>
      <c r="C35" s="291"/>
      <c r="D35" s="291"/>
      <c r="E35" s="200"/>
      <c r="F35" s="200"/>
      <c r="G35" s="229"/>
      <c r="J35" s="201"/>
      <c r="K35" s="203"/>
      <c r="L35" s="158"/>
      <c r="M35" s="158"/>
      <c r="N35" s="140"/>
      <c r="O35" s="275"/>
      <c r="P35" s="158"/>
      <c r="Q35" s="298"/>
      <c r="R35" s="177"/>
      <c r="S35" s="177"/>
      <c r="T35" s="161"/>
      <c r="U35" s="201"/>
      <c r="V35" s="293"/>
      <c r="Y35" s="143"/>
      <c r="Z35" s="143"/>
      <c r="AA35" s="143"/>
      <c r="AB35" s="143"/>
      <c r="AC35" s="143"/>
    </row>
    <row r="36" spans="1:29" ht="16.5" customHeight="1">
      <c r="A36" s="158"/>
      <c r="B36" s="273"/>
      <c r="C36" s="200"/>
      <c r="D36" s="158" t="s">
        <v>481</v>
      </c>
      <c r="E36" s="158"/>
      <c r="F36" s="303">
        <f>DATA2!$F$8</f>
        <v>401</v>
      </c>
      <c r="G36" s="196"/>
      <c r="H36" s="293"/>
      <c r="J36" s="201"/>
      <c r="K36" s="203"/>
      <c r="L36" s="158"/>
      <c r="M36" s="158"/>
      <c r="N36" s="140"/>
      <c r="O36" s="276"/>
      <c r="P36" s="276"/>
      <c r="Q36" s="158" t="s">
        <v>498</v>
      </c>
      <c r="R36" s="158"/>
      <c r="S36" s="158"/>
      <c r="T36" s="257">
        <f>DATA2!$F$31</f>
        <v>0</v>
      </c>
      <c r="U36" s="158"/>
      <c r="V36" s="293"/>
      <c r="Y36" s="143"/>
      <c r="Z36" s="143"/>
      <c r="AA36" s="143"/>
      <c r="AB36" s="143"/>
      <c r="AC36" s="143"/>
    </row>
    <row r="37" spans="1:29" s="194" customFormat="1" ht="16.5" customHeight="1">
      <c r="A37" s="158"/>
      <c r="B37" s="273"/>
      <c r="C37" s="158"/>
      <c r="D37" s="194" t="s">
        <v>188</v>
      </c>
      <c r="E37" s="158"/>
      <c r="F37" s="346">
        <f>process2!$J$26</f>
        <v>0.48263456163181795</v>
      </c>
      <c r="G37" s="195">
        <f>process2!$J$8</f>
        <v>5</v>
      </c>
      <c r="H37" s="293"/>
      <c r="J37" s="196"/>
      <c r="K37" s="158"/>
      <c r="L37" s="158"/>
      <c r="M37" s="158"/>
      <c r="N37" s="140"/>
      <c r="O37" s="276"/>
      <c r="P37" s="276"/>
      <c r="Q37" s="194" t="s">
        <v>221</v>
      </c>
      <c r="R37" s="158"/>
      <c r="S37" s="158"/>
      <c r="T37" s="346" t="e">
        <f>T38+T39</f>
        <v>#VALUE!</v>
      </c>
      <c r="U37" s="172">
        <v>28</v>
      </c>
      <c r="V37" s="477"/>
      <c r="W37" s="290"/>
      <c r="X37" s="290"/>
      <c r="Y37" s="196"/>
      <c r="Z37" s="196"/>
      <c r="AA37" s="196"/>
      <c r="AB37" s="196"/>
      <c r="AC37" s="196"/>
    </row>
    <row r="38" spans="1:29" s="194" customFormat="1" ht="16.5" customHeight="1">
      <c r="A38" s="273"/>
      <c r="B38" s="273"/>
      <c r="C38" s="158"/>
      <c r="E38" s="158"/>
      <c r="F38" s="170">
        <f>process2!$J$69</f>
        <v>9.4968323740762806E-4</v>
      </c>
      <c r="G38" s="201"/>
      <c r="H38" s="232"/>
      <c r="I38" s="158"/>
      <c r="J38" s="355"/>
      <c r="K38" s="388"/>
      <c r="L38" s="158"/>
      <c r="M38" s="158"/>
      <c r="N38" s="140"/>
      <c r="O38" s="275"/>
      <c r="P38" s="275"/>
      <c r="R38" s="158"/>
      <c r="S38" s="158"/>
      <c r="T38" s="170" t="str">
        <f>process2!$AG$69</f>
        <v/>
      </c>
      <c r="U38" s="536" t="e">
        <f>T37/P46</f>
        <v>#VALUE!</v>
      </c>
      <c r="V38" s="478"/>
      <c r="W38" s="161"/>
      <c r="X38" s="161"/>
      <c r="Y38" s="196"/>
      <c r="Z38" s="196"/>
      <c r="AA38" s="196"/>
      <c r="AB38" s="196"/>
      <c r="AC38" s="196"/>
    </row>
    <row r="39" spans="1:29" s="194" customFormat="1" ht="16.5" customHeight="1" thickBot="1">
      <c r="A39" s="273"/>
      <c r="B39" s="273"/>
      <c r="C39" s="158"/>
      <c r="D39" s="158"/>
      <c r="E39" s="353" t="s">
        <v>200</v>
      </c>
      <c r="F39" s="255">
        <f>process2!$J$33</f>
        <v>0.48168487839441032</v>
      </c>
      <c r="G39" s="144"/>
      <c r="H39" s="232"/>
      <c r="I39" s="158"/>
      <c r="J39" s="201"/>
      <c r="K39" s="203"/>
      <c r="L39" s="158"/>
      <c r="M39" s="158"/>
      <c r="N39" s="140"/>
      <c r="Q39" s="158"/>
      <c r="R39" s="534" t="s">
        <v>198</v>
      </c>
      <c r="S39" s="532"/>
      <c r="T39" s="255" t="e">
        <f>Y29</f>
        <v>#VALUE!</v>
      </c>
      <c r="U39" s="535" t="e">
        <f>IF(U38&lt;0.1,"OK","WARNING")</f>
        <v>#VALUE!</v>
      </c>
      <c r="V39" s="293"/>
      <c r="Y39" s="196"/>
      <c r="Z39" s="196"/>
      <c r="AA39" s="196"/>
      <c r="AB39" s="196"/>
      <c r="AC39" s="196"/>
    </row>
    <row r="40" spans="1:29" s="194" customFormat="1" ht="16.5" customHeight="1">
      <c r="A40" s="273"/>
      <c r="B40" s="273"/>
      <c r="C40" s="158"/>
      <c r="D40" s="283"/>
      <c r="E40" s="530">
        <f>DATA2!$H$8</f>
        <v>0.45</v>
      </c>
      <c r="F40" s="468">
        <f>process2!$J$38</f>
        <v>7.8381069050996968E-2</v>
      </c>
      <c r="G40" s="250"/>
      <c r="H40" s="232"/>
      <c r="I40" s="158"/>
      <c r="J40" s="201"/>
      <c r="K40" s="203"/>
      <c r="L40" s="158"/>
      <c r="M40" s="158"/>
      <c r="N40" s="140"/>
      <c r="P40" s="158"/>
      <c r="Q40" s="283"/>
      <c r="R40" s="530">
        <f>DATA2!$H$31</f>
        <v>0</v>
      </c>
      <c r="S40" s="530"/>
      <c r="T40" s="468" t="str">
        <f>process2!$AG$38</f>
        <v xml:space="preserve">           </v>
      </c>
      <c r="U40" s="282"/>
      <c r="V40" s="290"/>
      <c r="W40" s="290"/>
      <c r="X40" s="290"/>
      <c r="Y40" s="196"/>
      <c r="Z40" s="196"/>
      <c r="AA40" s="196"/>
      <c r="AB40" s="196"/>
      <c r="AC40" s="196"/>
    </row>
    <row r="41" spans="1:29" ht="16.5" customHeight="1">
      <c r="A41" s="202"/>
      <c r="B41" s="158"/>
      <c r="C41" s="526" t="s">
        <v>571</v>
      </c>
      <c r="D41" s="528" t="s">
        <v>198</v>
      </c>
      <c r="E41" s="202"/>
      <c r="F41" s="469" t="str">
        <f>IF(F40&gt;=0.5,"WARNING","OK")</f>
        <v>OK</v>
      </c>
      <c r="G41" s="201"/>
      <c r="H41" s="293"/>
      <c r="J41" s="196"/>
      <c r="K41" s="158"/>
      <c r="L41" s="158"/>
      <c r="M41" s="158"/>
      <c r="N41" s="221"/>
      <c r="P41" s="352" t="s">
        <v>201</v>
      </c>
      <c r="Q41" s="197"/>
      <c r="R41" s="196"/>
      <c r="S41" s="196"/>
      <c r="T41" s="469" t="str">
        <f>IF(OR(T40&lt;=0.5,ISTEXT(T40)),"OK","WARNING")</f>
        <v>OK</v>
      </c>
      <c r="U41" s="161"/>
      <c r="Y41" s="143"/>
      <c r="Z41" s="143"/>
      <c r="AA41" s="143"/>
      <c r="AB41" s="143"/>
      <c r="AC41" s="143"/>
    </row>
    <row r="42" spans="1:29" s="194" customFormat="1" ht="16.5" customHeight="1">
      <c r="A42" s="202"/>
      <c r="B42" s="158"/>
      <c r="C42" s="352"/>
      <c r="D42" s="284"/>
      <c r="E42" s="391"/>
      <c r="F42" s="391"/>
      <c r="G42" s="201"/>
      <c r="H42" s="293"/>
      <c r="J42" s="172"/>
      <c r="K42" s="158"/>
      <c r="L42" s="158"/>
      <c r="M42" s="158"/>
      <c r="N42" s="221"/>
      <c r="P42" s="274"/>
      <c r="Q42" s="197"/>
      <c r="R42" s="196"/>
      <c r="S42" s="196"/>
      <c r="T42" s="196"/>
      <c r="U42" s="161"/>
      <c r="Y42" s="196"/>
      <c r="Z42" s="196"/>
      <c r="AA42" s="196"/>
      <c r="AB42" s="196"/>
      <c r="AC42" s="196"/>
    </row>
    <row r="43" spans="1:29" s="194" customFormat="1" ht="16.5" customHeight="1">
      <c r="A43" s="202"/>
      <c r="C43" s="303">
        <f>DATA1!$K$5</f>
        <v>474.14594829189667</v>
      </c>
      <c r="D43" s="284"/>
      <c r="E43" s="391"/>
      <c r="F43" s="391"/>
      <c r="G43" s="201"/>
      <c r="H43" s="293"/>
      <c r="N43" s="221"/>
      <c r="P43" s="303">
        <f>DATA1!$F$3</f>
        <v>422</v>
      </c>
      <c r="Q43" s="197"/>
      <c r="R43" s="196"/>
      <c r="S43" s="196"/>
      <c r="T43" s="196"/>
      <c r="U43" s="161"/>
      <c r="Y43" s="196"/>
      <c r="Z43" s="196"/>
      <c r="AA43" s="196"/>
      <c r="AB43" s="196"/>
      <c r="AC43" s="196"/>
    </row>
    <row r="44" spans="1:29" s="194" customFormat="1" ht="16.5" customHeight="1">
      <c r="A44" s="202"/>
      <c r="B44" s="369">
        <v>3</v>
      </c>
      <c r="C44" s="350">
        <f>process1!$H$26</f>
        <v>1.934615309596885</v>
      </c>
      <c r="D44" s="521">
        <f>process1!$H$23</f>
        <v>11</v>
      </c>
      <c r="E44" s="200" t="s">
        <v>494</v>
      </c>
      <c r="F44" s="349"/>
      <c r="G44" s="201"/>
      <c r="H44" s="472">
        <f>DATA2!$F$9</f>
        <v>1224</v>
      </c>
      <c r="I44" s="158"/>
      <c r="N44" s="221"/>
      <c r="O44" s="369">
        <v>14</v>
      </c>
      <c r="P44" s="350">
        <f>process1!$S$26</f>
        <v>30</v>
      </c>
      <c r="Q44" s="197"/>
      <c r="R44" s="196"/>
      <c r="S44" s="196"/>
      <c r="T44" s="196"/>
      <c r="U44" s="161"/>
      <c r="Y44" s="196"/>
      <c r="Z44" s="196"/>
      <c r="AA44" s="196"/>
      <c r="AB44" s="196"/>
      <c r="AC44" s="196"/>
    </row>
    <row r="45" spans="1:29" s="194" customFormat="1" ht="16.5" customHeight="1">
      <c r="A45" s="202"/>
      <c r="C45" s="170">
        <f>process1!$H$69</f>
        <v>3.461530959688508E-2</v>
      </c>
      <c r="D45" s="374" t="str">
        <f>IF(C45&gt;C46*0.03,"WARNING","OK")</f>
        <v>OK</v>
      </c>
      <c r="E45" s="349"/>
      <c r="F45" s="349"/>
      <c r="G45" s="201"/>
      <c r="H45" s="473">
        <f>process2!$K$26</f>
        <v>0.48168487839441032</v>
      </c>
      <c r="I45" s="195">
        <f>process2!$K$8</f>
        <v>6</v>
      </c>
      <c r="K45" s="158"/>
      <c r="L45" s="158"/>
      <c r="M45" s="158"/>
      <c r="N45" s="221"/>
      <c r="P45" s="170" t="str">
        <f>process1!$S$69</f>
        <v/>
      </c>
      <c r="Q45" s="374" t="str">
        <f>IF(OR(P45&lt;P46*0.03,ISTEXT(P45)),"OK","WARNING")</f>
        <v>OK</v>
      </c>
      <c r="R45" s="196"/>
      <c r="S45" s="196"/>
      <c r="T45" s="196"/>
      <c r="U45" s="161"/>
      <c r="Y45" s="196"/>
      <c r="Z45" s="196"/>
      <c r="AA45" s="196"/>
      <c r="AB45" s="196"/>
      <c r="AC45" s="196"/>
    </row>
    <row r="46" spans="1:29" s="194" customFormat="1" ht="16.5" customHeight="1">
      <c r="A46" s="202"/>
      <c r="C46" s="368">
        <f>process1!$H$33</f>
        <v>1.9</v>
      </c>
      <c r="D46" s="520">
        <f>C45/C46</f>
        <v>1.8218583998360568E-2</v>
      </c>
      <c r="E46" s="349"/>
      <c r="F46" s="349"/>
      <c r="G46" s="201"/>
      <c r="H46" s="474">
        <f>process2!$K$69</f>
        <v>6.999554771547345E-5</v>
      </c>
      <c r="I46" s="161"/>
      <c r="K46" s="158"/>
      <c r="L46" s="158"/>
      <c r="M46" s="158"/>
      <c r="N46" s="221"/>
      <c r="P46" s="485">
        <f>process1!$S$33</f>
        <v>30</v>
      </c>
      <c r="Q46" s="197"/>
      <c r="R46" s="196"/>
      <c r="S46" s="196"/>
      <c r="T46" s="196"/>
      <c r="U46" s="161"/>
      <c r="Y46" s="196"/>
      <c r="Z46" s="196"/>
      <c r="AA46" s="196"/>
      <c r="AB46" s="196"/>
      <c r="AC46" s="196"/>
    </row>
    <row r="47" spans="1:29" ht="16.5" customHeight="1">
      <c r="A47" s="158"/>
      <c r="B47" s="158"/>
      <c r="C47" s="158"/>
      <c r="D47" s="289"/>
      <c r="G47" s="196"/>
      <c r="H47" s="258">
        <f>process2!$K$33</f>
        <v>0.48161488284669485</v>
      </c>
      <c r="I47" s="161"/>
      <c r="K47" s="158"/>
      <c r="L47" s="158"/>
      <c r="M47" s="158"/>
      <c r="N47" s="140"/>
      <c r="O47" s="275"/>
      <c r="P47" s="486"/>
      <c r="Q47" s="232"/>
      <c r="R47" s="297"/>
      <c r="S47" s="297"/>
      <c r="T47" s="158"/>
      <c r="U47" s="161"/>
      <c r="V47" s="161"/>
      <c r="W47" s="161"/>
      <c r="X47" s="161"/>
      <c r="Y47" s="143"/>
      <c r="Z47" s="143"/>
      <c r="AA47" s="143"/>
      <c r="AB47" s="143"/>
      <c r="AC47" s="143"/>
    </row>
    <row r="48" spans="1:29" ht="16.5" customHeight="1">
      <c r="B48" s="158"/>
      <c r="C48" s="899" t="s">
        <v>158</v>
      </c>
      <c r="D48" s="900"/>
      <c r="G48" s="249"/>
      <c r="H48" s="476">
        <f>process2!$K$38</f>
        <v>5.4246629616595494E-2</v>
      </c>
      <c r="I48" s="158"/>
      <c r="J48" s="158"/>
      <c r="K48" s="158"/>
      <c r="L48" s="158"/>
      <c r="M48" s="158"/>
      <c r="N48" s="140"/>
      <c r="O48" s="275"/>
      <c r="P48" s="899" t="s">
        <v>470</v>
      </c>
      <c r="Q48" s="900"/>
      <c r="U48" s="161"/>
      <c r="V48" s="161"/>
      <c r="W48" s="161"/>
      <c r="X48" s="161"/>
      <c r="Y48" s="143"/>
      <c r="Z48" s="143"/>
      <c r="AA48" s="143"/>
      <c r="AB48" s="143"/>
      <c r="AC48" s="143"/>
    </row>
    <row r="49" spans="1:29" ht="16.5" customHeight="1">
      <c r="B49" s="158"/>
      <c r="C49" s="901"/>
      <c r="D49" s="902"/>
      <c r="G49" s="229"/>
      <c r="H49" s="470" t="str">
        <f>IF(H48&gt;=0.5,"WARNING","OK")</f>
        <v>OK</v>
      </c>
      <c r="I49" s="198"/>
      <c r="J49" s="172"/>
      <c r="K49" s="158"/>
      <c r="L49" s="158"/>
      <c r="M49" s="158"/>
      <c r="N49" s="140"/>
      <c r="O49" s="202"/>
      <c r="P49" s="901"/>
      <c r="Q49" s="902"/>
      <c r="U49" s="158"/>
      <c r="V49" s="174"/>
      <c r="W49" s="158"/>
      <c r="X49" s="158"/>
      <c r="Y49" s="113"/>
      <c r="Z49" s="113"/>
      <c r="AA49" s="113"/>
      <c r="AB49" s="113"/>
      <c r="AC49" s="113"/>
    </row>
    <row r="50" spans="1:29" ht="16.5" customHeight="1">
      <c r="B50" s="158"/>
      <c r="C50" s="279"/>
      <c r="D50" s="292"/>
      <c r="E50" s="200"/>
      <c r="F50" s="200"/>
      <c r="G50" s="229"/>
      <c r="H50" s="201"/>
      <c r="I50" s="161"/>
      <c r="J50" s="161"/>
      <c r="K50" s="158"/>
      <c r="L50" s="158"/>
      <c r="M50" s="158"/>
      <c r="N50" s="140"/>
      <c r="O50" s="275"/>
      <c r="P50" s="158"/>
      <c r="Q50" s="275"/>
      <c r="R50" s="200"/>
      <c r="S50" s="200"/>
      <c r="T50" s="200"/>
      <c r="U50" s="201"/>
      <c r="V50" s="196"/>
      <c r="W50" s="196"/>
      <c r="X50" s="196"/>
      <c r="Y50" s="143"/>
      <c r="Z50" s="143"/>
      <c r="AA50" s="143"/>
      <c r="AB50" s="143"/>
      <c r="AC50" s="143"/>
    </row>
    <row r="51" spans="1:29" ht="16.5" customHeight="1">
      <c r="B51" s="273"/>
      <c r="C51" s="158"/>
      <c r="D51" s="158" t="s">
        <v>489</v>
      </c>
      <c r="E51" s="158"/>
      <c r="F51" s="303">
        <f>DATA2!$F$10</f>
        <v>422</v>
      </c>
      <c r="G51" s="196"/>
      <c r="H51" s="296"/>
      <c r="I51" s="161"/>
      <c r="J51" s="161"/>
      <c r="K51" s="158"/>
      <c r="L51" s="158"/>
      <c r="M51" s="158"/>
      <c r="N51" s="140"/>
      <c r="O51" s="276"/>
      <c r="P51" s="276"/>
      <c r="Q51" s="158" t="s">
        <v>222</v>
      </c>
      <c r="R51" s="158"/>
      <c r="S51" s="158"/>
      <c r="T51" s="257">
        <f>DATA2!$F$33</f>
        <v>0</v>
      </c>
      <c r="U51" s="158"/>
      <c r="V51" s="196"/>
      <c r="W51" s="196"/>
      <c r="X51" s="196"/>
      <c r="Y51" s="143"/>
      <c r="Z51" s="143"/>
      <c r="AA51" s="143"/>
      <c r="AB51" s="143"/>
      <c r="AC51" s="143"/>
    </row>
    <row r="52" spans="1:29" s="194" customFormat="1" ht="16.5" customHeight="1">
      <c r="A52" s="158"/>
      <c r="B52" s="273"/>
      <c r="C52" s="158"/>
      <c r="D52" s="194" t="s">
        <v>188</v>
      </c>
      <c r="E52" s="158"/>
      <c r="F52" s="346">
        <f>process2!$L$26</f>
        <v>0.49046132229264106</v>
      </c>
      <c r="G52" s="195">
        <f>process2!$L$8</f>
        <v>7</v>
      </c>
      <c r="H52" s="232"/>
      <c r="I52" s="158"/>
      <c r="J52" s="158"/>
      <c r="K52" s="158"/>
      <c r="L52" s="158"/>
      <c r="M52" s="158"/>
      <c r="N52" s="140"/>
      <c r="O52" s="276"/>
      <c r="P52" s="276"/>
      <c r="Q52" s="194" t="s">
        <v>187</v>
      </c>
      <c r="R52" s="158"/>
      <c r="S52" s="158"/>
      <c r="T52" s="346" t="str">
        <f>process2!$AI$26</f>
        <v/>
      </c>
      <c r="U52" s="172">
        <v>30</v>
      </c>
      <c r="V52" s="290"/>
      <c r="W52" s="290"/>
      <c r="X52" s="290"/>
      <c r="Y52" s="196"/>
      <c r="Z52" s="196"/>
      <c r="AA52" s="196"/>
      <c r="AB52" s="196"/>
      <c r="AC52" s="196"/>
    </row>
    <row r="53" spans="1:29" s="194" customFormat="1" ht="16.5" customHeight="1">
      <c r="A53" s="158"/>
      <c r="B53" s="273"/>
      <c r="C53" s="158"/>
      <c r="E53" s="158"/>
      <c r="F53" s="170">
        <f>process2!$L$69</f>
        <v>8.8464394459462081E-3</v>
      </c>
      <c r="G53" s="201"/>
      <c r="H53" s="197"/>
      <c r="I53" s="158"/>
      <c r="J53" s="158"/>
      <c r="K53" s="158"/>
      <c r="L53" s="158"/>
      <c r="M53" s="158"/>
      <c r="N53" s="140"/>
      <c r="O53" s="147"/>
      <c r="P53" s="147"/>
      <c r="R53" s="158"/>
      <c r="S53" s="158"/>
      <c r="T53" s="170" t="str">
        <f>process2!$AI$69</f>
        <v/>
      </c>
      <c r="U53" s="161"/>
      <c r="Y53" s="196"/>
      <c r="Z53" s="196"/>
      <c r="AA53" s="196"/>
      <c r="AB53" s="196"/>
      <c r="AC53" s="196"/>
    </row>
    <row r="54" spans="1:29" s="194" customFormat="1" ht="16.5" customHeight="1" thickBot="1">
      <c r="A54" s="273"/>
      <c r="B54" s="273"/>
      <c r="C54" s="158"/>
      <c r="D54" s="158"/>
      <c r="E54" s="353" t="s">
        <v>200</v>
      </c>
      <c r="F54" s="255">
        <f>process2!$L$33</f>
        <v>0.48161488284669485</v>
      </c>
      <c r="G54" s="144"/>
      <c r="H54" s="197"/>
      <c r="I54" s="158"/>
      <c r="J54" s="158"/>
      <c r="K54" s="158"/>
      <c r="L54" s="158"/>
      <c r="M54" s="158"/>
      <c r="N54" s="140"/>
      <c r="O54" s="147"/>
      <c r="Q54" s="158"/>
      <c r="R54" s="355" t="s">
        <v>216</v>
      </c>
      <c r="S54" s="531"/>
      <c r="T54" s="255">
        <f>process2!$AI$33</f>
        <v>0</v>
      </c>
      <c r="U54" s="256"/>
      <c r="V54" s="911" t="s">
        <v>163</v>
      </c>
      <c r="W54" s="912"/>
      <c r="X54" s="290"/>
      <c r="Y54" s="196"/>
      <c r="Z54" s="196"/>
      <c r="AA54" s="196"/>
      <c r="AB54" s="196"/>
      <c r="AC54" s="196"/>
    </row>
    <row r="55" spans="1:29" s="194" customFormat="1" ht="16.5" customHeight="1">
      <c r="A55" s="273"/>
      <c r="B55" s="273"/>
      <c r="C55" s="158"/>
      <c r="D55" s="283"/>
      <c r="E55" s="529">
        <f>DATA2!$H$10</f>
        <v>3.8</v>
      </c>
      <c r="F55" s="468">
        <f>process2!$L$38</f>
        <v>8.2489624689038546E-2</v>
      </c>
      <c r="G55" s="253"/>
      <c r="H55" s="196"/>
      <c r="I55" s="158"/>
      <c r="J55" s="158"/>
      <c r="K55" s="158"/>
      <c r="L55" s="158"/>
      <c r="M55" s="158"/>
      <c r="N55" s="140"/>
      <c r="P55" s="158"/>
      <c r="Q55" s="283"/>
      <c r="R55" s="282"/>
      <c r="S55" s="530"/>
      <c r="T55" s="468" t="str">
        <f>process2!$AI$38</f>
        <v xml:space="preserve">           </v>
      </c>
      <c r="U55" s="282"/>
      <c r="V55" s="913"/>
      <c r="W55" s="914"/>
      <c r="X55" s="290"/>
      <c r="Y55" s="196"/>
      <c r="Z55" s="196"/>
      <c r="AA55" s="196"/>
      <c r="AB55" s="196"/>
      <c r="AC55" s="196"/>
    </row>
    <row r="56" spans="1:29" ht="16.5" customHeight="1">
      <c r="A56" s="158"/>
      <c r="B56" s="158"/>
      <c r="C56" s="352" t="s">
        <v>571</v>
      </c>
      <c r="D56" s="294"/>
      <c r="E56" s="196"/>
      <c r="F56" s="469" t="str">
        <f>IF(F55&gt;=0.5,"WARNING","OK")</f>
        <v>OK</v>
      </c>
      <c r="G56" s="229"/>
      <c r="K56" s="158"/>
      <c r="L56" s="158"/>
      <c r="M56" s="158"/>
      <c r="N56" s="140"/>
      <c r="O56" s="275"/>
      <c r="P56" s="352" t="s">
        <v>202</v>
      </c>
      <c r="Q56" s="197"/>
      <c r="R56" s="196"/>
      <c r="S56" s="196"/>
      <c r="T56" s="469" t="str">
        <f>IF(OR(T55&lt;=0.5,ISTEXT(T55)),"OK","WARNING")</f>
        <v>OK</v>
      </c>
      <c r="U56" s="161"/>
      <c r="V56" s="161"/>
      <c r="W56" s="161"/>
      <c r="X56" s="161"/>
      <c r="Y56" s="143"/>
      <c r="Z56" s="143"/>
      <c r="AA56" s="143"/>
      <c r="AB56" s="143"/>
      <c r="AC56" s="143"/>
    </row>
    <row r="57" spans="1:29" ht="16.5" customHeight="1">
      <c r="A57" s="158"/>
      <c r="B57" s="158"/>
      <c r="C57" s="274"/>
      <c r="D57" s="284"/>
      <c r="E57" s="200"/>
      <c r="G57" s="110"/>
      <c r="K57" s="158"/>
      <c r="L57" s="158"/>
      <c r="M57" s="158"/>
      <c r="N57" s="196"/>
      <c r="O57" s="275"/>
      <c r="P57" s="158"/>
      <c r="Q57" s="197"/>
      <c r="R57" s="196"/>
      <c r="S57" s="196"/>
      <c r="T57" s="196"/>
      <c r="U57" s="161"/>
      <c r="V57" s="161"/>
      <c r="W57" s="161"/>
      <c r="X57" s="161"/>
      <c r="Y57" s="143"/>
      <c r="Z57" s="143"/>
      <c r="AA57" s="143"/>
      <c r="AB57" s="143"/>
      <c r="AC57" s="143"/>
    </row>
    <row r="58" spans="1:29" s="194" customFormat="1" ht="16.5" customHeight="1">
      <c r="A58" s="158"/>
      <c r="C58" s="303">
        <f>DATA1!$K$6</f>
        <v>435.8360655737705</v>
      </c>
      <c r="D58" s="284"/>
      <c r="E58" s="200"/>
      <c r="G58" s="110"/>
      <c r="K58" s="158"/>
      <c r="L58" s="158"/>
      <c r="M58" s="158"/>
      <c r="N58" s="196"/>
      <c r="P58" s="303">
        <f>DATA1!$F$3</f>
        <v>422</v>
      </c>
      <c r="Q58" s="197"/>
      <c r="R58" s="196"/>
      <c r="S58" s="196"/>
      <c r="T58" s="196"/>
      <c r="U58" s="161"/>
      <c r="V58" s="161"/>
      <c r="W58" s="161"/>
      <c r="X58" s="161"/>
      <c r="Y58" s="196"/>
      <c r="Z58" s="196"/>
      <c r="AA58" s="196"/>
      <c r="AB58" s="196"/>
      <c r="AC58" s="196"/>
    </row>
    <row r="59" spans="1:29" s="194" customFormat="1" ht="16.5" customHeight="1">
      <c r="A59" s="158"/>
      <c r="B59" s="369">
        <v>4</v>
      </c>
      <c r="C59" s="350">
        <f>process1!$I$26</f>
        <v>1.9187001368455179</v>
      </c>
      <c r="D59" s="521">
        <f>process1!$I$23</f>
        <v>7</v>
      </c>
      <c r="E59" s="200" t="s">
        <v>494</v>
      </c>
      <c r="G59" s="110"/>
      <c r="H59" s="303">
        <f>DATA2!$F$11</f>
        <v>1646</v>
      </c>
      <c r="I59" s="158"/>
      <c r="K59" s="158"/>
      <c r="L59" s="158"/>
      <c r="M59" s="158"/>
      <c r="N59" s="196"/>
      <c r="O59" s="369">
        <v>15</v>
      </c>
      <c r="P59" s="350" t="str">
        <f>process1!$T$26</f>
        <v/>
      </c>
      <c r="Q59" s="197"/>
      <c r="R59" s="196"/>
      <c r="S59" s="196"/>
      <c r="T59" s="196"/>
      <c r="U59" s="161"/>
      <c r="V59" s="161"/>
      <c r="W59" s="161"/>
      <c r="X59" s="161"/>
      <c r="Y59" s="196"/>
      <c r="Z59" s="196"/>
      <c r="AA59" s="196"/>
      <c r="AB59" s="196"/>
      <c r="AC59" s="196"/>
    </row>
    <row r="60" spans="1:29" s="194" customFormat="1" ht="16.5" customHeight="1">
      <c r="A60" s="158"/>
      <c r="C60" s="170">
        <f>process1!$I$69</f>
        <v>1.8700136845517967E-2</v>
      </c>
      <c r="D60" s="374" t="str">
        <f>IF(C60&gt;C61*0.03,"WARNING","OK")</f>
        <v>OK</v>
      </c>
      <c r="E60" s="200"/>
      <c r="G60" s="110"/>
      <c r="H60" s="351">
        <f>process2!$M$26</f>
        <v>0.48161488284669485</v>
      </c>
      <c r="I60" s="195">
        <f>process2!$M$8</f>
        <v>8</v>
      </c>
      <c r="K60" s="158"/>
      <c r="L60" s="158"/>
      <c r="M60" s="158"/>
      <c r="N60" s="196"/>
      <c r="P60" s="170" t="str">
        <f>process1!$T$69</f>
        <v/>
      </c>
      <c r="Q60" s="374" t="str">
        <f>IF(OR(P60&lt;P61*0.03,ISTEXT(P60)),"OK","WARNING")</f>
        <v>OK</v>
      </c>
      <c r="R60" s="196"/>
      <c r="S60" s="196"/>
      <c r="T60" s="196"/>
      <c r="U60" s="161"/>
      <c r="V60" s="161"/>
      <c r="W60" s="161"/>
      <c r="X60" s="161"/>
      <c r="Y60" s="196"/>
      <c r="Z60" s="196"/>
      <c r="AA60" s="196"/>
      <c r="AB60" s="196"/>
      <c r="AC60" s="196"/>
    </row>
    <row r="61" spans="1:29" s="194" customFormat="1" ht="16.5" customHeight="1">
      <c r="A61" s="158"/>
      <c r="C61" s="368">
        <f>process1!$I$33</f>
        <v>1.9</v>
      </c>
      <c r="D61" s="520">
        <f>C60/C61</f>
        <v>9.8421772871147197E-3</v>
      </c>
      <c r="E61" s="200"/>
      <c r="G61" s="110"/>
      <c r="H61" s="170">
        <f>process2!$M$69</f>
        <v>1.4227160492734647E-3</v>
      </c>
      <c r="I61" s="161"/>
      <c r="K61" s="158"/>
      <c r="L61" s="158"/>
      <c r="M61" s="158"/>
      <c r="N61" s="196"/>
      <c r="P61" s="484">
        <f>process1!$T$33</f>
        <v>7</v>
      </c>
      <c r="Q61" s="197"/>
      <c r="R61" s="196"/>
      <c r="S61" s="196"/>
      <c r="T61" s="196"/>
      <c r="U61" s="161"/>
      <c r="V61" s="161"/>
      <c r="W61" s="161"/>
      <c r="X61" s="161"/>
      <c r="Y61" s="196"/>
      <c r="Z61" s="196"/>
      <c r="AA61" s="196"/>
      <c r="AB61" s="196"/>
      <c r="AC61" s="196"/>
    </row>
    <row r="62" spans="1:29" s="194" customFormat="1" ht="16.5" customHeight="1">
      <c r="A62" s="158"/>
      <c r="B62" s="158"/>
      <c r="C62" s="158"/>
      <c r="D62" s="289"/>
      <c r="E62" s="200"/>
      <c r="G62" s="110"/>
      <c r="H62" s="258">
        <f>process2!$M$33</f>
        <v>0.48019216679742138</v>
      </c>
      <c r="I62" s="161"/>
      <c r="K62" s="158"/>
      <c r="L62" s="158"/>
      <c r="M62" s="158"/>
      <c r="N62" s="196"/>
      <c r="O62" s="275"/>
      <c r="P62" s="158"/>
      <c r="Q62" s="232"/>
      <c r="R62" s="297"/>
      <c r="S62" s="297"/>
      <c r="T62" s="158"/>
      <c r="U62" s="161"/>
      <c r="V62" s="161"/>
      <c r="W62" s="161"/>
      <c r="X62" s="161"/>
      <c r="Y62" s="196"/>
      <c r="Z62" s="196"/>
      <c r="AA62" s="196"/>
      <c r="AB62" s="196"/>
      <c r="AC62" s="196"/>
    </row>
    <row r="63" spans="1:29" ht="16.5" customHeight="1">
      <c r="B63" s="158"/>
      <c r="C63" s="899" t="s">
        <v>164</v>
      </c>
      <c r="D63" s="900"/>
      <c r="G63" s="249"/>
      <c r="H63" s="476">
        <f>process2!$M$38</f>
        <v>7.3017884605827227E-2</v>
      </c>
      <c r="I63" s="161"/>
      <c r="J63" s="158"/>
      <c r="K63" s="158"/>
      <c r="L63" s="158"/>
      <c r="M63" s="158"/>
      <c r="N63" s="196"/>
      <c r="O63" s="275"/>
      <c r="P63" s="899" t="s">
        <v>161</v>
      </c>
      <c r="Q63" s="900"/>
      <c r="U63" s="161"/>
      <c r="V63" s="161"/>
      <c r="W63" s="161"/>
      <c r="X63" s="161"/>
      <c r="Y63" s="143"/>
      <c r="Z63" s="143"/>
      <c r="AA63" s="143"/>
      <c r="AB63" s="143"/>
      <c r="AC63" s="143"/>
    </row>
    <row r="64" spans="1:29" ht="16.5" customHeight="1">
      <c r="B64" s="158"/>
      <c r="C64" s="901"/>
      <c r="D64" s="902"/>
      <c r="G64" s="229"/>
      <c r="H64" s="470" t="str">
        <f>IF(H63&gt;=0.5,"WARNING","OK")</f>
        <v>OK</v>
      </c>
      <c r="I64" s="198"/>
      <c r="J64" s="172"/>
      <c r="K64" s="158"/>
      <c r="L64" s="158"/>
      <c r="M64" s="158"/>
      <c r="N64" s="196"/>
      <c r="O64" s="202"/>
      <c r="P64" s="901"/>
      <c r="Q64" s="902"/>
      <c r="U64" s="158"/>
      <c r="V64" s="174"/>
      <c r="W64" s="158"/>
      <c r="X64" s="158"/>
      <c r="Y64" s="143"/>
      <c r="Z64" s="143"/>
      <c r="AA64" s="143"/>
      <c r="AB64" s="143"/>
      <c r="AC64" s="143"/>
    </row>
    <row r="65" spans="1:29" ht="16.5" customHeight="1">
      <c r="A65" s="200"/>
      <c r="B65" s="158"/>
      <c r="C65" s="158"/>
      <c r="D65" s="231"/>
      <c r="G65" s="229"/>
      <c r="H65" s="201"/>
      <c r="I65" s="161"/>
      <c r="J65" s="161"/>
      <c r="K65" s="158"/>
      <c r="L65" s="158"/>
      <c r="M65" s="158"/>
      <c r="N65" s="196"/>
      <c r="O65" s="275"/>
      <c r="P65" s="279"/>
      <c r="Q65" s="298"/>
      <c r="R65" s="200"/>
      <c r="S65" s="200"/>
      <c r="T65" s="200"/>
      <c r="U65" s="201"/>
      <c r="Y65" s="143"/>
      <c r="Z65" s="143"/>
      <c r="AA65" s="143"/>
      <c r="AB65" s="143"/>
      <c r="AC65" s="143"/>
    </row>
    <row r="66" spans="1:29" ht="16.5" customHeight="1">
      <c r="A66" s="200"/>
      <c r="B66" s="273"/>
      <c r="C66" s="158"/>
      <c r="D66" s="158" t="s">
        <v>495</v>
      </c>
      <c r="E66" s="158"/>
      <c r="F66" s="303">
        <f>DATA2!$F$12</f>
        <v>729</v>
      </c>
      <c r="G66" s="196"/>
      <c r="H66" s="296"/>
      <c r="I66" s="161"/>
      <c r="J66" s="161"/>
      <c r="K66" s="158"/>
      <c r="L66" s="158"/>
      <c r="M66" s="158"/>
      <c r="N66" s="196"/>
      <c r="O66" s="276"/>
      <c r="P66" s="276"/>
      <c r="Q66" s="158" t="s">
        <v>223</v>
      </c>
      <c r="R66" s="158"/>
      <c r="S66" s="158"/>
      <c r="T66" s="257">
        <f>DATA2!$F$34</f>
        <v>0</v>
      </c>
      <c r="U66" s="158"/>
      <c r="Y66" s="143"/>
      <c r="Z66" s="143"/>
      <c r="AA66" s="143"/>
      <c r="AB66" s="143"/>
      <c r="AC66" s="143"/>
    </row>
    <row r="67" spans="1:29" s="194" customFormat="1" ht="16.5" customHeight="1">
      <c r="A67" s="273"/>
      <c r="B67" s="273"/>
      <c r="C67" s="158"/>
      <c r="D67" s="194" t="s">
        <v>188</v>
      </c>
      <c r="E67" s="158"/>
      <c r="F67" s="346">
        <f>process2!$N$26</f>
        <v>0.48104156512777396</v>
      </c>
      <c r="G67" s="195">
        <f>process2!$N$8</f>
        <v>9</v>
      </c>
      <c r="H67" s="232"/>
      <c r="I67" s="161"/>
      <c r="J67" s="161"/>
      <c r="K67" s="158"/>
      <c r="L67" s="158"/>
      <c r="M67" s="158"/>
      <c r="N67" s="196"/>
      <c r="O67" s="147"/>
      <c r="P67" s="147"/>
      <c r="Q67" s="194" t="s">
        <v>187</v>
      </c>
      <c r="R67" s="158"/>
      <c r="S67" s="158"/>
      <c r="T67" s="346" t="str">
        <f>process2!$AJ$26</f>
        <v/>
      </c>
      <c r="U67" s="172">
        <v>31</v>
      </c>
      <c r="V67" s="196"/>
      <c r="W67" s="196"/>
      <c r="X67" s="196"/>
      <c r="Y67" s="196"/>
      <c r="Z67" s="196"/>
      <c r="AA67" s="196"/>
      <c r="AB67" s="196"/>
      <c r="AC67" s="196"/>
    </row>
    <row r="68" spans="1:29" s="194" customFormat="1" ht="16.5" customHeight="1">
      <c r="A68" s="273"/>
      <c r="B68" s="273"/>
      <c r="C68" s="158"/>
      <c r="E68" s="158"/>
      <c r="F68" s="170">
        <f>process2!$N$69</f>
        <v>8.4939833035257994E-4</v>
      </c>
      <c r="G68" s="201"/>
      <c r="H68" s="295"/>
      <c r="I68" s="161"/>
      <c r="J68" s="161"/>
      <c r="K68" s="158"/>
      <c r="L68" s="158"/>
      <c r="M68" s="158"/>
      <c r="N68" s="196"/>
      <c r="O68" s="147"/>
      <c r="P68" s="147"/>
      <c r="R68" s="158"/>
      <c r="S68" s="158"/>
      <c r="T68" s="170" t="str">
        <f>process2!$AJ$69</f>
        <v/>
      </c>
      <c r="U68" s="161"/>
      <c r="V68" s="196"/>
      <c r="W68" s="196"/>
      <c r="X68" s="196"/>
      <c r="Y68" s="196"/>
      <c r="Z68" s="196"/>
      <c r="AA68" s="196"/>
      <c r="AB68" s="196"/>
      <c r="AC68" s="196"/>
    </row>
    <row r="69" spans="1:29" s="194" customFormat="1" ht="16.5" customHeight="1" thickBot="1">
      <c r="A69" s="273"/>
      <c r="B69" s="273"/>
      <c r="C69" s="158"/>
      <c r="D69" s="158"/>
      <c r="E69" s="353" t="s">
        <v>562</v>
      </c>
      <c r="F69" s="255">
        <f>process2!$N$33</f>
        <v>0.48019216679742138</v>
      </c>
      <c r="G69" s="144"/>
      <c r="H69" s="295"/>
      <c r="I69" s="161"/>
      <c r="J69" s="161"/>
      <c r="K69" s="158"/>
      <c r="L69" s="158"/>
      <c r="M69" s="158"/>
      <c r="N69" s="196"/>
      <c r="O69" s="147"/>
      <c r="Q69" s="158"/>
      <c r="R69" s="355" t="s">
        <v>216</v>
      </c>
      <c r="S69" s="531"/>
      <c r="T69" s="255">
        <f>process2!$AJ$33</f>
        <v>0</v>
      </c>
      <c r="U69" s="256"/>
      <c r="V69" s="911" t="s">
        <v>163</v>
      </c>
      <c r="W69" s="915"/>
      <c r="X69" s="277"/>
      <c r="Y69" s="196"/>
      <c r="Z69" s="196"/>
      <c r="AA69" s="196"/>
      <c r="AB69" s="196"/>
      <c r="AC69" s="196"/>
    </row>
    <row r="70" spans="1:29" s="194" customFormat="1" ht="16.5" customHeight="1">
      <c r="A70" s="273"/>
      <c r="B70" s="273"/>
      <c r="C70" s="158"/>
      <c r="D70" s="283"/>
      <c r="E70" s="529">
        <f>DATA2!$H$12</f>
        <v>1.33</v>
      </c>
      <c r="F70" s="468">
        <f>process2!$N$38</f>
        <v>5.6967294676452659E-2</v>
      </c>
      <c r="G70" s="253"/>
      <c r="H70" s="201"/>
      <c r="I70" s="161"/>
      <c r="J70" s="161"/>
      <c r="K70" s="158"/>
      <c r="L70" s="158"/>
      <c r="M70" s="158"/>
      <c r="N70" s="196"/>
      <c r="P70" s="158"/>
      <c r="Q70" s="283"/>
      <c r="R70" s="282"/>
      <c r="S70" s="530"/>
      <c r="T70" s="468" t="str">
        <f>process2!$AJ$38</f>
        <v xml:space="preserve">           </v>
      </c>
      <c r="U70" s="282"/>
      <c r="V70" s="916"/>
      <c r="W70" s="917"/>
      <c r="X70" s="277"/>
      <c r="Y70" s="196"/>
      <c r="Z70" s="196"/>
      <c r="AA70" s="196"/>
      <c r="AB70" s="196"/>
      <c r="AC70" s="196"/>
    </row>
    <row r="71" spans="1:29" ht="16.5" customHeight="1">
      <c r="A71" s="158"/>
      <c r="B71" s="158"/>
      <c r="C71" s="352" t="s">
        <v>199</v>
      </c>
      <c r="D71" s="294"/>
      <c r="E71" s="196"/>
      <c r="F71" s="469" t="str">
        <f>IF(F70&gt;=0.5,"WARNING","OK")</f>
        <v>OK</v>
      </c>
      <c r="G71" s="229"/>
      <c r="K71" s="158"/>
      <c r="L71" s="158"/>
      <c r="M71" s="158"/>
      <c r="N71" s="196"/>
      <c r="O71" s="147"/>
      <c r="P71" s="352" t="s">
        <v>202</v>
      </c>
      <c r="Q71" s="197"/>
      <c r="R71" s="196"/>
      <c r="S71" s="196"/>
      <c r="T71" s="469" t="str">
        <f>IF(OR(T70&lt;=0.5,ISTEXT(T70)),"OK","WARNING")</f>
        <v>OK</v>
      </c>
      <c r="U71" s="161"/>
      <c r="V71" s="196"/>
      <c r="W71" s="196"/>
      <c r="X71" s="196"/>
      <c r="Y71" s="143"/>
      <c r="AA71" s="143"/>
      <c r="AB71" s="143"/>
      <c r="AC71" s="143"/>
    </row>
    <row r="72" spans="1:29" s="194" customFormat="1" ht="16.5" customHeight="1">
      <c r="A72" s="158"/>
      <c r="B72" s="158"/>
      <c r="C72" s="158"/>
      <c r="D72" s="284"/>
      <c r="E72" s="200"/>
      <c r="G72" s="110"/>
      <c r="K72" s="158"/>
      <c r="L72" s="158"/>
      <c r="M72" s="158"/>
      <c r="N72" s="196"/>
      <c r="O72" s="275"/>
      <c r="P72" s="274"/>
      <c r="Q72" s="197"/>
      <c r="R72" s="196"/>
      <c r="S72" s="196"/>
      <c r="T72" s="196"/>
      <c r="U72" s="161"/>
      <c r="V72" s="161"/>
      <c r="W72" s="161"/>
      <c r="X72" s="161"/>
      <c r="Y72" s="196"/>
      <c r="AA72" s="196"/>
      <c r="AB72" s="196"/>
      <c r="AC72" s="196"/>
    </row>
    <row r="73" spans="1:29" s="194" customFormat="1" ht="16.5" customHeight="1">
      <c r="A73" s="158"/>
      <c r="C73" s="303">
        <f>DATA1!$K$7</f>
        <v>963.10975609756099</v>
      </c>
      <c r="D73" s="284"/>
      <c r="E73" s="200"/>
      <c r="G73" s="110"/>
      <c r="K73" s="158"/>
      <c r="L73" s="158"/>
      <c r="M73" s="158"/>
      <c r="N73" s="196"/>
      <c r="P73" s="303">
        <f>DATA1!$F$3</f>
        <v>422</v>
      </c>
      <c r="Q73" s="197"/>
      <c r="R73" s="196"/>
      <c r="S73" s="196"/>
      <c r="T73" s="196"/>
      <c r="U73" s="161"/>
      <c r="V73" s="161"/>
      <c r="W73" s="161"/>
      <c r="X73" s="161"/>
      <c r="Y73" s="196"/>
      <c r="AA73" s="196"/>
      <c r="AB73" s="196"/>
      <c r="AC73" s="196"/>
    </row>
    <row r="74" spans="1:29" s="194" customFormat="1" ht="16.5" customHeight="1">
      <c r="A74" s="158"/>
      <c r="B74" s="369">
        <v>5</v>
      </c>
      <c r="C74" s="350">
        <f>process1!$J$26</f>
        <v>1.9259436281158679</v>
      </c>
      <c r="D74" s="521">
        <f>process1!$J$23</f>
        <v>2</v>
      </c>
      <c r="E74" s="200" t="s">
        <v>494</v>
      </c>
      <c r="G74" s="110"/>
      <c r="H74" s="303">
        <f>DATA2!$F$13</f>
        <v>2375</v>
      </c>
      <c r="I74" s="158"/>
      <c r="K74" s="158"/>
      <c r="L74" s="158"/>
      <c r="M74" s="158"/>
      <c r="N74" s="196"/>
      <c r="O74" s="369">
        <v>16</v>
      </c>
      <c r="P74" s="350" t="str">
        <f>process1!$U$26</f>
        <v/>
      </c>
      <c r="Q74" s="197"/>
      <c r="R74" s="196"/>
      <c r="S74" s="196"/>
      <c r="T74" s="196"/>
      <c r="U74" s="161"/>
      <c r="V74" s="161"/>
      <c r="W74" s="161"/>
      <c r="X74" s="161"/>
      <c r="Y74" s="196"/>
      <c r="AA74" s="196"/>
      <c r="AB74" s="196"/>
      <c r="AC74" s="196"/>
    </row>
    <row r="75" spans="1:29" s="194" customFormat="1" ht="16.5" customHeight="1">
      <c r="A75" s="158"/>
      <c r="C75" s="170">
        <f>process1!$J$69</f>
        <v>2.5943628115868034E-2</v>
      </c>
      <c r="D75" s="374" t="str">
        <f>IF(C75&gt;C76*0.03,"WARNING","OK")</f>
        <v>OK</v>
      </c>
      <c r="E75" s="200"/>
      <c r="G75" s="110"/>
      <c r="H75" s="351">
        <f>process2!$O$26</f>
        <v>0.48019216679742138</v>
      </c>
      <c r="I75" s="195">
        <f>process2!$O$8</f>
        <v>10</v>
      </c>
      <c r="K75" s="158"/>
      <c r="L75" s="158"/>
      <c r="M75" s="158"/>
      <c r="N75" s="196"/>
      <c r="P75" s="170" t="str">
        <f>process1!$U$69</f>
        <v/>
      </c>
      <c r="Q75" s="374" t="str">
        <f>IF(OR(P75&lt;P76*0.03,ISTEXT(P75)),"OK","WARNING")</f>
        <v>OK</v>
      </c>
      <c r="R75" s="196"/>
      <c r="S75" s="196"/>
      <c r="T75" s="196"/>
      <c r="U75" s="161"/>
      <c r="V75" s="161"/>
      <c r="W75" s="161"/>
      <c r="X75" s="161"/>
      <c r="Y75" s="196"/>
      <c r="AA75" s="196"/>
      <c r="AB75" s="196"/>
      <c r="AC75" s="196"/>
    </row>
    <row r="76" spans="1:29" s="194" customFormat="1" ht="16.5" customHeight="1">
      <c r="A76" s="158"/>
      <c r="C76" s="368">
        <f>process1!$J$33</f>
        <v>1.9</v>
      </c>
      <c r="D76" s="520">
        <f>C75/C76</f>
        <v>1.3654541113614756E-2</v>
      </c>
      <c r="E76" s="200"/>
      <c r="G76" s="110"/>
      <c r="H76" s="170">
        <f>process2!$O$69</f>
        <v>1.5268189378174757E-3</v>
      </c>
      <c r="I76" s="161"/>
      <c r="K76" s="158"/>
      <c r="L76" s="158"/>
      <c r="M76" s="158"/>
      <c r="N76" s="196"/>
      <c r="P76" s="484">
        <f>process1!$U$33</f>
        <v>7</v>
      </c>
      <c r="Q76" s="197"/>
      <c r="R76" s="196"/>
      <c r="S76" s="196"/>
      <c r="T76" s="196"/>
      <c r="U76" s="161"/>
      <c r="V76" s="161"/>
      <c r="W76" s="161"/>
      <c r="X76" s="161"/>
      <c r="Y76" s="196"/>
      <c r="AA76" s="196"/>
      <c r="AB76" s="196"/>
      <c r="AC76" s="196"/>
    </row>
    <row r="77" spans="1:29" s="194" customFormat="1" ht="16.5" customHeight="1">
      <c r="A77" s="158"/>
      <c r="B77" s="158"/>
      <c r="C77" s="158"/>
      <c r="D77" s="289"/>
      <c r="E77" s="200"/>
      <c r="G77" s="110"/>
      <c r="H77" s="258">
        <f>process2!$O$33</f>
        <v>0.47866534785960391</v>
      </c>
      <c r="I77" s="161"/>
      <c r="K77" s="158"/>
      <c r="L77" s="158"/>
      <c r="M77" s="158"/>
      <c r="N77" s="196"/>
      <c r="O77" s="275"/>
      <c r="P77" s="158"/>
      <c r="Q77" s="232"/>
      <c r="R77" s="297"/>
      <c r="S77" s="297"/>
      <c r="T77" s="158"/>
      <c r="U77" s="161"/>
      <c r="V77" s="161"/>
      <c r="W77" s="161"/>
      <c r="X77" s="161"/>
      <c r="Y77" s="196"/>
      <c r="AA77" s="196"/>
      <c r="AB77" s="196"/>
      <c r="AC77" s="196"/>
    </row>
    <row r="78" spans="1:29" s="194" customFormat="1" ht="16.5" customHeight="1">
      <c r="B78" s="158"/>
      <c r="C78" s="899" t="s">
        <v>471</v>
      </c>
      <c r="D78" s="900"/>
      <c r="G78" s="249"/>
      <c r="H78" s="476">
        <f>process2!$O$38</f>
        <v>0.10546330812937067</v>
      </c>
      <c r="J78" s="158"/>
      <c r="K78" s="158"/>
      <c r="L78" s="158"/>
      <c r="M78" s="158"/>
      <c r="N78" s="196"/>
      <c r="O78" s="275"/>
      <c r="P78" s="899" t="s">
        <v>162</v>
      </c>
      <c r="Q78" s="900"/>
      <c r="U78" s="161"/>
      <c r="V78" s="161"/>
      <c r="W78" s="161"/>
      <c r="X78" s="161"/>
      <c r="Y78" s="196"/>
      <c r="AB78" s="196"/>
      <c r="AC78" s="196"/>
    </row>
    <row r="79" spans="1:29" s="194" customFormat="1" ht="16.5" customHeight="1">
      <c r="B79" s="158"/>
      <c r="C79" s="901"/>
      <c r="D79" s="902"/>
      <c r="G79" s="229"/>
      <c r="H79" s="470" t="str">
        <f>IF(H78&gt;=0.5,"WARNING","OK")</f>
        <v>OK</v>
      </c>
      <c r="I79" s="198"/>
      <c r="J79" s="172"/>
      <c r="K79" s="158"/>
      <c r="L79" s="158"/>
      <c r="M79" s="158"/>
      <c r="N79" s="196"/>
      <c r="O79" s="202"/>
      <c r="P79" s="901"/>
      <c r="Q79" s="902"/>
      <c r="U79" s="158"/>
      <c r="V79" s="174"/>
      <c r="W79" s="158"/>
      <c r="X79" s="158"/>
      <c r="Y79" s="196"/>
      <c r="AB79" s="196"/>
      <c r="AC79" s="196"/>
    </row>
    <row r="80" spans="1:29" s="194" customFormat="1" ht="16.5" customHeight="1">
      <c r="A80" s="200"/>
      <c r="B80" s="158"/>
      <c r="C80" s="158"/>
      <c r="D80" s="292"/>
      <c r="G80" s="229"/>
      <c r="H80" s="201"/>
      <c r="I80" s="161"/>
      <c r="J80" s="161"/>
      <c r="K80" s="158"/>
      <c r="L80" s="158"/>
      <c r="M80" s="158"/>
      <c r="N80" s="196"/>
      <c r="O80" s="275"/>
      <c r="Q80" s="275"/>
      <c r="R80" s="200"/>
      <c r="S80" s="200"/>
      <c r="T80" s="200"/>
      <c r="U80" s="201"/>
      <c r="Y80" s="196"/>
      <c r="AA80" s="196"/>
      <c r="AB80" s="196"/>
      <c r="AC80" s="196"/>
    </row>
    <row r="81" spans="1:29" s="194" customFormat="1" ht="16.5" customHeight="1">
      <c r="A81" s="200"/>
      <c r="B81" s="273"/>
      <c r="C81" s="158"/>
      <c r="D81" s="158" t="s">
        <v>582</v>
      </c>
      <c r="E81" s="158"/>
      <c r="F81" s="303">
        <f>DATA2!$F$14</f>
        <v>487</v>
      </c>
      <c r="G81" s="196"/>
      <c r="H81" s="232"/>
      <c r="I81" s="161"/>
      <c r="J81" s="161"/>
      <c r="K81" s="158"/>
      <c r="L81" s="158"/>
      <c r="M81" s="158"/>
      <c r="N81" s="196"/>
      <c r="O81" s="276"/>
      <c r="P81" s="276"/>
      <c r="Q81" s="276"/>
      <c r="R81" s="158"/>
      <c r="S81" s="158"/>
      <c r="T81" s="297"/>
      <c r="U81" s="158"/>
      <c r="V81" s="196"/>
      <c r="W81" s="196"/>
      <c r="X81" s="196"/>
      <c r="Y81" s="196"/>
      <c r="Z81" s="196"/>
      <c r="AA81" s="196"/>
      <c r="AB81" s="196"/>
      <c r="AC81" s="196"/>
    </row>
    <row r="82" spans="1:29" s="194" customFormat="1" ht="16.5" customHeight="1">
      <c r="A82" s="158"/>
      <c r="B82" s="273"/>
      <c r="C82" s="158"/>
      <c r="D82" s="194" t="s">
        <v>188</v>
      </c>
      <c r="E82" s="158"/>
      <c r="F82" s="346">
        <f>process2!$P$26</f>
        <v>0.48285342148010102</v>
      </c>
      <c r="G82" s="195">
        <f>process2!$P$8</f>
        <v>11</v>
      </c>
      <c r="H82" s="232"/>
      <c r="I82" s="475"/>
      <c r="K82" s="158"/>
      <c r="L82" s="158"/>
      <c r="M82" s="158"/>
      <c r="N82" s="196"/>
      <c r="O82" s="147"/>
      <c r="P82" s="147"/>
      <c r="Q82" s="158"/>
      <c r="R82" s="158"/>
      <c r="S82" s="158"/>
      <c r="T82" s="227"/>
      <c r="U82" s="203"/>
      <c r="V82" s="196"/>
      <c r="W82" s="196"/>
      <c r="X82" s="196"/>
      <c r="Y82" s="196"/>
      <c r="Z82" s="196"/>
      <c r="AA82" s="196"/>
      <c r="AB82" s="196"/>
      <c r="AC82" s="196"/>
    </row>
    <row r="83" spans="1:29" s="194" customFormat="1" ht="16.5" customHeight="1">
      <c r="A83" s="158"/>
      <c r="B83" s="273"/>
      <c r="C83" s="158"/>
      <c r="E83" s="158"/>
      <c r="F83" s="170">
        <f>process2!$P$69</f>
        <v>4.1880736204971125E-3</v>
      </c>
      <c r="G83" s="201"/>
      <c r="H83" s="296"/>
      <c r="I83" s="161"/>
      <c r="J83" s="161"/>
      <c r="K83" s="158"/>
      <c r="L83" s="158"/>
      <c r="M83" s="158"/>
      <c r="N83" s="196"/>
      <c r="O83" s="147"/>
      <c r="P83" s="147"/>
      <c r="Q83" s="196"/>
      <c r="R83" s="158"/>
      <c r="S83" s="158"/>
      <c r="T83" s="201"/>
      <c r="U83" s="161"/>
      <c r="V83" s="196"/>
      <c r="W83" s="196"/>
      <c r="X83" s="196"/>
      <c r="Y83" s="196"/>
      <c r="Z83" s="196"/>
      <c r="AA83" s="196"/>
      <c r="AB83" s="196"/>
      <c r="AC83" s="196"/>
    </row>
    <row r="84" spans="1:29" s="194" customFormat="1" ht="16.5" customHeight="1" thickBot="1">
      <c r="A84" s="273"/>
      <c r="B84" s="273"/>
      <c r="C84" s="158"/>
      <c r="D84" s="158"/>
      <c r="E84" s="353" t="s">
        <v>200</v>
      </c>
      <c r="F84" s="515">
        <f>process2!$P$33</f>
        <v>0.47866534785960391</v>
      </c>
      <c r="G84" s="144"/>
      <c r="H84" s="296"/>
      <c r="I84" s="161"/>
      <c r="J84" s="161"/>
      <c r="K84" s="158"/>
      <c r="L84" s="158"/>
      <c r="M84" s="158"/>
      <c r="N84" s="196"/>
      <c r="O84" s="147"/>
      <c r="P84" s="196"/>
      <c r="Q84" s="158"/>
      <c r="R84" s="355"/>
      <c r="S84" s="355"/>
      <c r="T84" s="177"/>
      <c r="U84" s="161"/>
      <c r="V84" s="909"/>
      <c r="W84" s="910"/>
      <c r="X84" s="277"/>
      <c r="Y84" s="196"/>
      <c r="Z84" s="196"/>
      <c r="AA84" s="196"/>
      <c r="AB84" s="196"/>
      <c r="AC84" s="196"/>
    </row>
    <row r="85" spans="1:29" s="194" customFormat="1" ht="16.5" customHeight="1">
      <c r="A85" s="273"/>
      <c r="B85" s="273"/>
      <c r="C85" s="158"/>
      <c r="D85" s="283"/>
      <c r="E85" s="529">
        <f>DATA2!$H$14</f>
        <v>1.35</v>
      </c>
      <c r="F85" s="468">
        <f>process2!$P$38</f>
        <v>9.5381087857033836E-2</v>
      </c>
      <c r="G85" s="253"/>
      <c r="K85" s="158"/>
      <c r="L85" s="158"/>
      <c r="M85" s="158"/>
      <c r="N85" s="196"/>
      <c r="O85" s="196"/>
      <c r="P85" s="158"/>
      <c r="Q85" s="158"/>
      <c r="R85" s="161"/>
      <c r="S85" s="161"/>
      <c r="T85" s="227"/>
      <c r="U85" s="161"/>
      <c r="V85" s="910"/>
      <c r="W85" s="910"/>
      <c r="X85" s="277"/>
      <c r="Y85" s="196"/>
      <c r="Z85" s="196"/>
      <c r="AA85" s="196"/>
      <c r="AB85" s="196"/>
      <c r="AC85" s="196"/>
    </row>
    <row r="86" spans="1:29" s="194" customFormat="1" ht="16.5" customHeight="1">
      <c r="A86" s="158"/>
      <c r="B86" s="158"/>
      <c r="C86" s="352" t="s">
        <v>213</v>
      </c>
      <c r="D86" s="294"/>
      <c r="E86" s="196"/>
      <c r="F86" s="469" t="str">
        <f>IF(F85&gt;=0.5,"WARNING","OK")</f>
        <v>OK</v>
      </c>
      <c r="G86" s="229"/>
      <c r="K86" s="158"/>
      <c r="L86" s="158"/>
      <c r="M86" s="158"/>
      <c r="N86" s="196"/>
      <c r="O86" s="147"/>
      <c r="P86" s="352"/>
      <c r="Q86" s="196"/>
      <c r="R86" s="196"/>
      <c r="S86" s="196"/>
      <c r="T86" s="469"/>
      <c r="U86" s="161"/>
      <c r="V86" s="196"/>
      <c r="W86" s="196"/>
      <c r="X86" s="196"/>
      <c r="Y86" s="196"/>
      <c r="Z86" s="196"/>
      <c r="AA86" s="196"/>
      <c r="AB86" s="196"/>
      <c r="AC86" s="196"/>
    </row>
    <row r="87" spans="1:29" s="194" customFormat="1" ht="16.5" customHeight="1">
      <c r="A87" s="158"/>
      <c r="B87" s="158"/>
      <c r="C87" s="274"/>
      <c r="D87" s="284"/>
      <c r="E87" s="200"/>
      <c r="G87" s="110"/>
      <c r="K87" s="158"/>
      <c r="L87" s="158"/>
      <c r="M87" s="158"/>
      <c r="N87" s="196"/>
      <c r="O87" s="275"/>
      <c r="P87" s="158"/>
      <c r="Q87" s="196"/>
      <c r="R87" s="196"/>
      <c r="S87" s="196"/>
      <c r="T87" s="196"/>
      <c r="U87" s="161"/>
      <c r="V87" s="161"/>
      <c r="W87" s="161"/>
      <c r="X87" s="161"/>
      <c r="Y87" s="196"/>
      <c r="Z87" s="196"/>
      <c r="AA87" s="196"/>
      <c r="AB87" s="196"/>
      <c r="AC87" s="196"/>
    </row>
    <row r="88" spans="1:29" s="194" customFormat="1" ht="16.5" customHeight="1">
      <c r="A88" s="158"/>
      <c r="C88" s="303">
        <f>DATA1!$K$8</f>
        <v>683.87234042553189</v>
      </c>
      <c r="D88" s="284"/>
      <c r="E88" s="200"/>
      <c r="G88" s="110"/>
      <c r="K88" s="158"/>
      <c r="L88" s="158"/>
      <c r="M88" s="158"/>
      <c r="N88" s="196"/>
      <c r="O88" s="196"/>
      <c r="P88" s="522"/>
      <c r="Q88" s="196"/>
      <c r="R88" s="196"/>
      <c r="S88" s="196"/>
      <c r="T88" s="196"/>
      <c r="U88" s="161"/>
      <c r="V88" s="161"/>
      <c r="W88" s="161"/>
      <c r="X88" s="161"/>
      <c r="Y88" s="196"/>
      <c r="Z88" s="196"/>
      <c r="AA88" s="196"/>
      <c r="AB88" s="196"/>
      <c r="AC88" s="196"/>
    </row>
    <row r="89" spans="1:29" s="194" customFormat="1" ht="16.5" customHeight="1">
      <c r="A89" s="158"/>
      <c r="B89" s="369">
        <v>6</v>
      </c>
      <c r="C89" s="350">
        <f>process1!$K$26</f>
        <v>1.9293419995816086</v>
      </c>
      <c r="D89" s="521">
        <f>process1!$K$23</f>
        <v>4.5</v>
      </c>
      <c r="E89" s="200" t="s">
        <v>494</v>
      </c>
      <c r="G89" s="110"/>
      <c r="H89" s="303">
        <f>DATA2!$F$15</f>
        <v>2862</v>
      </c>
      <c r="I89" s="158"/>
      <c r="K89" s="158"/>
      <c r="L89" s="158"/>
      <c r="M89" s="158"/>
      <c r="N89" s="196"/>
      <c r="O89" s="523"/>
      <c r="P89" s="227"/>
      <c r="Q89" s="196"/>
      <c r="R89" s="196"/>
      <c r="S89" s="196"/>
      <c r="T89" s="196"/>
      <c r="U89" s="161"/>
      <c r="V89" s="161"/>
      <c r="W89" s="161"/>
      <c r="X89" s="161"/>
      <c r="Y89" s="196"/>
      <c r="Z89" s="196"/>
      <c r="AA89" s="196"/>
      <c r="AB89" s="196"/>
      <c r="AC89" s="196"/>
    </row>
    <row r="90" spans="1:29" s="194" customFormat="1" ht="16.5" customHeight="1">
      <c r="A90" s="158"/>
      <c r="C90" s="170">
        <f>process1!$K$69</f>
        <v>2.9341999581608654E-2</v>
      </c>
      <c r="D90" s="374" t="str">
        <f>IF(C90&gt;C91*0.03,"WARNING","OK")</f>
        <v>OK</v>
      </c>
      <c r="E90" s="200"/>
      <c r="G90" s="110"/>
      <c r="H90" s="351">
        <f>process2!$Q$26</f>
        <v>0.47866534785960391</v>
      </c>
      <c r="I90" s="195">
        <f>process2!$Q$8</f>
        <v>12</v>
      </c>
      <c r="K90" s="158"/>
      <c r="L90" s="158"/>
      <c r="M90" s="158"/>
      <c r="N90" s="196"/>
      <c r="O90" s="196"/>
      <c r="P90" s="201"/>
      <c r="Q90" s="355"/>
      <c r="R90" s="196"/>
      <c r="S90" s="196"/>
      <c r="T90" s="196"/>
      <c r="U90" s="161"/>
      <c r="V90" s="161"/>
      <c r="W90" s="161"/>
      <c r="X90" s="161"/>
      <c r="Y90" s="196"/>
      <c r="Z90" s="196"/>
      <c r="AA90" s="196"/>
      <c r="AB90" s="196"/>
      <c r="AC90" s="196"/>
    </row>
    <row r="91" spans="1:29" s="194" customFormat="1" ht="16.5" customHeight="1">
      <c r="A91" s="158"/>
      <c r="C91" s="368">
        <f>process1!$K$33</f>
        <v>1.9</v>
      </c>
      <c r="D91" s="520">
        <f>C90/C91</f>
        <v>1.5443157674530871E-2</v>
      </c>
      <c r="E91" s="200"/>
      <c r="G91" s="110"/>
      <c r="H91" s="170">
        <f>process2!$Q$69</f>
        <v>2.2211303481225464E-3</v>
      </c>
      <c r="I91" s="161"/>
      <c r="K91" s="158"/>
      <c r="L91" s="158"/>
      <c r="M91" s="158"/>
      <c r="N91" s="196"/>
      <c r="O91" s="196"/>
      <c r="P91" s="525"/>
      <c r="Q91" s="196"/>
      <c r="R91" s="196"/>
      <c r="S91" s="196"/>
      <c r="T91" s="196"/>
      <c r="U91" s="161"/>
      <c r="V91" s="161"/>
      <c r="W91" s="161"/>
      <c r="X91" s="161"/>
      <c r="Y91" s="196"/>
      <c r="Z91" s="196"/>
      <c r="AA91" s="196"/>
      <c r="AB91" s="196"/>
      <c r="AC91" s="196"/>
    </row>
    <row r="92" spans="1:29" s="194" customFormat="1" ht="16.5" customHeight="1">
      <c r="A92" s="158"/>
      <c r="B92" s="158"/>
      <c r="C92" s="158"/>
      <c r="D92" s="289"/>
      <c r="E92" s="200"/>
      <c r="G92" s="110"/>
      <c r="H92" s="258">
        <f>process2!$Q$33</f>
        <v>0.47644421751148136</v>
      </c>
      <c r="I92" s="161"/>
      <c r="K92" s="158"/>
      <c r="L92" s="158"/>
      <c r="M92" s="158"/>
      <c r="N92" s="196"/>
      <c r="O92" s="275"/>
      <c r="P92" s="158"/>
      <c r="Q92" s="158"/>
      <c r="R92" s="297"/>
      <c r="S92" s="297"/>
      <c r="T92" s="158"/>
      <c r="U92" s="161"/>
      <c r="V92" s="161"/>
      <c r="W92" s="161"/>
      <c r="X92" s="161"/>
      <c r="Y92" s="196"/>
      <c r="Z92" s="196"/>
      <c r="AA92" s="196"/>
      <c r="AB92" s="196"/>
      <c r="AC92" s="196"/>
    </row>
    <row r="93" spans="1:29" s="194" customFormat="1" ht="16.5" customHeight="1">
      <c r="B93" s="158"/>
      <c r="C93" s="899" t="s">
        <v>488</v>
      </c>
      <c r="D93" s="900"/>
      <c r="G93" s="249"/>
      <c r="H93" s="476">
        <f>process2!$Q$38</f>
        <v>0.12727581831287499</v>
      </c>
      <c r="I93" s="158"/>
      <c r="J93" s="158"/>
      <c r="K93" s="158"/>
      <c r="L93" s="158"/>
      <c r="M93" s="158"/>
      <c r="N93" s="196"/>
      <c r="O93" s="275"/>
      <c r="P93" s="908"/>
      <c r="Q93" s="908"/>
      <c r="R93" s="196"/>
      <c r="S93" s="196"/>
      <c r="T93" s="196"/>
      <c r="U93" s="161"/>
      <c r="V93" s="161"/>
      <c r="W93" s="161"/>
      <c r="X93" s="161"/>
      <c r="Y93" s="196"/>
      <c r="Z93" s="196"/>
      <c r="AB93" s="196"/>
      <c r="AC93" s="196"/>
    </row>
    <row r="94" spans="1:29" ht="16.5" customHeight="1">
      <c r="B94" s="158"/>
      <c r="C94" s="901"/>
      <c r="D94" s="902"/>
      <c r="G94" s="229"/>
      <c r="H94" s="470" t="str">
        <f>IF(H93&gt;=0.5,"WARNING","OK")</f>
        <v>OK</v>
      </c>
      <c r="I94" s="198"/>
      <c r="J94" s="203"/>
      <c r="K94" s="158"/>
      <c r="L94" s="158"/>
      <c r="M94" s="158"/>
      <c r="N94" s="196"/>
      <c r="O94" s="202"/>
      <c r="P94" s="908"/>
      <c r="Q94" s="908"/>
      <c r="R94" s="196"/>
      <c r="S94" s="196"/>
      <c r="T94" s="196"/>
      <c r="U94" s="158"/>
      <c r="V94" s="174"/>
      <c r="W94" s="158"/>
      <c r="X94" s="158"/>
      <c r="Y94" s="196"/>
      <c r="Z94" s="196"/>
      <c r="AB94" s="143"/>
      <c r="AC94" s="143"/>
    </row>
    <row r="95" spans="1:29" ht="16.5" customHeight="1">
      <c r="B95" s="158"/>
      <c r="C95" s="279"/>
      <c r="D95" s="292"/>
      <c r="E95" s="200"/>
      <c r="F95" s="200"/>
      <c r="G95" s="229"/>
      <c r="H95" s="201"/>
      <c r="I95" s="161"/>
      <c r="J95" s="161"/>
      <c r="K95" s="158"/>
      <c r="L95" s="158"/>
      <c r="M95" s="158"/>
      <c r="N95" s="196"/>
      <c r="O95" s="275"/>
      <c r="AA95" s="111"/>
      <c r="AB95" s="111"/>
      <c r="AC95" s="111"/>
    </row>
    <row r="96" spans="1:29" ht="16.5" customHeight="1">
      <c r="B96" s="273"/>
      <c r="C96" s="158"/>
      <c r="D96" s="158" t="s">
        <v>581</v>
      </c>
      <c r="E96" s="158"/>
      <c r="F96" s="303">
        <f>DATA2!$F$16</f>
        <v>487</v>
      </c>
      <c r="G96" s="196"/>
      <c r="H96" s="296"/>
      <c r="I96" s="161"/>
      <c r="J96" s="161"/>
      <c r="K96" s="158"/>
      <c r="L96" s="158"/>
      <c r="M96" s="158"/>
      <c r="N96" s="196"/>
      <c r="O96" s="276"/>
      <c r="P96" s="196"/>
      <c r="Q96" s="196"/>
      <c r="R96" s="196"/>
      <c r="S96" s="196"/>
      <c r="T96" s="196"/>
      <c r="U96" s="196"/>
      <c r="V96" s="196"/>
      <c r="W96" s="196"/>
      <c r="X96" s="196"/>
      <c r="Y96" s="196"/>
      <c r="Z96" s="196"/>
      <c r="AA96" s="196"/>
      <c r="AB96" s="196"/>
      <c r="AC96" s="143"/>
    </row>
    <row r="97" spans="1:29" s="194" customFormat="1" ht="16.5" customHeight="1">
      <c r="A97" s="158"/>
      <c r="B97" s="273"/>
      <c r="C97" s="158"/>
      <c r="D97" s="194" t="s">
        <v>188</v>
      </c>
      <c r="E97" s="158"/>
      <c r="F97" s="346">
        <f>process2!$R$26</f>
        <v>0.48822039660765948</v>
      </c>
      <c r="G97" s="195">
        <f>process2!$R$8</f>
        <v>13</v>
      </c>
      <c r="H97" s="232"/>
      <c r="I97" s="158"/>
      <c r="J97" s="158"/>
      <c r="K97" s="158"/>
      <c r="L97" s="158"/>
      <c r="M97" s="158"/>
      <c r="N97" s="196"/>
      <c r="P97" s="540" t="s">
        <v>502</v>
      </c>
      <c r="AC97" s="196"/>
    </row>
    <row r="98" spans="1:29" s="194" customFormat="1" ht="16.5" customHeight="1">
      <c r="B98" s="273"/>
      <c r="C98" s="158"/>
      <c r="E98" s="158"/>
      <c r="F98" s="170">
        <f>process2!$R$69</f>
        <v>1.1776179096178119E-2</v>
      </c>
      <c r="G98" s="201"/>
      <c r="H98" s="296"/>
      <c r="I98" s="158"/>
      <c r="J98" s="773" t="s">
        <v>575</v>
      </c>
      <c r="K98" s="774"/>
      <c r="L98" s="774"/>
      <c r="M98" s="775"/>
      <c r="N98" s="196"/>
      <c r="P98" s="539" t="s">
        <v>503</v>
      </c>
      <c r="AC98" s="196"/>
    </row>
    <row r="99" spans="1:29" s="194" customFormat="1" ht="16.5" customHeight="1" thickBot="1">
      <c r="A99" s="273"/>
      <c r="B99" s="273"/>
      <c r="C99" s="158"/>
      <c r="D99" s="158"/>
      <c r="E99" s="353" t="s">
        <v>200</v>
      </c>
      <c r="F99" s="255">
        <f>process2!$R$33</f>
        <v>0.47644421751148136</v>
      </c>
      <c r="G99" s="144"/>
      <c r="H99" s="296"/>
      <c r="I99" s="158"/>
      <c r="J99" s="776">
        <v>422</v>
      </c>
      <c r="K99" s="777" t="s">
        <v>576</v>
      </c>
      <c r="L99" s="778"/>
      <c r="M99" s="779"/>
      <c r="N99" s="196"/>
      <c r="AC99" s="196"/>
    </row>
    <row r="100" spans="1:29" s="194" customFormat="1" ht="16.5" customHeight="1">
      <c r="A100" s="273"/>
      <c r="B100" s="273"/>
      <c r="C100" s="158"/>
      <c r="D100" s="283"/>
      <c r="E100" s="529">
        <f>DATA2!$H$16</f>
        <v>3.8</v>
      </c>
      <c r="F100" s="468">
        <f>process2!$R$38</f>
        <v>9.5521418682332965E-2</v>
      </c>
      <c r="G100" s="253"/>
      <c r="H100" s="158"/>
      <c r="I100" s="158"/>
      <c r="J100" s="780">
        <v>0.48199112943157396</v>
      </c>
      <c r="K100" s="781" t="s">
        <v>577</v>
      </c>
      <c r="L100" s="782"/>
      <c r="M100" s="783"/>
      <c r="N100" s="196"/>
      <c r="O100" s="159"/>
      <c r="P100" s="159"/>
      <c r="Q100" s="158" t="s">
        <v>497</v>
      </c>
      <c r="R100" s="158"/>
      <c r="S100" s="158"/>
      <c r="T100" s="257">
        <f>DATA2!$F$30</f>
        <v>0</v>
      </c>
      <c r="U100" s="158"/>
      <c r="Y100" s="196"/>
      <c r="Z100" s="196"/>
      <c r="AA100" s="196"/>
      <c r="AB100" s="196"/>
      <c r="AC100" s="196"/>
    </row>
    <row r="101" spans="1:29" ht="16.5" customHeight="1">
      <c r="A101" s="158"/>
      <c r="B101" s="158"/>
      <c r="C101" s="352" t="s">
        <v>198</v>
      </c>
      <c r="D101" s="294"/>
      <c r="E101" s="196"/>
      <c r="F101" s="469" t="str">
        <f>IF(F100&gt;=0.5,"WARNING","OK")</f>
        <v>OK</v>
      </c>
      <c r="G101" s="229"/>
      <c r="J101" s="784">
        <v>1E-3</v>
      </c>
      <c r="K101" s="785" t="s">
        <v>578</v>
      </c>
      <c r="L101" s="785"/>
      <c r="M101" s="785"/>
      <c r="N101" s="196"/>
      <c r="O101" s="159"/>
      <c r="P101" s="159"/>
      <c r="Q101" s="194" t="s">
        <v>221</v>
      </c>
      <c r="R101" s="158"/>
      <c r="S101" s="158"/>
      <c r="T101" s="346" t="e">
        <f>T102+T103</f>
        <v>#VALUE!</v>
      </c>
      <c r="U101" s="172">
        <v>32</v>
      </c>
      <c r="V101" s="290"/>
      <c r="W101" s="290"/>
      <c r="X101" s="290"/>
      <c r="Y101" s="196"/>
      <c r="Z101" s="196"/>
      <c r="AA101" s="196"/>
      <c r="AB101" s="196"/>
      <c r="AC101" s="196"/>
    </row>
    <row r="102" spans="1:29" ht="16.5" customHeight="1">
      <c r="A102" s="158"/>
      <c r="B102" s="158"/>
      <c r="C102" s="274"/>
      <c r="D102" s="284"/>
      <c r="E102" s="200"/>
      <c r="F102" s="194"/>
      <c r="G102" s="110"/>
      <c r="J102" s="786">
        <v>0.48197002617340368</v>
      </c>
      <c r="K102" s="787" t="s">
        <v>579</v>
      </c>
      <c r="L102" s="788"/>
      <c r="M102" s="789"/>
      <c r="N102" s="196"/>
      <c r="O102" s="194"/>
      <c r="R102" s="194"/>
      <c r="T102" s="537" t="str">
        <f>process2!$AK$69</f>
        <v/>
      </c>
      <c r="U102" s="536" t="e">
        <f>T101/P110</f>
        <v>#VALUE!</v>
      </c>
      <c r="V102" s="194"/>
      <c r="W102" s="194"/>
      <c r="Y102" s="196"/>
      <c r="Z102" s="196"/>
      <c r="AA102" s="194"/>
      <c r="AB102" s="194"/>
      <c r="AC102" s="196"/>
    </row>
    <row r="103" spans="1:29" s="194" customFormat="1" ht="16.5" customHeight="1" thickBot="1">
      <c r="A103" s="158"/>
      <c r="C103" s="303">
        <f>DATA1!$K$9</f>
        <v>683.87234042553189</v>
      </c>
      <c r="D103" s="284"/>
      <c r="E103" s="200"/>
      <c r="G103" s="110"/>
      <c r="J103" s="790">
        <v>1.869829419174859E-2</v>
      </c>
      <c r="K103" s="791" t="s">
        <v>58</v>
      </c>
      <c r="L103" s="782"/>
      <c r="M103" s="783"/>
      <c r="N103" s="196"/>
      <c r="Q103" s="158"/>
      <c r="R103" s="534" t="s">
        <v>499</v>
      </c>
      <c r="S103" s="532"/>
      <c r="T103" s="515" t="e">
        <f>Y108</f>
        <v>#VALUE!</v>
      </c>
      <c r="U103" s="535" t="e">
        <f>IF(U102&lt;0.1,"OK","WARNING")</f>
        <v>#VALUE!</v>
      </c>
      <c r="Y103" s="196"/>
      <c r="Z103" s="196"/>
      <c r="AC103" s="196"/>
    </row>
    <row r="104" spans="1:29" s="194" customFormat="1" ht="16.5" customHeight="1">
      <c r="A104" s="158"/>
      <c r="B104" s="369">
        <v>7</v>
      </c>
      <c r="C104" s="350">
        <f>process1!$L$26</f>
        <v>1.9293419995816086</v>
      </c>
      <c r="D104" s="521">
        <f>process1!$L$23</f>
        <v>4.5</v>
      </c>
      <c r="E104" s="200" t="s">
        <v>494</v>
      </c>
      <c r="G104" s="110"/>
      <c r="H104" s="303">
        <f>DATA2!$F$17</f>
        <v>3349</v>
      </c>
      <c r="I104" s="158"/>
      <c r="K104" s="158"/>
      <c r="L104" s="158"/>
      <c r="M104" s="158"/>
      <c r="N104" s="196"/>
      <c r="P104" s="158"/>
      <c r="Q104" s="283"/>
      <c r="R104" s="530">
        <f>DATA2!$H$30</f>
        <v>0</v>
      </c>
      <c r="S104" s="530"/>
      <c r="T104" s="468" t="str">
        <f>process2!$AF$38</f>
        <v xml:space="preserve">           </v>
      </c>
      <c r="U104" s="282"/>
      <c r="V104" s="477"/>
      <c r="W104" s="290"/>
      <c r="X104" s="290"/>
      <c r="Y104" s="196"/>
      <c r="Z104" s="196"/>
      <c r="AA104" s="196"/>
      <c r="AB104" s="196"/>
      <c r="AC104" s="196"/>
    </row>
    <row r="105" spans="1:29" s="194" customFormat="1" ht="16.5" customHeight="1">
      <c r="A105" s="158"/>
      <c r="C105" s="170">
        <f>process1!$L$69</f>
        <v>2.9341999581608654E-2</v>
      </c>
      <c r="D105" s="374" t="str">
        <f>IF(C105&gt;C106*0.03,"WARNING","OK")</f>
        <v>OK</v>
      </c>
      <c r="E105" s="200"/>
      <c r="G105" s="110"/>
      <c r="H105" s="351">
        <f>process2!$S$26</f>
        <v>0.47644421751148136</v>
      </c>
      <c r="I105" s="195">
        <f>process2!$S$8</f>
        <v>14</v>
      </c>
      <c r="K105" s="158"/>
      <c r="L105" s="158"/>
      <c r="M105" s="158"/>
      <c r="N105" s="196"/>
      <c r="P105" s="352" t="s">
        <v>201</v>
      </c>
      <c r="Q105" s="197"/>
      <c r="R105" s="196"/>
      <c r="S105" s="196"/>
      <c r="T105" s="469" t="str">
        <f>IF(OR(T104&lt;=0.5,ISTEXT(T104)),"OK","WARNING")</f>
        <v>OK</v>
      </c>
      <c r="U105" s="161"/>
      <c r="V105" s="293"/>
      <c r="Y105" s="196"/>
      <c r="Z105" s="196"/>
      <c r="AA105" s="196"/>
      <c r="AB105" s="196"/>
      <c r="AC105" s="196"/>
    </row>
    <row r="106" spans="1:29" s="194" customFormat="1" ht="16.5" customHeight="1">
      <c r="A106" s="158"/>
      <c r="C106" s="368">
        <f>process1!$L$33</f>
        <v>1.9</v>
      </c>
      <c r="D106" s="520">
        <f>C105/C106</f>
        <v>1.5443157674530871E-2</v>
      </c>
      <c r="E106" s="200"/>
      <c r="G106" s="110"/>
      <c r="H106" s="170">
        <f>process2!$S$69</f>
        <v>9.1608731001446852E-4</v>
      </c>
      <c r="I106" s="161"/>
      <c r="K106" s="158"/>
      <c r="L106" s="158"/>
      <c r="M106" s="158"/>
      <c r="N106" s="196"/>
      <c r="P106" s="158"/>
      <c r="Q106" s="197"/>
      <c r="R106" s="196"/>
      <c r="S106" s="196"/>
      <c r="T106" s="196"/>
      <c r="U106" s="161"/>
      <c r="V106" s="293"/>
      <c r="Y106" s="196"/>
      <c r="Z106" s="196"/>
      <c r="AA106" s="196"/>
      <c r="AB106" s="196"/>
      <c r="AC106" s="196"/>
    </row>
    <row r="107" spans="1:29" s="194" customFormat="1" ht="16.5" customHeight="1">
      <c r="A107" s="158"/>
      <c r="B107" s="158"/>
      <c r="C107" s="158"/>
      <c r="D107" s="289"/>
      <c r="E107" s="200"/>
      <c r="G107" s="110"/>
      <c r="H107" s="258">
        <f>process2!$S$33</f>
        <v>0.47552813020146689</v>
      </c>
      <c r="I107" s="161"/>
      <c r="K107" s="158"/>
      <c r="L107" s="158"/>
      <c r="M107" s="158"/>
      <c r="N107" s="196"/>
      <c r="P107" s="303">
        <f>DATA1!$F$3</f>
        <v>422</v>
      </c>
      <c r="Q107" s="197"/>
      <c r="R107" s="196"/>
      <c r="S107" s="196"/>
      <c r="T107" s="196"/>
      <c r="U107" s="161"/>
      <c r="V107" s="293"/>
      <c r="Y107" s="257">
        <f>DATA2!$F$32</f>
        <v>0</v>
      </c>
      <c r="Z107" s="158"/>
      <c r="AA107" s="196"/>
      <c r="AB107" s="196"/>
      <c r="AC107" s="196"/>
    </row>
    <row r="108" spans="1:29" ht="16.5" customHeight="1">
      <c r="B108" s="158"/>
      <c r="C108" s="899" t="s">
        <v>155</v>
      </c>
      <c r="D108" s="900"/>
      <c r="G108" s="249"/>
      <c r="H108" s="476">
        <f>process2!$S$38</f>
        <v>0.14902359325052533</v>
      </c>
      <c r="I108" s="158"/>
      <c r="J108" s="158"/>
      <c r="K108" s="158"/>
      <c r="O108" s="369">
        <v>13</v>
      </c>
      <c r="P108" s="350">
        <f>process1!$R$26</f>
        <v>30</v>
      </c>
      <c r="Q108" s="197"/>
      <c r="R108" s="196"/>
      <c r="S108" s="196"/>
      <c r="T108" s="196"/>
      <c r="U108" s="161"/>
      <c r="V108" s="293"/>
      <c r="W108" s="194"/>
      <c r="Y108" s="346" t="e">
        <f>Y109+Y110</f>
        <v>#VALUE!</v>
      </c>
      <c r="Z108" s="172">
        <v>34</v>
      </c>
      <c r="AA108" s="196"/>
      <c r="AB108" s="196"/>
      <c r="AC108" s="196"/>
    </row>
    <row r="109" spans="1:29" ht="16.5" customHeight="1">
      <c r="B109" s="158"/>
      <c r="C109" s="901"/>
      <c r="D109" s="902"/>
      <c r="G109" s="229"/>
      <c r="H109" s="470" t="str">
        <f>IF(H108&gt;=0.5,"WARNING","OK")</f>
        <v>OK</v>
      </c>
      <c r="I109" s="198"/>
      <c r="J109" s="203"/>
      <c r="K109" s="158"/>
      <c r="O109" s="194"/>
      <c r="P109" s="170" t="str">
        <f>process1!$R$69</f>
        <v/>
      </c>
      <c r="Q109" s="374" t="str">
        <f>IF(OR(P109&lt;P110*0.03,ISTEXT(P109)),"OK","WARNING")</f>
        <v>OK</v>
      </c>
      <c r="R109" s="196"/>
      <c r="S109" s="196"/>
      <c r="T109" s="196"/>
      <c r="U109" s="161"/>
      <c r="V109" s="293"/>
      <c r="W109" s="194"/>
      <c r="Y109" s="538" t="str">
        <f>process2!$AM$69</f>
        <v/>
      </c>
      <c r="Z109" s="161"/>
      <c r="AA109" s="196"/>
      <c r="AB109" s="196"/>
      <c r="AC109" s="196"/>
    </row>
    <row r="110" spans="1:29" ht="16.5" customHeight="1" thickBot="1">
      <c r="A110" s="200"/>
      <c r="B110" s="158"/>
      <c r="C110" s="158"/>
      <c r="D110" s="231"/>
      <c r="E110" s="200"/>
      <c r="G110" s="229"/>
      <c r="H110" s="201"/>
      <c r="I110" s="161"/>
      <c r="J110" s="161"/>
      <c r="K110" s="196"/>
      <c r="O110" s="194"/>
      <c r="P110" s="485">
        <f>process1!$R$33</f>
        <v>30</v>
      </c>
      <c r="Q110" s="197"/>
      <c r="R110" s="196"/>
      <c r="S110" s="196"/>
      <c r="T110" s="196"/>
      <c r="U110" s="161"/>
      <c r="V110" s="293"/>
      <c r="W110" s="531" t="s">
        <v>501</v>
      </c>
      <c r="X110" s="355"/>
      <c r="Y110" s="515">
        <v>0.05</v>
      </c>
      <c r="Z110" s="256"/>
      <c r="AA110" s="911" t="s">
        <v>483</v>
      </c>
      <c r="AB110" s="912"/>
      <c r="AC110" s="196"/>
    </row>
    <row r="111" spans="1:29" ht="16.5" customHeight="1">
      <c r="A111" s="200"/>
      <c r="B111" s="273"/>
      <c r="C111" s="158"/>
      <c r="D111" s="158" t="s">
        <v>580</v>
      </c>
      <c r="E111" s="158"/>
      <c r="F111" s="303">
        <f>DATA2!$F$18</f>
        <v>487</v>
      </c>
      <c r="G111" s="196"/>
      <c r="H111" s="296"/>
      <c r="I111" s="161"/>
      <c r="J111" s="161"/>
      <c r="K111" s="196"/>
      <c r="O111" s="158"/>
      <c r="P111" s="158"/>
      <c r="Q111" s="232"/>
      <c r="R111" s="297"/>
      <c r="S111" s="297"/>
      <c r="T111" s="158"/>
      <c r="U111" s="501"/>
      <c r="V111" s="479"/>
      <c r="W111" s="530">
        <f>DATA2!$H$32</f>
        <v>0</v>
      </c>
      <c r="X111" s="282"/>
      <c r="Y111" s="468" t="str">
        <f>process2!$AH$38</f>
        <v xml:space="preserve">           </v>
      </c>
      <c r="Z111" s="199"/>
      <c r="AA111" s="913"/>
      <c r="AB111" s="914"/>
      <c r="AC111" s="196"/>
    </row>
    <row r="112" spans="1:29" s="194" customFormat="1" ht="16.5" customHeight="1">
      <c r="B112" s="273"/>
      <c r="C112" s="158"/>
      <c r="D112" s="194" t="s">
        <v>188</v>
      </c>
      <c r="E112" s="158"/>
      <c r="F112" s="346">
        <f>process2!$T$26</f>
        <v>0.49485963282864676</v>
      </c>
      <c r="G112" s="195">
        <f>process2!$T$8</f>
        <v>15</v>
      </c>
      <c r="H112" s="232"/>
      <c r="I112" s="158"/>
      <c r="J112" s="158"/>
      <c r="K112" s="196"/>
      <c r="O112" s="275"/>
      <c r="P112" s="899" t="s">
        <v>469</v>
      </c>
      <c r="Q112" s="900"/>
      <c r="R112" s="278"/>
      <c r="S112" s="161"/>
      <c r="T112" s="203"/>
      <c r="U112" s="161"/>
      <c r="V112" s="478"/>
      <c r="W112" s="161"/>
      <c r="X112" s="161"/>
      <c r="Y112" s="469" t="str">
        <f>IF(OR(Y111&lt;=0.5,ISTEXT(Y111)),"OK","WARNING")</f>
        <v>OK</v>
      </c>
      <c r="Z112" s="196"/>
      <c r="AA112" s="196"/>
      <c r="AB112" s="196"/>
      <c r="AC112" s="196"/>
    </row>
    <row r="113" spans="1:29" s="194" customFormat="1" ht="16.5" customHeight="1">
      <c r="B113" s="273"/>
      <c r="C113" s="158"/>
      <c r="E113" s="158"/>
      <c r="F113" s="170">
        <f>process2!$T$69</f>
        <v>1.9331502627179864E-2</v>
      </c>
      <c r="G113" s="201"/>
      <c r="H113" s="296"/>
      <c r="I113" s="158"/>
      <c r="J113" s="158"/>
      <c r="K113" s="196"/>
      <c r="O113" s="202"/>
      <c r="P113" s="901"/>
      <c r="Q113" s="902"/>
      <c r="R113" s="278"/>
      <c r="S113" s="161"/>
      <c r="T113" s="161"/>
      <c r="U113" s="158"/>
      <c r="V113" s="286"/>
      <c r="W113" s="158"/>
      <c r="X113" s="158"/>
      <c r="Y113" s="196"/>
      <c r="Z113" s="196"/>
      <c r="AA113" s="196"/>
      <c r="AB113" s="196"/>
      <c r="AC113" s="196"/>
    </row>
    <row r="114" spans="1:29" s="194" customFormat="1" ht="16.5" customHeight="1" thickBot="1">
      <c r="B114" s="273"/>
      <c r="C114" s="158"/>
      <c r="D114" s="158"/>
      <c r="E114" s="353" t="s">
        <v>200</v>
      </c>
      <c r="F114" s="255">
        <f>process2!$T$33</f>
        <v>0.47552813020146689</v>
      </c>
      <c r="G114" s="144"/>
      <c r="H114" s="296"/>
      <c r="I114" s="158"/>
      <c r="J114" s="158"/>
      <c r="K114" s="196"/>
      <c r="O114" s="275"/>
      <c r="P114" s="158"/>
      <c r="Q114" s="298"/>
      <c r="R114" s="177"/>
      <c r="S114" s="177"/>
      <c r="T114" s="161"/>
      <c r="U114" s="201"/>
      <c r="V114" s="293"/>
      <c r="Y114" s="196"/>
      <c r="Z114" s="196"/>
      <c r="AA114" s="196"/>
      <c r="AB114" s="196"/>
      <c r="AC114" s="196"/>
    </row>
    <row r="115" spans="1:29" s="194" customFormat="1" ht="16.5" customHeight="1">
      <c r="A115" s="273"/>
      <c r="B115" s="273"/>
      <c r="C115" s="158"/>
      <c r="D115" s="283"/>
      <c r="E115" s="529">
        <f>DATA2!$H$18</f>
        <v>6.25</v>
      </c>
      <c r="F115" s="468">
        <f>process2!$T$38</f>
        <v>9.5579417348744658E-2</v>
      </c>
      <c r="G115" s="253"/>
      <c r="H115" s="196"/>
      <c r="I115" s="158"/>
      <c r="J115" s="158"/>
      <c r="K115" s="196"/>
      <c r="O115" s="276"/>
      <c r="P115" s="276"/>
      <c r="Q115" s="158" t="s">
        <v>498</v>
      </c>
      <c r="R115" s="158"/>
      <c r="S115" s="158"/>
      <c r="T115" s="257">
        <f>DATA2!$F$31</f>
        <v>0</v>
      </c>
      <c r="U115" s="158"/>
      <c r="V115" s="293"/>
      <c r="Y115" s="196"/>
      <c r="Z115" s="196"/>
      <c r="AA115" s="196"/>
      <c r="AB115" s="196"/>
      <c r="AC115" s="196"/>
    </row>
    <row r="116" spans="1:29" ht="16.5" customHeight="1">
      <c r="A116" s="196"/>
      <c r="B116" s="158"/>
      <c r="C116" s="352" t="s">
        <v>198</v>
      </c>
      <c r="D116" s="294"/>
      <c r="E116" s="196"/>
      <c r="F116" s="469" t="str">
        <f>IF(F115&gt;=0.5,"WARNING","OK")</f>
        <v>OK</v>
      </c>
      <c r="G116" s="229"/>
      <c r="K116" s="196"/>
      <c r="O116" s="276"/>
      <c r="P116" s="276"/>
      <c r="Q116" s="194" t="s">
        <v>221</v>
      </c>
      <c r="R116" s="158"/>
      <c r="S116" s="158"/>
      <c r="T116" s="346" t="e">
        <f>T117+T118</f>
        <v>#VALUE!</v>
      </c>
      <c r="U116" s="172">
        <v>33</v>
      </c>
      <c r="V116" s="477"/>
      <c r="W116" s="290"/>
      <c r="X116" s="290"/>
      <c r="Y116" s="196"/>
      <c r="Z116" s="196"/>
      <c r="AA116" s="196"/>
      <c r="AB116" s="196"/>
      <c r="AC116" s="196"/>
    </row>
    <row r="117" spans="1:29" s="194" customFormat="1" ht="16.5" customHeight="1">
      <c r="A117" s="158"/>
      <c r="B117" s="158"/>
      <c r="C117" s="274"/>
      <c r="D117" s="284"/>
      <c r="E117" s="200"/>
      <c r="G117" s="110"/>
      <c r="K117" s="196"/>
      <c r="O117" s="275"/>
      <c r="P117" s="275"/>
      <c r="R117" s="158"/>
      <c r="S117" s="158"/>
      <c r="T117" s="537" t="str">
        <f>process2!$AL$69</f>
        <v/>
      </c>
      <c r="U117" s="536" t="e">
        <f>T116/P125</f>
        <v>#VALUE!</v>
      </c>
      <c r="V117" s="478"/>
      <c r="W117" s="161"/>
      <c r="X117" s="161"/>
      <c r="Y117" s="196"/>
      <c r="Z117" s="196"/>
      <c r="AA117" s="196"/>
      <c r="AB117" s="196"/>
      <c r="AC117" s="196"/>
    </row>
    <row r="118" spans="1:29" s="194" customFormat="1" ht="16.5" customHeight="1" thickBot="1">
      <c r="A118" s="158"/>
      <c r="C118" s="303">
        <f>DATA1!$K$10</f>
        <v>683.87234042553189</v>
      </c>
      <c r="D118" s="284"/>
      <c r="E118" s="200"/>
      <c r="G118" s="110"/>
      <c r="K118" s="196"/>
      <c r="Q118" s="158"/>
      <c r="R118" s="534" t="s">
        <v>198</v>
      </c>
      <c r="S118" s="532"/>
      <c r="T118" s="515" t="e">
        <f>Y108</f>
        <v>#VALUE!</v>
      </c>
      <c r="U118" s="535" t="e">
        <f>IF(U117&lt;0.1,"OK","WARNING")</f>
        <v>#VALUE!</v>
      </c>
      <c r="V118" s="293"/>
      <c r="Y118" s="196"/>
      <c r="Z118" s="196"/>
      <c r="AA118" s="196"/>
      <c r="AB118" s="196"/>
      <c r="AC118" s="196"/>
    </row>
    <row r="119" spans="1:29" s="194" customFormat="1" ht="16.5" customHeight="1">
      <c r="A119" s="158"/>
      <c r="B119" s="369">
        <v>8</v>
      </c>
      <c r="C119" s="350">
        <f>process1!$M$26</f>
        <v>1.9293419995816086</v>
      </c>
      <c r="D119" s="521">
        <f>process1!$M$23</f>
        <v>4.5</v>
      </c>
      <c r="E119" s="200" t="s">
        <v>494</v>
      </c>
      <c r="G119" s="110"/>
      <c r="H119" s="303">
        <f>DATA2!$F$19</f>
        <v>3836</v>
      </c>
      <c r="I119" s="158"/>
      <c r="K119" s="196"/>
      <c r="P119" s="158"/>
      <c r="Q119" s="283"/>
      <c r="R119" s="530">
        <f>DATA2!$H$31</f>
        <v>0</v>
      </c>
      <c r="S119" s="530"/>
      <c r="T119" s="468" t="str">
        <f>process2!$AG$38</f>
        <v xml:space="preserve">           </v>
      </c>
      <c r="U119" s="282"/>
      <c r="V119" s="290"/>
      <c r="W119" s="290"/>
      <c r="X119" s="290"/>
      <c r="Y119" s="196"/>
      <c r="Z119" s="196"/>
      <c r="AA119" s="196"/>
      <c r="AB119" s="196"/>
      <c r="AC119" s="196"/>
    </row>
    <row r="120" spans="1:29" s="194" customFormat="1" ht="16.5" customHeight="1">
      <c r="A120" s="158"/>
      <c r="C120" s="170">
        <f>process1!$M$69</f>
        <v>2.9341999581608654E-2</v>
      </c>
      <c r="D120" s="374" t="str">
        <f>IF(C120&gt;C121*0.03,"WARNING","OK")</f>
        <v>OK</v>
      </c>
      <c r="E120" s="200"/>
      <c r="G120" s="110"/>
      <c r="H120" s="351">
        <f>process2!$U$26</f>
        <v>0.47552813020146689</v>
      </c>
      <c r="I120" s="195">
        <f>process2!$U$8</f>
        <v>16</v>
      </c>
      <c r="K120" s="196"/>
      <c r="P120" s="352" t="s">
        <v>201</v>
      </c>
      <c r="Q120" s="197"/>
      <c r="R120" s="196"/>
      <c r="S120" s="196"/>
      <c r="T120" s="469" t="str">
        <f>IF(OR(T119&lt;=0.5,ISTEXT(T119)),"OK","WARNING")</f>
        <v>OK</v>
      </c>
      <c r="U120" s="161"/>
      <c r="Y120" s="196"/>
      <c r="Z120" s="196"/>
      <c r="AA120" s="196"/>
      <c r="AB120" s="196"/>
      <c r="AC120" s="196"/>
    </row>
    <row r="121" spans="1:29" s="194" customFormat="1" ht="16.5" customHeight="1">
      <c r="A121" s="158"/>
      <c r="C121" s="368">
        <f>process1!$M$33</f>
        <v>1.9</v>
      </c>
      <c r="D121" s="520">
        <f>C120/C121</f>
        <v>1.5443157674530871E-2</v>
      </c>
      <c r="E121" s="200"/>
      <c r="G121" s="110"/>
      <c r="H121" s="170">
        <f>process2!$U$69</f>
        <v>4.4369765247558313E-3</v>
      </c>
      <c r="I121" s="161"/>
      <c r="K121" s="196"/>
      <c r="P121" s="274"/>
      <c r="Q121" s="197"/>
      <c r="R121" s="196"/>
      <c r="S121" s="196"/>
      <c r="T121" s="196"/>
      <c r="U121" s="161"/>
      <c r="Y121" s="196"/>
      <c r="Z121" s="196"/>
      <c r="AA121" s="196"/>
      <c r="AB121" s="196"/>
      <c r="AC121" s="196"/>
    </row>
    <row r="122" spans="1:29" s="194" customFormat="1" ht="16.5" customHeight="1">
      <c r="A122" s="158"/>
      <c r="B122" s="158"/>
      <c r="C122" s="158"/>
      <c r="D122" s="289"/>
      <c r="E122" s="200"/>
      <c r="G122" s="110"/>
      <c r="H122" s="258">
        <f>process2!$U$33</f>
        <v>0.47109115367671106</v>
      </c>
      <c r="I122" s="161"/>
      <c r="K122" s="196"/>
      <c r="P122" s="303">
        <f>DATA1!$F$3</f>
        <v>422</v>
      </c>
      <c r="Q122" s="197"/>
      <c r="R122" s="196"/>
      <c r="S122" s="196"/>
      <c r="T122" s="196"/>
      <c r="U122" s="161"/>
      <c r="Y122" s="196"/>
      <c r="Z122" s="196"/>
      <c r="AA122" s="196"/>
      <c r="AB122" s="196"/>
      <c r="AC122" s="196"/>
    </row>
    <row r="123" spans="1:29" s="194" customFormat="1" ht="16.5" customHeight="1">
      <c r="B123" s="158"/>
      <c r="C123" s="899" t="s">
        <v>212</v>
      </c>
      <c r="D123" s="900"/>
      <c r="G123" s="249"/>
      <c r="H123" s="476">
        <f>process2!$U$38</f>
        <v>0.17119754898617631</v>
      </c>
      <c r="I123" s="158"/>
      <c r="J123" s="158"/>
      <c r="K123" s="196"/>
      <c r="O123" s="369">
        <v>14</v>
      </c>
      <c r="P123" s="350">
        <f>process1!$S$26</f>
        <v>30</v>
      </c>
      <c r="Q123" s="197"/>
      <c r="R123" s="196"/>
      <c r="S123" s="196"/>
      <c r="T123" s="196"/>
      <c r="U123" s="161"/>
      <c r="Y123" s="196"/>
      <c r="Z123" s="196"/>
      <c r="AA123" s="196"/>
      <c r="AB123" s="196"/>
      <c r="AC123" s="196"/>
    </row>
    <row r="124" spans="1:29" s="194" customFormat="1" ht="16.5" customHeight="1">
      <c r="B124" s="158"/>
      <c r="C124" s="901"/>
      <c r="D124" s="902"/>
      <c r="G124" s="229"/>
      <c r="H124" s="470" t="str">
        <f>IF(H123&gt;=0.5,"WARNING","OK")</f>
        <v>OK</v>
      </c>
      <c r="I124" s="198"/>
      <c r="J124" s="203"/>
      <c r="K124" s="196"/>
      <c r="P124" s="170" t="str">
        <f>process1!$S$69</f>
        <v/>
      </c>
      <c r="Q124" s="374" t="str">
        <f>IF(OR(P124&lt;P125*0.03,ISTEXT(P124)),"OK","WARNING")</f>
        <v>OK</v>
      </c>
      <c r="R124" s="196"/>
      <c r="S124" s="196"/>
      <c r="T124" s="196"/>
      <c r="U124" s="161"/>
      <c r="Y124" s="196"/>
      <c r="Z124" s="196"/>
      <c r="AA124" s="196"/>
      <c r="AB124" s="196"/>
      <c r="AC124" s="196"/>
    </row>
    <row r="125" spans="1:29" s="194" customFormat="1" ht="16.5" customHeight="1">
      <c r="A125" s="200"/>
      <c r="B125" s="158"/>
      <c r="C125" s="158"/>
      <c r="D125" s="292"/>
      <c r="G125" s="229"/>
      <c r="H125" s="201"/>
      <c r="I125" s="161"/>
      <c r="J125" s="161"/>
      <c r="K125" s="196"/>
      <c r="P125" s="485">
        <f>process1!$S$33</f>
        <v>30</v>
      </c>
      <c r="Q125" s="197"/>
      <c r="R125" s="196"/>
      <c r="S125" s="196"/>
      <c r="T125" s="196"/>
      <c r="U125" s="161"/>
      <c r="Y125" s="196"/>
      <c r="Z125" s="196"/>
      <c r="AA125" s="196"/>
      <c r="AB125" s="196"/>
      <c r="AC125" s="202"/>
    </row>
    <row r="126" spans="1:29" s="194" customFormat="1" ht="16.5" customHeight="1">
      <c r="A126" s="200"/>
      <c r="B126" s="273"/>
      <c r="C126" s="158"/>
      <c r="D126" s="158" t="s">
        <v>574</v>
      </c>
      <c r="E126" s="158"/>
      <c r="F126" s="303">
        <f>DATA2!$F$20</f>
        <v>187</v>
      </c>
      <c r="G126" s="196"/>
      <c r="H126" s="296"/>
      <c r="I126" s="161"/>
      <c r="J126" s="161"/>
      <c r="K126" s="196"/>
      <c r="O126" s="275"/>
      <c r="P126" s="486"/>
      <c r="Q126" s="232"/>
      <c r="R126" s="297"/>
      <c r="S126" s="297"/>
      <c r="T126" s="158"/>
      <c r="U126" s="161"/>
      <c r="V126" s="161"/>
      <c r="W126" s="161"/>
      <c r="X126" s="161"/>
      <c r="Y126" s="196"/>
      <c r="Z126" s="196"/>
      <c r="AA126" s="196"/>
      <c r="AB126" s="196"/>
      <c r="AC126" s="196"/>
    </row>
    <row r="127" spans="1:29" s="194" customFormat="1" ht="16.5" customHeight="1">
      <c r="A127" s="273"/>
      <c r="B127" s="273"/>
      <c r="C127" s="158"/>
      <c r="D127" s="194" t="s">
        <v>188</v>
      </c>
      <c r="E127" s="158"/>
      <c r="F127" s="351">
        <f>process2!$V$26</f>
        <v>0.47173933182528027</v>
      </c>
      <c r="G127" s="195">
        <f>process2!$V$8</f>
        <v>17</v>
      </c>
      <c r="H127" s="232"/>
      <c r="I127" s="158"/>
      <c r="J127" s="158"/>
      <c r="K127" s="196"/>
      <c r="O127" s="275"/>
      <c r="P127" s="899" t="s">
        <v>470</v>
      </c>
      <c r="Q127" s="900"/>
      <c r="U127" s="161"/>
      <c r="V127" s="161"/>
      <c r="W127" s="161"/>
      <c r="X127" s="161"/>
      <c r="Y127" s="196"/>
      <c r="Z127" s="196"/>
      <c r="AA127" s="196"/>
      <c r="AB127" s="196"/>
      <c r="AC127" s="196"/>
    </row>
    <row r="128" spans="1:29" s="194" customFormat="1" ht="16.5" customHeight="1">
      <c r="A128" s="273"/>
      <c r="B128" s="273"/>
      <c r="C128" s="158"/>
      <c r="E128" s="158"/>
      <c r="F128" s="170">
        <f>process2!$V$69</f>
        <v>6.4817814856921174E-4</v>
      </c>
      <c r="G128" s="201"/>
      <c r="H128" s="296"/>
      <c r="I128" s="158"/>
      <c r="J128" s="158"/>
      <c r="K128" s="196"/>
      <c r="O128" s="202"/>
      <c r="P128" s="901"/>
      <c r="Q128" s="902"/>
      <c r="U128" s="158"/>
      <c r="V128" s="174"/>
      <c r="W128" s="158"/>
      <c r="X128" s="158"/>
      <c r="Y128" s="202"/>
      <c r="Z128" s="202"/>
      <c r="AA128" s="202"/>
      <c r="AB128" s="202"/>
      <c r="AC128" s="196"/>
    </row>
    <row r="129" spans="1:29" s="194" customFormat="1" ht="16.5" customHeight="1" thickBot="1">
      <c r="A129" s="273"/>
      <c r="B129" s="273"/>
      <c r="C129" s="158"/>
      <c r="D129" s="158"/>
      <c r="E129" s="353" t="s">
        <v>200</v>
      </c>
      <c r="F129" s="255">
        <f>process2!$V$33</f>
        <v>0.47109115367671106</v>
      </c>
      <c r="G129" s="144"/>
      <c r="H129" s="296"/>
      <c r="I129" s="158"/>
      <c r="J129" s="158"/>
      <c r="K129" s="196"/>
      <c r="AC129" s="196"/>
    </row>
    <row r="130" spans="1:29" s="194" customFormat="1" ht="16.5" customHeight="1">
      <c r="A130" s="273"/>
      <c r="B130" s="273"/>
      <c r="C130" s="158"/>
      <c r="D130" s="283"/>
      <c r="E130" s="529">
        <f>DATA2!$H$20</f>
        <v>1.35</v>
      </c>
      <c r="F130" s="468">
        <f>process2!$V$38</f>
        <v>3.6809175093891332E-2</v>
      </c>
      <c r="G130" s="253"/>
      <c r="H130" s="196"/>
      <c r="I130" s="158"/>
      <c r="J130" s="158"/>
      <c r="K130" s="196"/>
      <c r="AC130" s="196"/>
    </row>
    <row r="131" spans="1:29" s="194" customFormat="1" ht="16.5" customHeight="1">
      <c r="A131" s="348"/>
      <c r="B131" s="348"/>
      <c r="C131" s="158"/>
      <c r="D131" s="232"/>
      <c r="E131" s="161"/>
      <c r="F131" s="469" t="str">
        <f>IF(F130&gt;=0.5,"WARNING","OK")</f>
        <v>OK</v>
      </c>
      <c r="G131" s="377"/>
      <c r="H131" s="196"/>
      <c r="I131" s="158"/>
      <c r="J131" s="158"/>
      <c r="K131" s="196"/>
      <c r="AC131" s="196"/>
    </row>
    <row r="132" spans="1:29" s="194" customFormat="1" ht="16.5" customHeight="1">
      <c r="A132" s="196"/>
      <c r="B132" s="158"/>
      <c r="C132" s="352" t="s">
        <v>572</v>
      </c>
      <c r="D132" s="294"/>
      <c r="E132" s="196"/>
      <c r="F132" s="177"/>
      <c r="G132" s="229"/>
      <c r="K132" s="196"/>
      <c r="P132" s="539" t="s">
        <v>508</v>
      </c>
      <c r="AC132" s="196"/>
    </row>
    <row r="133" spans="1:29" s="194" customFormat="1" ht="16.5" customHeight="1">
      <c r="A133" s="158"/>
      <c r="B133" s="158"/>
      <c r="C133" s="274"/>
      <c r="D133" s="284"/>
      <c r="E133" s="200"/>
      <c r="G133" s="110"/>
      <c r="K133" s="196"/>
      <c r="AC133" s="196"/>
    </row>
    <row r="134" spans="1:29" s="194" customFormat="1" ht="16.5" customHeight="1">
      <c r="A134" s="158"/>
      <c r="C134" s="303">
        <f>DATA1!$K$11</f>
        <v>245.87037037037038</v>
      </c>
      <c r="D134" s="284"/>
      <c r="E134" s="200"/>
      <c r="G134" s="110"/>
      <c r="H134" s="303">
        <f>DATA2!$F$21</f>
        <v>4023</v>
      </c>
      <c r="I134" s="158"/>
      <c r="K134" s="196"/>
      <c r="AC134" s="196"/>
    </row>
    <row r="135" spans="1:29" s="194" customFormat="1" ht="16.5" customHeight="1">
      <c r="A135" s="158"/>
      <c r="B135" s="369">
        <v>9</v>
      </c>
      <c r="C135" s="350">
        <f>process1!$N$26</f>
        <v>1.923960148098216</v>
      </c>
      <c r="D135" s="521">
        <f>process1!$N$23</f>
        <v>3</v>
      </c>
      <c r="E135" s="200" t="s">
        <v>494</v>
      </c>
      <c r="G135" s="110"/>
      <c r="H135" s="351">
        <f>process2!$W$26</f>
        <v>0.47109115367671106</v>
      </c>
      <c r="I135" s="195">
        <f>process2!$W$8</f>
        <v>18</v>
      </c>
      <c r="K135" s="196"/>
      <c r="O135" s="159"/>
      <c r="P135" s="159"/>
      <c r="Q135" s="158" t="s">
        <v>497</v>
      </c>
      <c r="R135" s="158"/>
      <c r="S135" s="158"/>
      <c r="T135" s="257">
        <f>DATA2!$F$30</f>
        <v>0</v>
      </c>
      <c r="U135" s="158"/>
      <c r="AA135" s="196"/>
      <c r="AB135" s="196"/>
      <c r="AC135" s="196"/>
    </row>
    <row r="136" spans="1:29" s="194" customFormat="1" ht="16.5" customHeight="1">
      <c r="A136" s="158"/>
      <c r="C136" s="170">
        <f>process1!$N$69</f>
        <v>2.3960148098216116E-2</v>
      </c>
      <c r="D136" s="374" t="str">
        <f>IF(C136&gt;C137*0.03,"WARNING","OK")</f>
        <v>OK</v>
      </c>
      <c r="E136" s="200"/>
      <c r="G136" s="110"/>
      <c r="H136" s="170">
        <f>process2!$W$69</f>
        <v>5.35496512063638E-3</v>
      </c>
      <c r="I136" s="161"/>
      <c r="K136" s="196"/>
      <c r="O136" s="159"/>
      <c r="P136" s="159"/>
      <c r="Q136" s="194" t="s">
        <v>221</v>
      </c>
      <c r="R136" s="158"/>
      <c r="S136" s="158"/>
      <c r="T136" s="346" t="e">
        <f>T137+T138</f>
        <v>#VALUE!</v>
      </c>
      <c r="U136" s="172">
        <v>27</v>
      </c>
      <c r="V136" s="524"/>
      <c r="AA136" s="196"/>
      <c r="AB136" s="196"/>
      <c r="AC136" s="196"/>
    </row>
    <row r="137" spans="1:29" s="194" customFormat="1" ht="16.5" customHeight="1">
      <c r="A137" s="158"/>
      <c r="C137" s="368">
        <f>process1!$N$33</f>
        <v>1.9</v>
      </c>
      <c r="D137" s="520">
        <f>C136/C137</f>
        <v>1.261060426221901E-2</v>
      </c>
      <c r="E137" s="200"/>
      <c r="G137" s="110"/>
      <c r="H137" s="258">
        <f>process2!$W$33</f>
        <v>0.46573618855607468</v>
      </c>
      <c r="I137" s="161"/>
      <c r="K137" s="196"/>
      <c r="T137" s="170" t="str">
        <f>process2!$AF$69</f>
        <v/>
      </c>
      <c r="U137" s="536" t="e">
        <f>T136/P145</f>
        <v>#VALUE!</v>
      </c>
      <c r="Z137" s="196"/>
      <c r="AC137" s="196"/>
    </row>
    <row r="138" spans="1:29" s="194" customFormat="1" ht="16.5" customHeight="1" thickBot="1">
      <c r="A138" s="158"/>
      <c r="B138" s="158"/>
      <c r="C138" s="158"/>
      <c r="D138" s="289"/>
      <c r="E138" s="200"/>
      <c r="G138" s="110"/>
      <c r="H138" s="476">
        <f>process2!$W$38</f>
        <v>0.18018461348780365</v>
      </c>
      <c r="I138" s="158"/>
      <c r="K138" s="196"/>
      <c r="Q138" s="158"/>
      <c r="R138" s="534" t="s">
        <v>199</v>
      </c>
      <c r="S138" s="532"/>
      <c r="T138" s="255" t="e">
        <f>Y143</f>
        <v>#VALUE!</v>
      </c>
      <c r="U138" s="535" t="e">
        <f>IF(U137&lt;0.3,"OK","WARNING")</f>
        <v>#VALUE!</v>
      </c>
      <c r="Y138" s="196"/>
      <c r="Z138" s="196"/>
      <c r="AC138" s="196"/>
    </row>
    <row r="139" spans="1:29" s="194" customFormat="1" ht="16.5" customHeight="1">
      <c r="A139" s="158"/>
      <c r="B139" s="158"/>
      <c r="C139" s="899" t="s">
        <v>159</v>
      </c>
      <c r="D139" s="900"/>
      <c r="G139" s="249"/>
      <c r="H139" s="470" t="str">
        <f>IF(H138&gt;=0.5,"WARNING","OK")</f>
        <v>OK</v>
      </c>
      <c r="I139" s="161"/>
      <c r="J139" s="158"/>
      <c r="K139" s="196"/>
      <c r="P139" s="158"/>
      <c r="Q139" s="283"/>
      <c r="R139" s="530">
        <f>DATA2!$H$30</f>
        <v>0</v>
      </c>
      <c r="S139" s="530"/>
      <c r="T139" s="468" t="str">
        <f>process2!$AF$38</f>
        <v xml:space="preserve">           </v>
      </c>
      <c r="U139" s="282"/>
      <c r="V139" s="477"/>
      <c r="W139" s="524"/>
      <c r="X139" s="524"/>
      <c r="Y139" s="196"/>
      <c r="Z139" s="196"/>
      <c r="AA139" s="196"/>
      <c r="AB139" s="196"/>
      <c r="AC139" s="196"/>
    </row>
    <row r="140" spans="1:29" s="194" customFormat="1" ht="16.5" customHeight="1">
      <c r="A140" s="158"/>
      <c r="B140" s="158"/>
      <c r="C140" s="901"/>
      <c r="D140" s="902"/>
      <c r="G140" s="229"/>
      <c r="H140" s="232"/>
      <c r="I140" s="158"/>
      <c r="J140" s="172"/>
      <c r="K140" s="196"/>
      <c r="N140" s="140"/>
      <c r="P140" s="352" t="s">
        <v>201</v>
      </c>
      <c r="Q140" s="197"/>
      <c r="R140" s="196"/>
      <c r="S140" s="196"/>
      <c r="T140" s="469" t="str">
        <f>IF(OR(T139&lt;=0.5,ISTEXT(T139)),"OK","WARNING")</f>
        <v>OK</v>
      </c>
      <c r="U140" s="161"/>
      <c r="V140" s="293"/>
      <c r="Y140" s="196"/>
      <c r="Z140" s="196"/>
      <c r="AA140" s="196"/>
      <c r="AB140" s="196"/>
      <c r="AC140" s="196"/>
    </row>
    <row r="141" spans="1:29" s="194" customFormat="1" ht="16.5" customHeight="1">
      <c r="A141" s="200"/>
      <c r="B141" s="158"/>
      <c r="C141" s="158"/>
      <c r="D141" s="292"/>
      <c r="G141" s="229"/>
      <c r="H141" s="201"/>
      <c r="I141" s="161"/>
      <c r="J141" s="161"/>
      <c r="K141" s="196"/>
      <c r="N141" s="140"/>
      <c r="P141" s="158"/>
      <c r="Q141" s="197"/>
      <c r="R141" s="196"/>
      <c r="S141" s="196"/>
      <c r="T141" s="196"/>
      <c r="U141" s="161"/>
      <c r="V141" s="293"/>
      <c r="Y141" s="196"/>
      <c r="Z141" s="196"/>
      <c r="AA141" s="196"/>
      <c r="AB141" s="196"/>
      <c r="AC141" s="196"/>
    </row>
    <row r="142" spans="1:29" s="194" customFormat="1" ht="16.5" customHeight="1">
      <c r="B142" s="273"/>
      <c r="C142" s="158"/>
      <c r="D142" s="158" t="s">
        <v>573</v>
      </c>
      <c r="E142" s="158"/>
      <c r="F142" s="303">
        <f>DATA2!$F$22</f>
        <v>187</v>
      </c>
      <c r="G142" s="196"/>
      <c r="H142" s="296"/>
      <c r="I142" s="161"/>
      <c r="J142" s="161"/>
      <c r="K142" s="196"/>
      <c r="N142" s="196"/>
      <c r="P142" s="303">
        <f>DATA1!$F$3</f>
        <v>422</v>
      </c>
      <c r="Q142" s="197"/>
      <c r="R142" s="196"/>
      <c r="S142" s="196"/>
      <c r="T142" s="196"/>
      <c r="U142" s="161"/>
      <c r="V142" s="293"/>
      <c r="Y142" s="257">
        <f>DATA2!$F$32</f>
        <v>0</v>
      </c>
      <c r="Z142" s="158"/>
      <c r="AA142" s="196"/>
      <c r="AB142" s="196"/>
      <c r="AC142" s="196"/>
    </row>
    <row r="143" spans="1:29" s="194" customFormat="1" ht="16.5" customHeight="1">
      <c r="A143" s="273"/>
      <c r="B143" s="273"/>
      <c r="C143" s="158"/>
      <c r="D143" s="194" t="s">
        <v>188</v>
      </c>
      <c r="E143" s="158"/>
      <c r="F143" s="346">
        <f>process2!X$26</f>
        <v>0.46638668807133898</v>
      </c>
      <c r="G143" s="195">
        <f>process2!$X$8</f>
        <v>19</v>
      </c>
      <c r="H143" s="232"/>
      <c r="I143" s="158"/>
      <c r="J143" s="158"/>
      <c r="K143" s="196"/>
      <c r="O143" s="369">
        <v>13</v>
      </c>
      <c r="P143" s="350">
        <f>process1!$R$26</f>
        <v>30</v>
      </c>
      <c r="Q143" s="197"/>
      <c r="R143" s="196"/>
      <c r="S143" s="196"/>
      <c r="T143" s="196"/>
      <c r="U143" s="161"/>
      <c r="V143" s="293"/>
      <c r="Y143" s="346" t="e">
        <f>Y144+Y145</f>
        <v>#VALUE!</v>
      </c>
      <c r="Z143" s="172">
        <v>29</v>
      </c>
      <c r="AA143" s="196"/>
      <c r="AB143" s="196"/>
      <c r="AC143" s="196"/>
    </row>
    <row r="144" spans="1:29" s="194" customFormat="1" ht="16.5" customHeight="1">
      <c r="A144" s="273"/>
      <c r="B144" s="273"/>
      <c r="C144" s="158"/>
      <c r="E144" s="158"/>
      <c r="F144" s="170">
        <f>process2!$X$69</f>
        <v>6.5049951526430227E-4</v>
      </c>
      <c r="G144" s="201"/>
      <c r="H144" s="197"/>
      <c r="I144" s="158"/>
      <c r="J144" s="158"/>
      <c r="K144" s="196"/>
      <c r="L144" s="196"/>
      <c r="N144" s="196"/>
      <c r="P144" s="170" t="str">
        <f>process1!$R$69</f>
        <v/>
      </c>
      <c r="Q144" s="374" t="str">
        <f>IF(OR(P144&lt;P145*0.03,ISTEXT(P144)),"OK","WARNING")</f>
        <v>OK</v>
      </c>
      <c r="R144" s="196"/>
      <c r="S144" s="196"/>
      <c r="T144" s="196"/>
      <c r="U144" s="161"/>
      <c r="V144" s="293"/>
      <c r="Y144" s="170" t="str">
        <f>process2!$AH$69</f>
        <v/>
      </c>
      <c r="Z144" s="161"/>
      <c r="AA144" s="196"/>
      <c r="AB144" s="196"/>
      <c r="AC144" s="196"/>
    </row>
    <row r="145" spans="1:29" s="194" customFormat="1" ht="16.5" customHeight="1" thickBot="1">
      <c r="A145" s="273"/>
      <c r="B145" s="273"/>
      <c r="C145" s="158"/>
      <c r="D145" s="158"/>
      <c r="E145" s="353" t="s">
        <v>200</v>
      </c>
      <c r="F145" s="255">
        <f>process2!$X$33</f>
        <v>0.46573618855607468</v>
      </c>
      <c r="G145" s="144"/>
      <c r="H145" s="197"/>
      <c r="I145" s="158"/>
      <c r="J145" s="158"/>
      <c r="K145" s="196"/>
      <c r="N145" s="172"/>
      <c r="P145" s="485">
        <f>process1!$R$33</f>
        <v>30</v>
      </c>
      <c r="Q145" s="197"/>
      <c r="R145" s="196"/>
      <c r="S145" s="196"/>
      <c r="T145" s="196"/>
      <c r="U145" s="161"/>
      <c r="V145" s="293"/>
      <c r="W145" s="355" t="s">
        <v>220</v>
      </c>
      <c r="X145" s="355"/>
      <c r="Y145" s="255">
        <v>0.05</v>
      </c>
      <c r="Z145" s="256"/>
      <c r="AA145" s="911" t="s">
        <v>483</v>
      </c>
      <c r="AB145" s="912"/>
      <c r="AC145" s="196"/>
    </row>
    <row r="146" spans="1:29" s="194" customFormat="1" ht="16.5" customHeight="1">
      <c r="A146" s="273"/>
      <c r="B146" s="273"/>
      <c r="C146" s="158"/>
      <c r="D146" s="283"/>
      <c r="E146" s="529">
        <f>DATA2!$H$22</f>
        <v>1.35</v>
      </c>
      <c r="F146" s="468">
        <f>process2!$X$38</f>
        <v>3.6940673622845505E-2</v>
      </c>
      <c r="G146" s="253"/>
      <c r="H146" s="196"/>
      <c r="I146" s="158"/>
      <c r="J146" s="158"/>
      <c r="K146" s="196"/>
      <c r="N146" s="201"/>
      <c r="O146" s="158"/>
      <c r="P146" s="158"/>
      <c r="Q146" s="232"/>
      <c r="R146" s="297"/>
      <c r="S146" s="297"/>
      <c r="T146" s="158"/>
      <c r="U146" s="501"/>
      <c r="V146" s="479"/>
      <c r="W146" s="530">
        <f>DATA2!$H$32</f>
        <v>0</v>
      </c>
      <c r="X146" s="282"/>
      <c r="Y146" s="468" t="str">
        <f>process2!$AH$38</f>
        <v xml:space="preserve">           </v>
      </c>
      <c r="Z146" s="199"/>
      <c r="AA146" s="913"/>
      <c r="AB146" s="914"/>
      <c r="AC146" s="196"/>
    </row>
    <row r="147" spans="1:29" s="194" customFormat="1" ht="16.5" customHeight="1">
      <c r="A147" s="348"/>
      <c r="B147" s="348"/>
      <c r="C147" s="158"/>
      <c r="D147" s="232"/>
      <c r="E147" s="161"/>
      <c r="F147" s="469" t="str">
        <f>IF(F146&gt;=0.5,"WARNING","OK")</f>
        <v>OK</v>
      </c>
      <c r="G147" s="377"/>
      <c r="H147" s="196"/>
      <c r="I147" s="158"/>
      <c r="J147" s="158"/>
      <c r="K147" s="196"/>
      <c r="N147" s="201"/>
      <c r="O147" s="275"/>
      <c r="P147" s="899" t="s">
        <v>469</v>
      </c>
      <c r="Q147" s="900"/>
      <c r="R147" s="278"/>
      <c r="S147" s="161"/>
      <c r="T147" s="203"/>
      <c r="U147" s="161"/>
      <c r="V147" s="478"/>
      <c r="W147" s="161"/>
      <c r="X147" s="161"/>
      <c r="Y147" s="469" t="str">
        <f>IF(OR(Y146&lt;=0.5,ISTEXT(Y146)),"OK","WARNING")</f>
        <v>OK</v>
      </c>
      <c r="Z147" s="196"/>
      <c r="AA147" s="196"/>
      <c r="AB147" s="196"/>
      <c r="AC147" s="196"/>
    </row>
    <row r="148" spans="1:29" s="194" customFormat="1" ht="16.5" customHeight="1">
      <c r="A148" s="196"/>
      <c r="B148" s="158"/>
      <c r="C148" s="352" t="s">
        <v>572</v>
      </c>
      <c r="D148" s="294"/>
      <c r="E148" s="196"/>
      <c r="F148" s="177"/>
      <c r="G148" s="229"/>
      <c r="K148" s="196"/>
      <c r="N148" s="201"/>
      <c r="O148" s="202"/>
      <c r="P148" s="901"/>
      <c r="Q148" s="902"/>
      <c r="R148" s="278"/>
      <c r="S148" s="161"/>
      <c r="T148" s="161"/>
      <c r="U148" s="158"/>
      <c r="V148" s="286"/>
      <c r="W148" s="158"/>
      <c r="X148" s="158"/>
      <c r="Y148" s="196"/>
      <c r="Z148" s="196"/>
      <c r="AA148" s="196"/>
      <c r="AB148" s="196"/>
      <c r="AC148" s="196"/>
    </row>
    <row r="149" spans="1:29" s="194" customFormat="1" ht="16.5" customHeight="1">
      <c r="A149" s="158"/>
      <c r="B149" s="158"/>
      <c r="C149" s="158"/>
      <c r="D149" s="284"/>
      <c r="E149" s="200"/>
      <c r="G149" s="110"/>
      <c r="K149" s="196"/>
      <c r="L149" s="201"/>
      <c r="O149" s="275"/>
      <c r="P149" s="158"/>
      <c r="Q149" s="298"/>
      <c r="R149" s="177"/>
      <c r="S149" s="177"/>
      <c r="T149" s="161"/>
      <c r="U149" s="201"/>
      <c r="V149" s="293"/>
      <c r="Y149" s="196"/>
      <c r="Z149" s="196"/>
      <c r="AA149" s="196"/>
      <c r="AB149" s="196"/>
      <c r="AC149" s="196"/>
    </row>
    <row r="150" spans="1:29" s="194" customFormat="1" ht="16.5" customHeight="1">
      <c r="A150" s="158"/>
      <c r="C150" s="303">
        <f>DATA1!$K$12</f>
        <v>245.87037037037038</v>
      </c>
      <c r="D150" s="284"/>
      <c r="E150" s="200"/>
      <c r="G150" s="110"/>
      <c r="H150" s="303">
        <f>DATA2!$F$23</f>
        <v>4210</v>
      </c>
      <c r="I150" s="158"/>
      <c r="O150" s="276"/>
      <c r="P150" s="276"/>
      <c r="Q150" s="158" t="s">
        <v>498</v>
      </c>
      <c r="R150" s="158"/>
      <c r="S150" s="158"/>
      <c r="T150" s="257">
        <f>DATA2!$F$31</f>
        <v>0</v>
      </c>
      <c r="U150" s="158"/>
      <c r="V150" s="293"/>
      <c r="Y150" s="196"/>
      <c r="Z150" s="196"/>
      <c r="AA150" s="196"/>
      <c r="AB150" s="196"/>
      <c r="AC150" s="196"/>
    </row>
    <row r="151" spans="1:29" s="194" customFormat="1" ht="16.5" customHeight="1">
      <c r="A151" s="158"/>
      <c r="B151" s="369">
        <v>10</v>
      </c>
      <c r="C151" s="350">
        <f>process1!$O$26</f>
        <v>1.923960148098216</v>
      </c>
      <c r="D151" s="521">
        <f>process1!$O$23</f>
        <v>3</v>
      </c>
      <c r="E151" s="200" t="s">
        <v>494</v>
      </c>
      <c r="G151" s="110"/>
      <c r="H151" s="351">
        <f>process2!$Y$26</f>
        <v>0.46573618855607468</v>
      </c>
      <c r="I151" s="195">
        <f>process2!$Y$8</f>
        <v>20</v>
      </c>
      <c r="O151" s="276"/>
      <c r="P151" s="276"/>
      <c r="Q151" s="194" t="s">
        <v>221</v>
      </c>
      <c r="R151" s="158"/>
      <c r="S151" s="158"/>
      <c r="T151" s="346" t="e">
        <f>T152+T153</f>
        <v>#VALUE!</v>
      </c>
      <c r="U151" s="172">
        <v>28</v>
      </c>
      <c r="V151" s="477"/>
      <c r="W151" s="524"/>
      <c r="X151" s="524"/>
      <c r="Y151" s="196"/>
      <c r="Z151" s="196"/>
      <c r="AA151" s="196"/>
      <c r="AB151" s="196"/>
      <c r="AC151" s="196"/>
    </row>
    <row r="152" spans="1:29" s="194" customFormat="1" ht="16.5" customHeight="1">
      <c r="A152" s="158"/>
      <c r="C152" s="170">
        <f>process1!$O$69</f>
        <v>2.3960148098216116E-2</v>
      </c>
      <c r="D152" s="374" t="str">
        <f>IF(C152&gt;C153*0.03,"WARNING","OK")</f>
        <v>OK</v>
      </c>
      <c r="E152" s="200"/>
      <c r="G152" s="110"/>
      <c r="H152" s="170">
        <f>process2!$Y$69</f>
        <v>2.4017509596925057E-2</v>
      </c>
      <c r="I152" s="161"/>
      <c r="O152" s="275"/>
      <c r="P152" s="275"/>
      <c r="R152" s="158"/>
      <c r="S152" s="158"/>
      <c r="T152" s="170" t="str">
        <f>process2!$AG$69</f>
        <v/>
      </c>
      <c r="U152" s="536" t="e">
        <f>T151/P160</f>
        <v>#VALUE!</v>
      </c>
      <c r="V152" s="478"/>
      <c r="W152" s="161"/>
      <c r="X152" s="161"/>
      <c r="Y152" s="196"/>
      <c r="Z152" s="196"/>
      <c r="AA152" s="196"/>
      <c r="AB152" s="196"/>
      <c r="AC152" s="196"/>
    </row>
    <row r="153" spans="1:29" s="194" customFormat="1" ht="16.5" customHeight="1" thickBot="1">
      <c r="A153" s="158"/>
      <c r="C153" s="368">
        <f>process1!$O$33</f>
        <v>1.9</v>
      </c>
      <c r="D153" s="520">
        <f>C152/C153</f>
        <v>1.261060426221901E-2</v>
      </c>
      <c r="E153" s="200"/>
      <c r="G153" s="110"/>
      <c r="H153" s="258">
        <f>process2!$Y$33</f>
        <v>0.44171867895914962</v>
      </c>
      <c r="I153" s="161"/>
      <c r="N153" s="201"/>
      <c r="Q153" s="158"/>
      <c r="R153" s="534" t="s">
        <v>198</v>
      </c>
      <c r="S153" s="532"/>
      <c r="T153" s="255" t="e">
        <f>Y143</f>
        <v>#VALUE!</v>
      </c>
      <c r="U153" s="535" t="e">
        <f>IF(U152&lt;0.3,"OK","WARNING")</f>
        <v>#VALUE!</v>
      </c>
      <c r="V153" s="293"/>
      <c r="Y153" s="196"/>
      <c r="Z153" s="196"/>
      <c r="AA153" s="196"/>
      <c r="AB153" s="196"/>
      <c r="AC153" s="196"/>
    </row>
    <row r="154" spans="1:29" s="194" customFormat="1" ht="16.5" customHeight="1">
      <c r="A154" s="158"/>
      <c r="B154" s="158"/>
      <c r="C154" s="158"/>
      <c r="D154" s="289"/>
      <c r="E154" s="200"/>
      <c r="G154" s="110"/>
      <c r="H154" s="476">
        <f>process2!$Y$38</f>
        <v>0.19163052672074912</v>
      </c>
      <c r="I154" s="195"/>
      <c r="K154" s="196"/>
      <c r="L154" s="201"/>
      <c r="N154" s="201"/>
      <c r="P154" s="158"/>
      <c r="Q154" s="283"/>
      <c r="R154" s="530">
        <f>DATA2!$H$31</f>
        <v>0</v>
      </c>
      <c r="S154" s="530"/>
      <c r="T154" s="468" t="str">
        <f>process2!$AG$38</f>
        <v xml:space="preserve">           </v>
      </c>
      <c r="U154" s="282"/>
      <c r="V154" s="524"/>
      <c r="W154" s="524"/>
      <c r="X154" s="524"/>
      <c r="Y154" s="196"/>
      <c r="Z154" s="196"/>
      <c r="AA154" s="196"/>
      <c r="AB154" s="196"/>
      <c r="AC154" s="196"/>
    </row>
    <row r="155" spans="1:29" s="194" customFormat="1" ht="16.5" customHeight="1">
      <c r="A155" s="158"/>
      <c r="B155" s="158"/>
      <c r="C155" s="899" t="s">
        <v>174</v>
      </c>
      <c r="D155" s="900"/>
      <c r="G155" s="249"/>
      <c r="H155" s="470" t="str">
        <f>IF(H154&gt;=0.5,"WARNING","OK")</f>
        <v>OK</v>
      </c>
      <c r="I155" s="161"/>
      <c r="J155" s="158"/>
      <c r="K155" s="196"/>
      <c r="L155" s="201"/>
      <c r="M155" s="196"/>
      <c r="N155" s="196"/>
      <c r="P155" s="352" t="s">
        <v>201</v>
      </c>
      <c r="Q155" s="197"/>
      <c r="R155" s="196"/>
      <c r="S155" s="196"/>
      <c r="T155" s="469" t="str">
        <f>IF(OR(T154&lt;=0.5,ISTEXT(T154)),"OK","WARNING")</f>
        <v>OK</v>
      </c>
      <c r="U155" s="161"/>
      <c r="Y155" s="196"/>
      <c r="Z155" s="196"/>
      <c r="AA155" s="196"/>
      <c r="AB155" s="196"/>
      <c r="AC155" s="196"/>
    </row>
    <row r="156" spans="1:29" s="194" customFormat="1" ht="16.5" customHeight="1">
      <c r="A156" s="158"/>
      <c r="B156" s="158"/>
      <c r="C156" s="901"/>
      <c r="D156" s="902"/>
      <c r="G156" s="229"/>
      <c r="H156" s="232"/>
      <c r="I156" s="195"/>
      <c r="N156" s="140"/>
      <c r="P156" s="274"/>
      <c r="Q156" s="197"/>
      <c r="R156" s="196"/>
      <c r="S156" s="196"/>
      <c r="T156" s="196"/>
      <c r="U156" s="161"/>
      <c r="Y156" s="196"/>
      <c r="Z156" s="196"/>
      <c r="AA156" s="196"/>
      <c r="AB156" s="196"/>
      <c r="AC156" s="196"/>
    </row>
    <row r="157" spans="1:29" s="194" customFormat="1" ht="16.5" customHeight="1">
      <c r="B157" s="158"/>
      <c r="C157" s="158"/>
      <c r="D157" s="231"/>
      <c r="G157" s="229"/>
      <c r="I157" s="161"/>
      <c r="N157" s="140"/>
      <c r="P157" s="303">
        <f>DATA1!$F$3</f>
        <v>422</v>
      </c>
      <c r="Q157" s="197"/>
      <c r="R157" s="196"/>
      <c r="S157" s="196"/>
      <c r="T157" s="196"/>
      <c r="U157" s="161"/>
      <c r="Y157" s="196"/>
      <c r="Z157" s="196"/>
      <c r="AA157" s="196"/>
      <c r="AB157" s="196"/>
      <c r="AC157" s="196"/>
    </row>
    <row r="158" spans="1:29" s="194" customFormat="1" ht="16.5" customHeight="1">
      <c r="B158" s="273"/>
      <c r="C158" s="158"/>
      <c r="D158" s="158" t="s">
        <v>570</v>
      </c>
      <c r="E158" s="158"/>
      <c r="F158" s="303">
        <f>DATA2!$F$24</f>
        <v>585</v>
      </c>
      <c r="G158" s="196"/>
      <c r="H158" s="293"/>
      <c r="I158" s="161"/>
      <c r="O158" s="369">
        <v>14</v>
      </c>
      <c r="P158" s="350">
        <f>process1!$S$26</f>
        <v>30</v>
      </c>
      <c r="Q158" s="197"/>
      <c r="R158" s="196"/>
      <c r="S158" s="196"/>
      <c r="T158" s="196"/>
      <c r="U158" s="161"/>
      <c r="Y158" s="196"/>
      <c r="Z158" s="196"/>
      <c r="AA158" s="196"/>
      <c r="AB158" s="196"/>
      <c r="AC158" s="196"/>
    </row>
    <row r="159" spans="1:29" s="194" customFormat="1" ht="16.5" customHeight="1">
      <c r="A159" s="273"/>
      <c r="B159" s="273"/>
      <c r="C159" s="158"/>
      <c r="D159" s="194" t="s">
        <v>188</v>
      </c>
      <c r="E159" s="158"/>
      <c r="F159" s="346">
        <f>process2!$Z$26</f>
        <v>0.44653114701976104</v>
      </c>
      <c r="G159" s="195">
        <f>process2!$Z$8</f>
        <v>21</v>
      </c>
      <c r="H159" s="197"/>
      <c r="I159" s="158"/>
      <c r="K159" s="196"/>
      <c r="L159" s="201"/>
      <c r="P159" s="170" t="str">
        <f>process1!$S$69</f>
        <v/>
      </c>
      <c r="Q159" s="374" t="str">
        <f>IF(OR(P159&lt;P160*0.03,ISTEXT(P159)),"OK","WARNING")</f>
        <v>OK</v>
      </c>
      <c r="R159" s="196"/>
      <c r="S159" s="196"/>
      <c r="T159" s="196"/>
      <c r="U159" s="161"/>
      <c r="Y159" s="196"/>
      <c r="Z159" s="196"/>
      <c r="AA159" s="196"/>
      <c r="AB159" s="196"/>
      <c r="AC159" s="196"/>
    </row>
    <row r="160" spans="1:29" s="194" customFormat="1" ht="16.5" customHeight="1">
      <c r="A160" s="273"/>
      <c r="B160" s="273"/>
      <c r="C160" s="158"/>
      <c r="E160" s="158"/>
      <c r="F160" s="170">
        <f>process2!$Z$69</f>
        <v>4.812468060611419E-3</v>
      </c>
      <c r="G160" s="201"/>
      <c r="H160" s="197"/>
      <c r="P160" s="485">
        <f>process1!$S$33</f>
        <v>30</v>
      </c>
      <c r="Q160" s="197"/>
      <c r="R160" s="196"/>
      <c r="S160" s="196"/>
      <c r="T160" s="196"/>
      <c r="U160" s="161"/>
      <c r="Y160" s="196"/>
      <c r="Z160" s="196"/>
      <c r="AA160" s="196"/>
      <c r="AB160" s="196"/>
      <c r="AC160" s="196"/>
    </row>
    <row r="161" spans="1:29" s="194" customFormat="1" ht="16.5" customHeight="1" thickBot="1">
      <c r="A161" s="273"/>
      <c r="B161" s="273"/>
      <c r="C161" s="158"/>
      <c r="D161" s="158"/>
      <c r="E161" s="353" t="s">
        <v>200</v>
      </c>
      <c r="F161" s="255">
        <f>process2!$Z$33</f>
        <v>0.44171867895914962</v>
      </c>
      <c r="G161" s="144"/>
      <c r="H161" s="293"/>
      <c r="O161" s="275"/>
      <c r="P161" s="486"/>
      <c r="Q161" s="232"/>
      <c r="R161" s="297"/>
      <c r="S161" s="297"/>
      <c r="T161" s="158"/>
      <c r="U161" s="161"/>
      <c r="V161" s="161"/>
      <c r="W161" s="161"/>
      <c r="X161" s="161"/>
      <c r="Y161" s="196"/>
      <c r="Z161" s="196"/>
      <c r="AA161" s="196"/>
      <c r="AB161" s="196"/>
      <c r="AC161" s="196"/>
    </row>
    <row r="162" spans="1:29" s="194" customFormat="1" ht="16.5" customHeight="1">
      <c r="A162" s="273"/>
      <c r="B162" s="273"/>
      <c r="C162" s="158"/>
      <c r="D162" s="283"/>
      <c r="E162" s="529">
        <f>DATA2!$H$24</f>
        <v>1.05</v>
      </c>
      <c r="F162" s="468">
        <f>process2!$F$38</f>
        <v>8.2469141580022734E-2</v>
      </c>
      <c r="G162" s="252"/>
      <c r="H162" s="197"/>
      <c r="I162" s="158"/>
      <c r="O162" s="275"/>
      <c r="P162" s="899" t="s">
        <v>470</v>
      </c>
      <c r="Q162" s="900"/>
      <c r="U162" s="161"/>
      <c r="V162" s="161"/>
      <c r="W162" s="161"/>
      <c r="X162" s="161"/>
      <c r="Y162" s="196"/>
      <c r="Z162" s="196"/>
      <c r="AA162" s="196"/>
      <c r="AB162" s="196"/>
      <c r="AC162" s="196"/>
    </row>
    <row r="163" spans="1:29" s="194" customFormat="1" ht="16.5" customHeight="1">
      <c r="A163" s="196"/>
      <c r="B163" s="196"/>
      <c r="C163" s="216"/>
      <c r="D163" s="294"/>
      <c r="E163" s="196"/>
      <c r="F163" s="469" t="str">
        <f>IF(F162&gt;=0.5,"WARNING","OK")</f>
        <v>OK</v>
      </c>
      <c r="G163" s="201"/>
      <c r="H163" s="293"/>
      <c r="K163" s="196"/>
      <c r="L163" s="201"/>
      <c r="O163" s="202"/>
      <c r="P163" s="901"/>
      <c r="Q163" s="902"/>
      <c r="U163" s="158"/>
      <c r="V163" s="174"/>
      <c r="W163" s="158"/>
      <c r="X163" s="158"/>
      <c r="Y163" s="202"/>
      <c r="Z163" s="202"/>
      <c r="AA163" s="202"/>
      <c r="AB163" s="202"/>
      <c r="AC163" s="196"/>
    </row>
    <row r="164" spans="1:29" s="194" customFormat="1" ht="16.5" customHeight="1">
      <c r="A164" s="158"/>
      <c r="B164" s="158"/>
      <c r="C164" s="526" t="s">
        <v>571</v>
      </c>
      <c r="D164" s="528" t="s">
        <v>198</v>
      </c>
      <c r="E164" s="200"/>
      <c r="G164" s="196"/>
      <c r="H164" s="293"/>
      <c r="J164" s="158"/>
      <c r="K164" s="196"/>
      <c r="L164" s="201"/>
      <c r="M164" s="196"/>
      <c r="O164" s="201"/>
      <c r="P164" s="196"/>
      <c r="Q164" s="196"/>
      <c r="R164" s="196"/>
      <c r="S164" s="196"/>
      <c r="T164" s="196"/>
      <c r="U164" s="161"/>
      <c r="V164" s="196"/>
      <c r="W164" s="196"/>
      <c r="X164" s="196"/>
      <c r="Y164" s="196"/>
      <c r="Z164" s="196"/>
      <c r="AA164" s="196"/>
      <c r="AB164" s="196"/>
      <c r="AC164" s="196"/>
    </row>
    <row r="165" spans="1:29" s="194" customFormat="1" ht="16.5" customHeight="1">
      <c r="A165" s="158"/>
      <c r="B165" s="158"/>
      <c r="C165" s="158"/>
      <c r="D165" s="284"/>
      <c r="E165" s="200"/>
      <c r="G165" s="510" t="s">
        <v>202</v>
      </c>
      <c r="H165" s="293"/>
      <c r="O165" s="196"/>
      <c r="P165" s="158"/>
      <c r="Q165" s="196"/>
      <c r="R165" s="196"/>
      <c r="S165" s="196"/>
      <c r="T165" s="196"/>
      <c r="U165" s="161"/>
      <c r="V165" s="161"/>
      <c r="W165" s="161"/>
      <c r="X165" s="161"/>
      <c r="Y165" s="196"/>
      <c r="Z165" s="196"/>
      <c r="AA165" s="196"/>
      <c r="AB165" s="196"/>
      <c r="AC165" s="196"/>
    </row>
    <row r="166" spans="1:29" s="194" customFormat="1" ht="16.5" customHeight="1">
      <c r="C166" s="303">
        <f>DATA1!$K$13</f>
        <v>685.25518730426779</v>
      </c>
      <c r="D166" s="284"/>
      <c r="E166" s="200"/>
      <c r="H166" s="472">
        <f>DATA2!$F$25</f>
        <v>4795</v>
      </c>
      <c r="I166" s="158"/>
      <c r="O166" s="196"/>
      <c r="P166" s="158"/>
      <c r="Q166" s="196"/>
      <c r="R166" s="196"/>
      <c r="S166" s="196"/>
      <c r="T166" s="196"/>
      <c r="U166" s="161"/>
      <c r="V166" s="161"/>
      <c r="W166" s="161"/>
      <c r="X166" s="161"/>
      <c r="Y166" s="196"/>
      <c r="Z166" s="196"/>
      <c r="AA166" s="196"/>
      <c r="AB166" s="196"/>
      <c r="AC166" s="196"/>
    </row>
    <row r="167" spans="1:29" s="194" customFormat="1" ht="16.5" customHeight="1">
      <c r="B167" s="369">
        <v>11</v>
      </c>
      <c r="C167" s="386">
        <f>process1!$P$26</f>
        <v>1.9294599502033525</v>
      </c>
      <c r="D167" s="527">
        <f>process1!$P$23</f>
        <v>4.5</v>
      </c>
      <c r="E167" s="200" t="s">
        <v>494</v>
      </c>
      <c r="H167" s="473">
        <f>process2!$AA$26</f>
        <v>0.44171867895914962</v>
      </c>
      <c r="I167" s="195">
        <f>process2!$AA$8</f>
        <v>22</v>
      </c>
      <c r="O167" s="196"/>
      <c r="P167" s="158"/>
      <c r="Q167" s="196"/>
      <c r="R167" s="196"/>
      <c r="S167" s="196"/>
      <c r="T167" s="196"/>
      <c r="U167" s="161"/>
      <c r="V167" s="161"/>
      <c r="W167" s="161"/>
      <c r="X167" s="161"/>
      <c r="Y167" s="196"/>
      <c r="Z167" s="196"/>
      <c r="AA167" s="196"/>
      <c r="AB167" s="196"/>
      <c r="AC167" s="196"/>
    </row>
    <row r="168" spans="1:29" s="194" customFormat="1" ht="16.5" customHeight="1">
      <c r="C168" s="170">
        <f>process1!$P$69</f>
        <v>2.945995020335257E-2</v>
      </c>
      <c r="D168" s="374" t="str">
        <f>IF(C168&gt;C169*0.03,"WARNING","OK")</f>
        <v>OK</v>
      </c>
      <c r="E168" s="200"/>
      <c r="H168" s="474">
        <f>process2!$AA$69</f>
        <v>0.32905053759996439</v>
      </c>
      <c r="I168" s="161"/>
      <c r="O168" s="196"/>
      <c r="P168" s="158"/>
      <c r="Q168" s="196"/>
      <c r="R168" s="196"/>
      <c r="S168" s="196"/>
      <c r="T168" s="196"/>
      <c r="U168" s="161"/>
      <c r="V168" s="161"/>
      <c r="W168" s="161"/>
      <c r="X168" s="161"/>
      <c r="Y168" s="196"/>
      <c r="Z168" s="196"/>
      <c r="AA168" s="196"/>
      <c r="AB168" s="196"/>
      <c r="AC168" s="196"/>
    </row>
    <row r="169" spans="1:29" s="194" customFormat="1" ht="16.5" customHeight="1">
      <c r="A169" s="158"/>
      <c r="C169" s="387">
        <f>process1!$P$33</f>
        <v>1.9</v>
      </c>
      <c r="D169" s="520">
        <f>C168/C169</f>
        <v>1.5505236949132932E-2</v>
      </c>
      <c r="E169" s="200"/>
      <c r="H169" s="258">
        <f>process2!$AA$33</f>
        <v>0.11266814135918524</v>
      </c>
      <c r="I169" s="201"/>
      <c r="J169" s="200"/>
      <c r="O169" s="196"/>
      <c r="P169" s="158"/>
      <c r="Q169" s="196"/>
      <c r="R169" s="196"/>
      <c r="S169" s="196"/>
      <c r="T169" s="196"/>
      <c r="U169" s="161"/>
      <c r="V169" s="161"/>
      <c r="W169" s="161"/>
      <c r="X169" s="161"/>
      <c r="Y169" s="196"/>
      <c r="Z169" s="196"/>
      <c r="AA169" s="196"/>
      <c r="AB169" s="196"/>
      <c r="AC169" s="196"/>
    </row>
    <row r="170" spans="1:29" s="194" customFormat="1" ht="16.5" customHeight="1">
      <c r="A170" s="158"/>
      <c r="B170" s="158"/>
      <c r="C170" s="158"/>
      <c r="D170" s="289"/>
      <c r="E170" s="200"/>
      <c r="H170" s="509">
        <f>process2!$AA$38</f>
        <v>0.28093257714428976</v>
      </c>
      <c r="I170" s="200"/>
      <c r="O170" s="196"/>
      <c r="P170" s="158"/>
      <c r="Q170" s="158"/>
      <c r="R170" s="297"/>
      <c r="S170" s="297"/>
      <c r="T170" s="158"/>
      <c r="U170" s="161"/>
      <c r="V170" s="161"/>
      <c r="W170" s="161"/>
      <c r="X170" s="161"/>
      <c r="Y170" s="196"/>
      <c r="Z170" s="196"/>
      <c r="AA170" s="196"/>
      <c r="AB170" s="196"/>
      <c r="AC170" s="196"/>
    </row>
    <row r="171" spans="1:29" s="194" customFormat="1" ht="16.5" customHeight="1">
      <c r="A171" s="158"/>
      <c r="B171" s="158"/>
      <c r="C171" s="899" t="s">
        <v>156</v>
      </c>
      <c r="D171" s="900"/>
      <c r="H171" s="470" t="str">
        <f>IF(H170&gt;=0.5,"WARNING","OK")</f>
        <v>OK</v>
      </c>
      <c r="I171" s="200"/>
      <c r="O171" s="196"/>
      <c r="P171" s="908"/>
      <c r="Q171" s="908"/>
      <c r="R171" s="196"/>
      <c r="S171" s="196"/>
      <c r="T171" s="196"/>
      <c r="U171" s="198"/>
      <c r="V171" s="161"/>
      <c r="W171" s="161"/>
      <c r="X171" s="161"/>
      <c r="Y171" s="196"/>
      <c r="Z171" s="196"/>
      <c r="AA171" s="196"/>
      <c r="AB171" s="196"/>
      <c r="AC171" s="196"/>
    </row>
    <row r="172" spans="1:29" s="194" customFormat="1" ht="16.5" customHeight="1">
      <c r="A172" s="158"/>
      <c r="B172" s="158"/>
      <c r="C172" s="901"/>
      <c r="D172" s="902"/>
      <c r="H172" s="293"/>
      <c r="O172" s="196"/>
      <c r="P172" s="908"/>
      <c r="Q172" s="908"/>
      <c r="R172" s="196"/>
      <c r="S172" s="196"/>
      <c r="T172" s="196"/>
      <c r="U172" s="201"/>
      <c r="V172" s="174"/>
      <c r="W172" s="158"/>
      <c r="X172" s="158"/>
      <c r="Y172" s="196"/>
      <c r="Z172" s="196"/>
      <c r="AA172" s="196"/>
      <c r="AB172" s="196"/>
      <c r="AC172" s="196"/>
    </row>
    <row r="173" spans="1:29" s="194" customFormat="1" ht="16.5" customHeight="1">
      <c r="A173" s="158"/>
      <c r="B173" s="158"/>
      <c r="C173" s="158"/>
      <c r="D173" s="231"/>
      <c r="H173" s="293"/>
      <c r="I173" s="310"/>
      <c r="V173" s="196"/>
      <c r="W173" s="196"/>
      <c r="X173" s="196"/>
      <c r="Y173" s="196"/>
      <c r="Z173" s="196"/>
      <c r="AB173" s="196"/>
      <c r="AC173" s="196"/>
    </row>
    <row r="174" spans="1:29" s="194" customFormat="1" ht="16.5" customHeight="1">
      <c r="B174" s="273"/>
      <c r="C174" s="158"/>
      <c r="D174" s="225"/>
      <c r="E174" s="158"/>
      <c r="F174" s="158"/>
      <c r="G174" s="899" t="s">
        <v>151</v>
      </c>
      <c r="H174" s="900"/>
      <c r="I174" s="512" t="s">
        <v>467</v>
      </c>
      <c r="V174" s="196"/>
      <c r="W174" s="196"/>
      <c r="X174" s="196"/>
      <c r="Y174" s="196"/>
      <c r="Z174" s="196"/>
      <c r="AB174" s="196"/>
      <c r="AC174" s="196"/>
    </row>
    <row r="175" spans="1:29" ht="16.5" customHeight="1">
      <c r="A175" s="196"/>
      <c r="B175" s="196"/>
      <c r="C175" s="196"/>
      <c r="D175" s="196"/>
      <c r="E175" s="224"/>
      <c r="F175" s="201"/>
      <c r="G175" s="901"/>
      <c r="H175" s="902"/>
      <c r="L175" s="390"/>
      <c r="M175" s="158" t="s">
        <v>189</v>
      </c>
      <c r="V175" s="166"/>
      <c r="W175" s="166"/>
      <c r="X175" s="196"/>
      <c r="Y175" s="143"/>
      <c r="Z175" s="143"/>
      <c r="AB175" s="143"/>
      <c r="AC175" s="143"/>
    </row>
    <row r="176" spans="1:29" s="194" customFormat="1" ht="16.5" customHeight="1">
      <c r="A176" s="196"/>
      <c r="B176" s="196"/>
      <c r="C176" s="196"/>
      <c r="D176" s="196"/>
      <c r="E176" s="224"/>
      <c r="F176" s="201"/>
      <c r="H176" s="511"/>
      <c r="L176" s="899" t="s">
        <v>153</v>
      </c>
      <c r="M176" s="900"/>
      <c r="V176" s="196"/>
      <c r="W176" s="196"/>
      <c r="X176" s="196"/>
      <c r="Y176" s="196"/>
      <c r="Z176" s="196"/>
      <c r="AB176" s="196"/>
      <c r="AC176" s="196"/>
    </row>
    <row r="177" spans="1:29" s="194" customFormat="1" ht="16.5" customHeight="1">
      <c r="A177" s="196"/>
      <c r="B177" s="196"/>
      <c r="C177" s="196"/>
      <c r="D177" s="196"/>
      <c r="E177" s="224"/>
      <c r="F177" s="201"/>
      <c r="H177" s="293"/>
      <c r="L177" s="901"/>
      <c r="M177" s="902"/>
      <c r="V177" s="196"/>
      <c r="W177" s="196"/>
      <c r="X177" s="196"/>
      <c r="Y177" s="196"/>
      <c r="Z177" s="196"/>
      <c r="AB177" s="196"/>
      <c r="AC177" s="196"/>
    </row>
    <row r="178" spans="1:29" s="194" customFormat="1" ht="16.5" customHeight="1">
      <c r="A178" s="196"/>
      <c r="B178" s="196"/>
      <c r="C178" s="196"/>
      <c r="D178" s="196"/>
      <c r="E178" s="224"/>
      <c r="F178" s="201"/>
      <c r="H178" s="293"/>
      <c r="L178" s="389"/>
      <c r="V178" s="196"/>
      <c r="W178" s="196"/>
      <c r="X178" s="196"/>
      <c r="Y178" s="196"/>
      <c r="Z178" s="196"/>
      <c r="AB178" s="196"/>
      <c r="AC178" s="196"/>
    </row>
    <row r="179" spans="1:29" ht="16.5" customHeight="1">
      <c r="B179" s="196"/>
      <c r="C179" s="200"/>
      <c r="D179" s="194"/>
      <c r="E179" s="158"/>
      <c r="F179" s="196"/>
      <c r="G179" s="345"/>
      <c r="H179" s="194"/>
      <c r="I179" s="194"/>
      <c r="J179" s="201"/>
      <c r="K179" s="201"/>
      <c r="L179" s="229"/>
      <c r="M179" s="194"/>
      <c r="N179" s="194"/>
      <c r="O179" s="194"/>
      <c r="Q179" s="194"/>
      <c r="R179" s="161"/>
      <c r="S179" s="161"/>
      <c r="T179" s="166"/>
      <c r="U179" s="166"/>
      <c r="V179" s="166"/>
      <c r="W179" s="166"/>
      <c r="X179" s="196"/>
      <c r="Y179" s="143"/>
      <c r="Z179" s="143"/>
      <c r="AA179" s="143"/>
      <c r="AB179" s="143"/>
      <c r="AC179" s="143"/>
    </row>
    <row r="180" spans="1:29" ht="16.5" customHeight="1">
      <c r="B180" s="196"/>
      <c r="C180" s="200"/>
      <c r="D180" s="194"/>
      <c r="E180" s="158"/>
      <c r="F180" s="196"/>
      <c r="G180" s="345"/>
      <c r="H180" s="303">
        <f>DATA2!$F$26</f>
        <v>4795</v>
      </c>
      <c r="I180" s="196"/>
      <c r="J180" s="201"/>
      <c r="K180" s="201"/>
      <c r="L180" s="366"/>
      <c r="M180" s="194"/>
      <c r="N180" s="194"/>
      <c r="O180" s="194"/>
      <c r="P180" s="196"/>
      <c r="Q180" s="196"/>
      <c r="R180" s="177"/>
      <c r="S180" s="177"/>
      <c r="T180" s="166"/>
      <c r="U180" s="166"/>
      <c r="V180" s="173"/>
      <c r="W180" s="166"/>
      <c r="X180" s="196"/>
      <c r="Y180" s="143"/>
      <c r="Z180" s="143"/>
      <c r="AA180" s="143"/>
      <c r="AB180" s="143"/>
      <c r="AC180" s="143"/>
    </row>
    <row r="181" spans="1:29" ht="16.5" customHeight="1">
      <c r="B181" s="196"/>
      <c r="C181" s="200"/>
      <c r="D181" s="194"/>
      <c r="E181" s="158"/>
      <c r="F181" s="196"/>
      <c r="G181" s="345"/>
      <c r="H181" s="346">
        <f>process2!$AB$26</f>
        <v>0.11266814135918524</v>
      </c>
      <c r="I181" s="195">
        <f>process2!$AB$8</f>
        <v>23</v>
      </c>
      <c r="J181" s="201"/>
      <c r="K181" s="201"/>
      <c r="L181" s="229"/>
      <c r="M181" s="303">
        <f>DATA2!$F$28</f>
        <v>10</v>
      </c>
      <c r="N181" s="196"/>
      <c r="O181" s="194"/>
      <c r="P181" s="196"/>
      <c r="Q181" s="196"/>
      <c r="R181" s="178"/>
      <c r="S181" s="178"/>
      <c r="T181" s="169"/>
      <c r="U181" s="169"/>
      <c r="V181" s="169"/>
      <c r="W181" s="169"/>
      <c r="X181" s="200"/>
      <c r="AA181" s="143"/>
      <c r="AB181" s="143"/>
      <c r="AC181" s="143"/>
    </row>
    <row r="182" spans="1:29" ht="16.5" customHeight="1">
      <c r="B182" s="196"/>
      <c r="C182" s="200"/>
      <c r="D182" s="194"/>
      <c r="E182" s="158"/>
      <c r="F182" s="196"/>
      <c r="G182" s="366" t="s">
        <v>200</v>
      </c>
      <c r="H182" s="170">
        <f>process2!$AB$69</f>
        <v>1.2668141359185424E-2</v>
      </c>
      <c r="I182" s="201"/>
      <c r="J182" s="201"/>
      <c r="K182" s="201"/>
      <c r="L182" s="229"/>
      <c r="M182" s="346">
        <f>process2!$AD$26</f>
        <v>0.1000000219480357</v>
      </c>
      <c r="N182" s="195">
        <f>process2!$AD$8</f>
        <v>25</v>
      </c>
      <c r="O182" s="194"/>
      <c r="P182" s="196"/>
      <c r="Q182" s="196"/>
      <c r="R182" s="171"/>
      <c r="S182" s="201"/>
      <c r="T182" s="166"/>
      <c r="U182" s="166"/>
      <c r="V182" s="166"/>
      <c r="W182" s="166"/>
      <c r="X182" s="196"/>
      <c r="AA182" s="143"/>
      <c r="AB182" s="143"/>
      <c r="AC182" s="143"/>
    </row>
    <row r="183" spans="1:29" ht="16.5" customHeight="1">
      <c r="B183" s="196"/>
      <c r="C183" s="200"/>
      <c r="D183" s="194"/>
      <c r="E183" s="158"/>
      <c r="F183" s="196"/>
      <c r="G183" s="345"/>
      <c r="H183" s="258">
        <f>process2!$AB$33</f>
        <v>9.9999999999999867E-2</v>
      </c>
      <c r="I183" s="201"/>
      <c r="J183" s="201"/>
      <c r="K183" s="201"/>
      <c r="L183" s="366" t="s">
        <v>204</v>
      </c>
      <c r="M183" s="170">
        <f>process2!$AD$69</f>
        <v>0.1000000219480357</v>
      </c>
      <c r="N183" s="201"/>
      <c r="O183" s="196"/>
      <c r="P183" s="196"/>
      <c r="Q183" s="196"/>
      <c r="R183" s="171"/>
      <c r="S183" s="201"/>
      <c r="T183" s="166"/>
      <c r="U183" s="166"/>
      <c r="V183" s="173"/>
      <c r="W183" s="166"/>
      <c r="X183" s="196"/>
      <c r="AA183" s="143"/>
      <c r="AB183" s="143"/>
      <c r="AC183" s="143"/>
    </row>
    <row r="184" spans="1:29" ht="16.5" customHeight="1">
      <c r="B184" s="196"/>
      <c r="C184" s="200"/>
      <c r="D184" s="194"/>
      <c r="E184" s="158"/>
      <c r="F184" s="196"/>
      <c r="G184" s="345"/>
      <c r="H184" s="476" t="str">
        <f>process2!$AB$38</f>
        <v xml:space="preserve">           </v>
      </c>
      <c r="I184" s="194"/>
      <c r="J184" s="201"/>
      <c r="K184" s="201"/>
      <c r="L184" s="229"/>
      <c r="M184" s="387">
        <f>process2!$AD$33</f>
        <v>0</v>
      </c>
      <c r="N184" s="201"/>
      <c r="O184" s="196"/>
      <c r="P184" s="196"/>
      <c r="Q184" s="196"/>
      <c r="R184" s="166"/>
      <c r="S184" s="196"/>
      <c r="T184" s="166"/>
      <c r="U184" s="166"/>
      <c r="V184" s="166"/>
      <c r="W184" s="166"/>
      <c r="X184" s="196"/>
      <c r="AA184" s="143"/>
      <c r="AB184" s="143"/>
      <c r="AC184" s="143"/>
    </row>
    <row r="185" spans="1:29" ht="16.5" customHeight="1">
      <c r="B185" s="198"/>
      <c r="C185" s="200"/>
      <c r="D185" s="194"/>
      <c r="E185" s="172"/>
      <c r="F185" s="196"/>
      <c r="G185" s="389"/>
      <c r="H185" s="469" t="str">
        <f>IF(OR(H184&lt;=0.5,ISTEXT(H184)),"OK","WARNING")</f>
        <v>OK</v>
      </c>
      <c r="I185" s="194"/>
      <c r="J185" s="201"/>
      <c r="K185" s="196"/>
      <c r="L185" s="229"/>
      <c r="M185" s="476">
        <f>process2!$AD$38</f>
        <v>1.7283696893990099E-4</v>
      </c>
      <c r="N185" s="194"/>
      <c r="O185" s="196"/>
      <c r="P185" s="196"/>
      <c r="Q185" s="196"/>
      <c r="R185" s="166"/>
      <c r="S185" s="196"/>
      <c r="T185" s="166"/>
      <c r="U185" s="166"/>
      <c r="V185" s="166"/>
      <c r="W185" s="166"/>
      <c r="X185" s="196"/>
      <c r="AA185" s="143"/>
      <c r="AB185" s="143"/>
      <c r="AC185" s="143"/>
    </row>
    <row r="186" spans="1:29" ht="16.5" customHeight="1">
      <c r="B186" s="201"/>
      <c r="C186" s="200"/>
      <c r="D186" s="194"/>
      <c r="E186" s="161"/>
      <c r="F186" s="196"/>
      <c r="G186" s="344"/>
      <c r="H186" s="194"/>
      <c r="I186" s="194"/>
      <c r="J186" s="303">
        <f>DATA2!$F$27</f>
        <v>10</v>
      </c>
      <c r="K186" s="177"/>
      <c r="L186" s="229"/>
      <c r="M186" s="469" t="str">
        <f>IF(OR(M185&lt;=0.5,ISTEXT(M185)),"OK","WARNING")</f>
        <v>OK</v>
      </c>
      <c r="N186" s="195"/>
      <c r="O186" s="196"/>
      <c r="P186" s="248"/>
      <c r="Q186" s="248"/>
      <c r="R186" s="166"/>
      <c r="S186" s="196"/>
      <c r="T186" s="166"/>
      <c r="U186" s="166"/>
      <c r="V186" s="169"/>
      <c r="W186" s="169"/>
      <c r="X186" s="200"/>
      <c r="Z186" s="143"/>
      <c r="AA186" s="143"/>
      <c r="AB186" s="143"/>
      <c r="AC186" s="143"/>
    </row>
    <row r="187" spans="1:29" ht="16.5" customHeight="1">
      <c r="B187" s="201"/>
      <c r="C187" s="200"/>
      <c r="D187" s="194"/>
      <c r="E187" s="201"/>
      <c r="F187" s="196"/>
      <c r="G187" s="344"/>
      <c r="H187" s="194"/>
      <c r="I187" s="194"/>
      <c r="J187" s="346">
        <f>process2!$AC$26</f>
        <v>0.10000019674343719</v>
      </c>
      <c r="K187" s="195">
        <f>process2!$AC$8</f>
        <v>24</v>
      </c>
      <c r="L187" s="201"/>
      <c r="M187" s="197"/>
      <c r="N187" s="140"/>
      <c r="O187" s="196"/>
      <c r="P187" s="201"/>
      <c r="Q187" s="201"/>
      <c r="R187" s="166"/>
      <c r="S187" s="196"/>
      <c r="T187" s="166"/>
      <c r="U187" s="166"/>
      <c r="V187" s="169"/>
      <c r="W187" s="169"/>
      <c r="X187" s="200"/>
      <c r="Z187" s="143"/>
      <c r="AA187" s="143"/>
      <c r="AB187" s="143"/>
      <c r="AC187" s="143"/>
    </row>
    <row r="188" spans="1:29" ht="16.5" customHeight="1">
      <c r="B188" s="225"/>
      <c r="C188" s="196"/>
      <c r="D188" s="158"/>
      <c r="E188" s="158"/>
      <c r="F188" s="194"/>
      <c r="G188" s="229"/>
      <c r="H188" s="194"/>
      <c r="I188" s="194"/>
      <c r="J188" s="347">
        <f>process2!$AC$69</f>
        <v>1.7479540148634951E-7</v>
      </c>
      <c r="K188" s="177"/>
      <c r="L188" s="201"/>
      <c r="M188" s="197"/>
      <c r="N188" s="140"/>
      <c r="O188" s="196"/>
      <c r="P188" s="201"/>
      <c r="Q188" s="201"/>
      <c r="R188" s="166"/>
      <c r="S188" s="196"/>
      <c r="T188" s="166"/>
      <c r="U188" s="166"/>
      <c r="V188" s="169"/>
      <c r="W188" s="169"/>
      <c r="X188" s="200"/>
      <c r="Z188" s="143"/>
      <c r="AA188" s="143"/>
      <c r="AB188" s="143"/>
      <c r="AC188" s="143"/>
    </row>
    <row r="189" spans="1:29" ht="16.5" customHeight="1" thickBot="1">
      <c r="B189" s="899" t="s">
        <v>192</v>
      </c>
      <c r="C189" s="900"/>
      <c r="D189" s="194"/>
      <c r="E189" s="194"/>
      <c r="F189" s="196"/>
      <c r="G189" s="899" t="s">
        <v>193</v>
      </c>
      <c r="H189" s="900"/>
      <c r="I189" s="469" t="s">
        <v>217</v>
      </c>
      <c r="J189" s="255">
        <f>process2!$AC$33</f>
        <v>0.1000000219480357</v>
      </c>
      <c r="K189" s="196"/>
      <c r="L189" s="899" t="s">
        <v>466</v>
      </c>
      <c r="M189" s="900"/>
      <c r="P189" s="177"/>
      <c r="Q189" s="177"/>
      <c r="R189" s="196"/>
      <c r="S189" s="196"/>
      <c r="T189" s="196"/>
      <c r="U189" s="143"/>
      <c r="Z189" s="143"/>
      <c r="AA189" s="143"/>
      <c r="AB189" s="143"/>
      <c r="AC189" s="143"/>
    </row>
    <row r="190" spans="1:29" ht="16.5" customHeight="1">
      <c r="B190" s="901"/>
      <c r="C190" s="902"/>
      <c r="D190" s="199"/>
      <c r="E190" s="199"/>
      <c r="F190" s="311"/>
      <c r="G190" s="901"/>
      <c r="H190" s="902"/>
      <c r="I190" s="309"/>
      <c r="J190" s="468">
        <f>process2!$AC$38</f>
        <v>6.1929446109145023E-4</v>
      </c>
      <c r="K190" s="308"/>
      <c r="L190" s="901"/>
      <c r="M190" s="902"/>
      <c r="N190" s="140"/>
      <c r="O190" s="196"/>
      <c r="P190" s="196"/>
      <c r="Q190" s="196"/>
      <c r="R190" s="196"/>
      <c r="S190" s="196"/>
      <c r="T190" s="196"/>
      <c r="Z190" s="143"/>
      <c r="AA190" s="143"/>
      <c r="AB190" s="143"/>
      <c r="AC190" s="143"/>
    </row>
    <row r="191" spans="1:29" ht="16.5" customHeight="1">
      <c r="B191" s="201"/>
      <c r="C191" s="200"/>
      <c r="D191" s="194"/>
      <c r="E191" s="194"/>
      <c r="F191" s="194"/>
      <c r="G191" s="194"/>
      <c r="H191" s="194"/>
      <c r="I191" s="194"/>
      <c r="J191" s="469" t="str">
        <f>IF(OR(J190&lt;=0.5,ISTEXT(J190)),"OK","WARNING")</f>
        <v>OK</v>
      </c>
      <c r="K191" s="194"/>
      <c r="L191" s="140" t="s">
        <v>196</v>
      </c>
      <c r="M191" s="196"/>
      <c r="N191" s="196"/>
      <c r="O191" s="196"/>
      <c r="P191" s="196"/>
      <c r="Q191" s="196"/>
      <c r="R191" s="196"/>
      <c r="S191" s="196"/>
      <c r="T191" s="196"/>
      <c r="U191" s="196"/>
      <c r="Z191" s="143"/>
      <c r="AA191" s="143"/>
      <c r="AB191" s="143"/>
      <c r="AC191" s="143"/>
    </row>
    <row r="192" spans="1:29" ht="16.5" customHeight="1">
      <c r="A192" s="200"/>
      <c r="C192" s="194"/>
      <c r="D192" s="194"/>
      <c r="E192" s="194"/>
      <c r="F192" s="194"/>
      <c r="G192" s="194"/>
      <c r="H192" s="194"/>
      <c r="I192" s="194"/>
      <c r="J192" s="201"/>
      <c r="K192" s="160"/>
      <c r="L192" s="196"/>
      <c r="M192" s="196"/>
      <c r="N192" s="196"/>
      <c r="O192" s="196"/>
      <c r="P192" s="196"/>
      <c r="Q192" s="196"/>
      <c r="R192" s="196"/>
      <c r="S192" s="196"/>
      <c r="T192" s="196"/>
      <c r="U192" s="196"/>
      <c r="Z192" s="143"/>
      <c r="AA192" s="143"/>
      <c r="AB192" s="143"/>
      <c r="AC192" s="143"/>
    </row>
    <row r="193" spans="1:29" ht="16.5" customHeight="1">
      <c r="A193" s="196"/>
      <c r="B193" s="196"/>
      <c r="C193" s="196"/>
      <c r="D193" s="196"/>
      <c r="E193" s="196"/>
      <c r="F193" s="150"/>
      <c r="G193" s="196"/>
      <c r="H193" s="196"/>
      <c r="I193" s="196"/>
      <c r="J193" s="196"/>
      <c r="K193" s="196"/>
      <c r="L193" s="196"/>
      <c r="M193" s="196"/>
      <c r="N193" s="196"/>
      <c r="O193" s="196"/>
      <c r="P193" s="196"/>
      <c r="Q193" s="196"/>
      <c r="R193" s="196"/>
      <c r="S193" s="196"/>
      <c r="T193" s="196"/>
      <c r="U193" s="196"/>
      <c r="Z193" s="143"/>
      <c r="AA193" s="143"/>
      <c r="AB193" s="143"/>
      <c r="AC193" s="143"/>
    </row>
    <row r="194" spans="1:29" ht="16.5" customHeight="1">
      <c r="A194" s="168"/>
      <c r="B194" s="168"/>
      <c r="C194" s="196"/>
      <c r="D194" s="196"/>
      <c r="E194" s="196"/>
      <c r="F194" s="150"/>
      <c r="G194" s="196"/>
      <c r="H194" s="158"/>
      <c r="I194" s="223"/>
      <c r="J194" s="223"/>
      <c r="K194" s="196"/>
      <c r="L194" s="196"/>
      <c r="M194" s="158"/>
      <c r="N194" s="223"/>
      <c r="O194" s="196"/>
      <c r="P194" s="196"/>
      <c r="Q194" s="196"/>
      <c r="R194" s="196"/>
      <c r="S194" s="196"/>
      <c r="T194" s="196"/>
      <c r="U194" s="196"/>
      <c r="Z194" s="143"/>
      <c r="AA194" s="143"/>
      <c r="AB194" s="143"/>
      <c r="AC194" s="143"/>
    </row>
    <row r="195" spans="1:29" ht="16.5" customHeight="1">
      <c r="A195" s="196"/>
      <c r="B195" s="196"/>
      <c r="C195" s="196"/>
      <c r="D195" s="196"/>
      <c r="E195" s="196"/>
      <c r="F195" s="196"/>
      <c r="G195" s="196"/>
      <c r="H195" s="196"/>
      <c r="I195" s="201"/>
      <c r="J195" s="201"/>
      <c r="K195" s="198"/>
      <c r="L195" s="196"/>
      <c r="M195" s="196"/>
      <c r="N195" s="201"/>
      <c r="O195" s="196"/>
      <c r="P195" s="196"/>
      <c r="Q195" s="196"/>
      <c r="R195" s="196"/>
      <c r="S195" s="196"/>
      <c r="T195" s="196"/>
      <c r="U195" s="196"/>
      <c r="Z195" s="143"/>
      <c r="AA195" s="143"/>
      <c r="AB195" s="143"/>
      <c r="AC195" s="143"/>
    </row>
    <row r="196" spans="1:29" ht="16.5" customHeight="1">
      <c r="A196" s="196"/>
      <c r="B196" s="196"/>
      <c r="C196" s="196"/>
      <c r="D196" s="196"/>
      <c r="E196" s="196"/>
      <c r="F196" s="196"/>
      <c r="G196" s="196"/>
      <c r="H196" s="196"/>
      <c r="I196" s="201"/>
      <c r="J196" s="201"/>
      <c r="K196" s="201"/>
      <c r="L196" s="196"/>
      <c r="M196" s="196"/>
      <c r="N196" s="201"/>
      <c r="O196" s="196"/>
      <c r="P196" s="196"/>
      <c r="Q196" s="196"/>
      <c r="R196" s="196"/>
      <c r="S196" s="196"/>
      <c r="T196" s="196"/>
      <c r="U196" s="196"/>
      <c r="Z196" s="143"/>
      <c r="AA196" s="143"/>
      <c r="AB196" s="143"/>
      <c r="AC196" s="143"/>
    </row>
    <row r="197" spans="1:29" ht="16.5" customHeight="1">
      <c r="A197" s="196"/>
      <c r="B197" s="196"/>
      <c r="C197" s="196"/>
      <c r="D197" s="196"/>
      <c r="E197" s="196"/>
      <c r="F197" s="196"/>
      <c r="G197" s="231"/>
      <c r="H197" s="196"/>
      <c r="I197" s="177"/>
      <c r="J197" s="177"/>
      <c r="K197" s="201"/>
      <c r="L197" s="231"/>
      <c r="M197" s="196"/>
      <c r="N197" s="177"/>
      <c r="O197" s="196"/>
      <c r="P197" s="196"/>
      <c r="Q197" s="231"/>
      <c r="R197" s="196"/>
      <c r="S197" s="196"/>
      <c r="T197" s="196"/>
      <c r="U197" s="196"/>
      <c r="Z197" s="143"/>
      <c r="AA197" s="143"/>
      <c r="AB197" s="143"/>
      <c r="AC197" s="143"/>
    </row>
    <row r="198" spans="1:29" ht="16.5" customHeight="1">
      <c r="A198" s="196"/>
      <c r="B198" s="196"/>
      <c r="C198" s="196"/>
      <c r="D198" s="196"/>
      <c r="E198" s="223"/>
      <c r="F198" s="196"/>
      <c r="G198" s="160"/>
      <c r="H198" s="196"/>
      <c r="I198" s="201"/>
      <c r="J198" s="201"/>
      <c r="K198" s="150"/>
      <c r="L198" s="196"/>
      <c r="M198" s="196"/>
      <c r="N198" s="201"/>
      <c r="O198" s="160"/>
      <c r="P198" s="160"/>
      <c r="Q198" s="160"/>
      <c r="R198" s="196"/>
      <c r="S198" s="196"/>
      <c r="T198" s="196"/>
      <c r="U198" s="196"/>
      <c r="Z198" s="111"/>
      <c r="AA198" s="111"/>
      <c r="AB198" s="111"/>
      <c r="AC198" s="111"/>
    </row>
    <row r="199" spans="1:29" ht="16.5" customHeight="1">
      <c r="A199" s="196"/>
      <c r="B199" s="196"/>
      <c r="C199" s="196"/>
      <c r="D199" s="196"/>
      <c r="E199" s="201"/>
      <c r="F199" s="198"/>
      <c r="G199" s="201"/>
      <c r="H199" s="198"/>
      <c r="I199" s="201"/>
      <c r="J199" s="201"/>
      <c r="K199" s="150"/>
      <c r="L199" s="196"/>
      <c r="M199" s="201"/>
      <c r="N199" s="203"/>
      <c r="O199" s="201"/>
      <c r="P199" s="201"/>
      <c r="Q199" s="196"/>
      <c r="R199" s="196"/>
      <c r="S199" s="196"/>
      <c r="T199" s="196"/>
      <c r="U199" s="196"/>
      <c r="Z199" s="143"/>
      <c r="AA199" s="143"/>
      <c r="AB199" s="143"/>
      <c r="AC199" s="143"/>
    </row>
    <row r="200" spans="1:29" ht="16.5" customHeight="1">
      <c r="A200" s="196"/>
      <c r="B200" s="196"/>
      <c r="C200" s="196"/>
      <c r="D200" s="196"/>
      <c r="E200" s="201"/>
      <c r="F200" s="201"/>
      <c r="G200" s="161"/>
      <c r="H200" s="196"/>
      <c r="I200" s="196"/>
      <c r="J200" s="196"/>
      <c r="K200" s="196"/>
      <c r="L200" s="196"/>
      <c r="M200" s="161"/>
      <c r="N200" s="196"/>
      <c r="O200" s="161"/>
      <c r="P200" s="161"/>
      <c r="Q200" s="196"/>
      <c r="R200" s="196"/>
      <c r="S200" s="196"/>
      <c r="T200" s="196"/>
      <c r="U200" s="196"/>
      <c r="Z200" s="143"/>
      <c r="AA200" s="143"/>
      <c r="AB200" s="143"/>
      <c r="AC200" s="143"/>
    </row>
    <row r="201" spans="1:29" ht="16.5" customHeight="1">
      <c r="A201" s="196"/>
      <c r="B201" s="196"/>
      <c r="C201" s="196"/>
      <c r="D201" s="196"/>
      <c r="E201" s="177"/>
      <c r="F201" s="201"/>
      <c r="G201" s="177"/>
      <c r="H201" s="196"/>
      <c r="I201" s="196"/>
      <c r="J201" s="196"/>
      <c r="K201" s="196"/>
      <c r="L201" s="196"/>
      <c r="M201" s="177"/>
      <c r="N201" s="196"/>
      <c r="O201" s="177"/>
      <c r="P201" s="177"/>
      <c r="Q201" s="196"/>
      <c r="R201" s="196"/>
      <c r="S201" s="196"/>
      <c r="T201" s="196"/>
      <c r="U201" s="196"/>
    </row>
    <row r="202" spans="1:29" ht="16.5" customHeight="1">
      <c r="A202" s="196"/>
      <c r="B202" s="196"/>
      <c r="C202" s="196"/>
      <c r="D202" s="196"/>
      <c r="E202" s="196"/>
      <c r="F202" s="196"/>
      <c r="G202" s="196"/>
      <c r="H202" s="196"/>
      <c r="I202" s="196"/>
      <c r="J202" s="196"/>
      <c r="K202" s="196"/>
      <c r="L202" s="196"/>
      <c r="M202" s="196"/>
      <c r="N202" s="196"/>
      <c r="O202" s="196"/>
      <c r="P202" s="196"/>
      <c r="Q202" s="196"/>
      <c r="R202" s="196"/>
      <c r="S202" s="196"/>
      <c r="T202" s="196"/>
      <c r="U202" s="196"/>
      <c r="V202" s="143"/>
      <c r="W202" s="143"/>
      <c r="X202" s="196"/>
      <c r="Y202" s="143"/>
      <c r="Z202" s="143"/>
      <c r="AA202" s="143"/>
      <c r="AB202" s="143"/>
      <c r="AC202" s="143"/>
    </row>
    <row r="203" spans="1:29" ht="16.5" customHeight="1">
      <c r="A203" s="196"/>
      <c r="B203" s="196"/>
      <c r="C203" s="196"/>
      <c r="D203" s="196"/>
      <c r="E203" s="196"/>
      <c r="F203" s="154"/>
      <c r="G203" s="201"/>
      <c r="H203" s="196"/>
      <c r="I203" s="196"/>
      <c r="J203" s="196"/>
      <c r="K203" s="196"/>
      <c r="L203" s="154"/>
      <c r="M203" s="196"/>
      <c r="N203" s="196"/>
      <c r="O203" s="196"/>
      <c r="P203" s="196"/>
      <c r="Q203" s="196"/>
      <c r="R203" s="196"/>
      <c r="S203" s="196"/>
      <c r="T203" s="196"/>
      <c r="U203" s="196"/>
      <c r="V203" s="143"/>
      <c r="W203" s="143"/>
      <c r="X203" s="196"/>
      <c r="Y203" s="143"/>
      <c r="Z203" s="143"/>
      <c r="AA203" s="143"/>
      <c r="AB203" s="143"/>
      <c r="AC203" s="143"/>
    </row>
    <row r="204" spans="1:29" ht="16.5" customHeight="1">
      <c r="A204" s="196"/>
      <c r="B204" s="196"/>
      <c r="C204" s="196"/>
      <c r="D204" s="196"/>
      <c r="E204" s="196"/>
      <c r="F204" s="201"/>
      <c r="G204" s="198"/>
      <c r="H204" s="196"/>
      <c r="I204" s="196"/>
      <c r="J204" s="196"/>
      <c r="K204" s="196"/>
      <c r="L204" s="201"/>
      <c r="M204" s="198"/>
      <c r="N204" s="198"/>
      <c r="O204" s="196"/>
      <c r="P204" s="196"/>
      <c r="Q204" s="196"/>
      <c r="R204" s="196"/>
      <c r="S204" s="196"/>
      <c r="T204" s="196"/>
      <c r="U204" s="196"/>
      <c r="V204" s="143"/>
      <c r="W204" s="143"/>
      <c r="X204" s="196"/>
      <c r="Y204" s="143"/>
      <c r="Z204" s="143"/>
      <c r="AA204" s="143"/>
      <c r="AB204" s="143"/>
      <c r="AC204" s="143"/>
    </row>
    <row r="205" spans="1:29" ht="16.5" customHeight="1">
      <c r="A205" s="196"/>
      <c r="B205" s="196"/>
      <c r="C205" s="160"/>
      <c r="D205" s="220"/>
      <c r="E205" s="196"/>
      <c r="F205" s="161"/>
      <c r="G205" s="196"/>
      <c r="H205" s="196"/>
      <c r="I205" s="196"/>
      <c r="J205" s="196"/>
      <c r="K205" s="231"/>
      <c r="L205" s="161"/>
      <c r="M205" s="196"/>
      <c r="N205" s="196"/>
      <c r="O205" s="196"/>
      <c r="P205" s="196"/>
      <c r="Q205" s="196"/>
      <c r="R205" s="196"/>
      <c r="S205" s="196"/>
      <c r="T205" s="196"/>
      <c r="U205" s="196"/>
      <c r="V205" s="143"/>
      <c r="W205" s="143"/>
      <c r="X205" s="196"/>
      <c r="Y205" s="143"/>
      <c r="Z205" s="143"/>
      <c r="AA205" s="143"/>
      <c r="AB205" s="143"/>
      <c r="AC205" s="143"/>
    </row>
    <row r="206" spans="1:29" ht="16.5" customHeight="1">
      <c r="A206" s="196"/>
      <c r="B206" s="196"/>
      <c r="C206" s="201"/>
      <c r="D206" s="198"/>
      <c r="E206" s="196"/>
      <c r="F206" s="226"/>
      <c r="G206" s="196"/>
      <c r="H206" s="196"/>
      <c r="I206" s="196"/>
      <c r="J206" s="196"/>
      <c r="K206" s="196"/>
      <c r="L206" s="177"/>
      <c r="M206" s="196"/>
      <c r="N206" s="196"/>
      <c r="O206" s="196"/>
      <c r="P206" s="196"/>
      <c r="Q206" s="231"/>
      <c r="R206" s="196"/>
      <c r="S206" s="196"/>
      <c r="T206" s="196"/>
      <c r="U206" s="196"/>
      <c r="V206" s="143"/>
      <c r="W206" s="143"/>
      <c r="X206" s="196"/>
      <c r="Y206" s="143"/>
      <c r="Z206" s="143"/>
      <c r="AA206" s="143"/>
      <c r="AB206" s="143"/>
      <c r="AC206" s="143"/>
    </row>
    <row r="207" spans="1:29" ht="16.5" customHeight="1">
      <c r="A207" s="196"/>
      <c r="B207" s="196"/>
      <c r="C207" s="161"/>
      <c r="D207" s="196"/>
      <c r="E207" s="196"/>
      <c r="F207" s="196"/>
      <c r="G207" s="196"/>
      <c r="H207" s="196"/>
      <c r="I207" s="196"/>
      <c r="J207" s="196"/>
      <c r="K207" s="196"/>
      <c r="L207" s="196"/>
      <c r="M207" s="196"/>
      <c r="N207" s="196"/>
      <c r="O207" s="196"/>
      <c r="P207" s="196"/>
      <c r="Q207" s="196"/>
      <c r="R207" s="196"/>
      <c r="S207" s="196"/>
      <c r="T207" s="196"/>
      <c r="U207" s="196"/>
      <c r="V207" s="143"/>
      <c r="W207" s="143"/>
      <c r="X207" s="196"/>
      <c r="Y207" s="143"/>
      <c r="Z207" s="143"/>
      <c r="AA207" s="143"/>
      <c r="AB207" s="143"/>
      <c r="AC207" s="143"/>
    </row>
    <row r="208" spans="1:29" ht="16.5" customHeight="1">
      <c r="A208" s="196"/>
      <c r="B208" s="196"/>
      <c r="C208" s="177"/>
      <c r="D208" s="196"/>
      <c r="E208" s="196"/>
      <c r="F208" s="196"/>
      <c r="G208" s="196"/>
      <c r="H208" s="196"/>
      <c r="I208" s="196"/>
      <c r="J208" s="196"/>
      <c r="K208" s="168"/>
      <c r="L208" s="196"/>
      <c r="M208" s="196"/>
      <c r="N208" s="196"/>
      <c r="O208" s="196"/>
      <c r="P208" s="196"/>
      <c r="Q208" s="147"/>
      <c r="R208" s="196"/>
      <c r="S208" s="196"/>
      <c r="T208" s="196"/>
      <c r="U208" s="196"/>
      <c r="V208" s="143"/>
      <c r="W208" s="143"/>
      <c r="X208" s="196"/>
      <c r="Y208" s="143"/>
      <c r="Z208" s="143"/>
      <c r="AA208" s="143"/>
      <c r="AB208" s="143"/>
      <c r="AC208" s="143"/>
    </row>
    <row r="209" spans="1:29" ht="16.5" customHeight="1">
      <c r="A209" s="196"/>
      <c r="B209" s="196"/>
      <c r="C209" s="196"/>
      <c r="D209" s="141"/>
      <c r="E209" s="196"/>
      <c r="F209" s="196"/>
      <c r="G209" s="196"/>
      <c r="H209" s="196"/>
      <c r="I209" s="196"/>
      <c r="J209" s="196"/>
      <c r="K209" s="196"/>
      <c r="L209" s="196"/>
      <c r="M209" s="196"/>
      <c r="N209" s="196"/>
      <c r="O209" s="196"/>
      <c r="P209" s="196"/>
      <c r="Q209" s="196"/>
      <c r="R209" s="196"/>
      <c r="S209" s="196"/>
      <c r="T209" s="196"/>
      <c r="U209" s="196"/>
      <c r="V209" s="143"/>
      <c r="W209" s="143"/>
      <c r="X209" s="196"/>
      <c r="Y209" s="143"/>
      <c r="Z209" s="143"/>
      <c r="AA209" s="143"/>
      <c r="AB209" s="143"/>
      <c r="AC209" s="143"/>
    </row>
    <row r="210" spans="1:29" ht="16.5" customHeight="1">
      <c r="A210" s="196"/>
      <c r="B210" s="196"/>
      <c r="C210" s="196"/>
      <c r="D210" s="196"/>
      <c r="E210" s="196"/>
      <c r="F210" s="154"/>
      <c r="G210" s="196"/>
      <c r="H210" s="196"/>
      <c r="I210" s="196"/>
      <c r="J210" s="196"/>
      <c r="K210" s="196"/>
      <c r="L210" s="154"/>
      <c r="M210" s="196"/>
      <c r="N210" s="196"/>
      <c r="O210" s="196"/>
      <c r="P210" s="196"/>
      <c r="Q210" s="196"/>
      <c r="R210" s="196"/>
      <c r="S210" s="196"/>
      <c r="T210" s="196"/>
      <c r="U210" s="196"/>
      <c r="V210" s="143"/>
      <c r="W210" s="143"/>
      <c r="X210" s="196"/>
      <c r="Y210" s="143"/>
      <c r="Z210" s="143"/>
      <c r="AA210" s="143"/>
      <c r="AB210" s="143"/>
      <c r="AC210" s="143"/>
    </row>
    <row r="211" spans="1:29" ht="16.5" customHeight="1">
      <c r="A211" s="196"/>
      <c r="B211" s="196"/>
      <c r="C211" s="196"/>
      <c r="D211" s="196"/>
      <c r="E211" s="147"/>
      <c r="F211" s="177"/>
      <c r="G211" s="203"/>
      <c r="H211" s="196"/>
      <c r="I211" s="196"/>
      <c r="J211" s="196"/>
      <c r="K211" s="196"/>
      <c r="L211" s="201"/>
      <c r="M211" s="203"/>
      <c r="N211" s="198"/>
      <c r="O211" s="196"/>
      <c r="P211" s="196"/>
      <c r="Q211" s="196"/>
      <c r="R211" s="196"/>
      <c r="S211" s="196"/>
      <c r="T211" s="196"/>
      <c r="U211" s="196"/>
      <c r="V211" s="143"/>
      <c r="W211" s="143"/>
      <c r="X211" s="196"/>
      <c r="Y211" s="143"/>
      <c r="Z211" s="143"/>
      <c r="AA211" s="143"/>
      <c r="AB211" s="143"/>
      <c r="AC211" s="143"/>
    </row>
    <row r="212" spans="1:29" ht="16.5" customHeight="1">
      <c r="A212" s="196"/>
      <c r="B212" s="196"/>
      <c r="C212" s="160"/>
      <c r="D212" s="196"/>
      <c r="E212" s="196"/>
      <c r="F212" s="161"/>
      <c r="G212" s="201"/>
      <c r="H212" s="196"/>
      <c r="I212" s="196"/>
      <c r="J212" s="196"/>
      <c r="K212" s="196"/>
      <c r="L212" s="161"/>
      <c r="M212" s="196"/>
      <c r="N212" s="196"/>
      <c r="O212" s="196"/>
      <c r="P212" s="196"/>
      <c r="Q212" s="196"/>
      <c r="R212" s="196"/>
      <c r="S212" s="196"/>
      <c r="T212" s="196"/>
      <c r="U212" s="196"/>
    </row>
    <row r="213" spans="1:29" s="112" customFormat="1" ht="16.5" customHeight="1">
      <c r="A213" s="196"/>
      <c r="B213" s="196"/>
      <c r="C213" s="227"/>
      <c r="D213" s="198"/>
      <c r="E213" s="196"/>
      <c r="F213" s="226"/>
      <c r="G213" s="201"/>
      <c r="H213" s="196"/>
      <c r="I213" s="196"/>
      <c r="J213" s="196"/>
      <c r="K213" s="196"/>
      <c r="L213" s="177"/>
      <c r="M213" s="196"/>
      <c r="N213" s="196"/>
      <c r="O213" s="196"/>
      <c r="P213" s="196"/>
      <c r="Q213" s="196"/>
      <c r="R213" s="196"/>
      <c r="S213" s="196"/>
      <c r="T213" s="196"/>
      <c r="U213" s="196"/>
      <c r="V213" s="142"/>
      <c r="W213" s="142"/>
      <c r="X213" s="194"/>
      <c r="Y213" s="142"/>
      <c r="Z213" s="142"/>
      <c r="AA213" s="142"/>
      <c r="AB213" s="142"/>
      <c r="AC213" s="142"/>
    </row>
    <row r="214" spans="1:29" s="112" customFormat="1" ht="16.5" customHeight="1">
      <c r="A214" s="196"/>
      <c r="B214" s="196"/>
      <c r="C214" s="161"/>
      <c r="D214" s="196"/>
      <c r="E214" s="196"/>
      <c r="F214" s="196"/>
      <c r="G214" s="196"/>
      <c r="H214" s="196"/>
      <c r="I214" s="196"/>
      <c r="J214" s="196"/>
      <c r="K214" s="196"/>
      <c r="L214" s="196"/>
      <c r="M214" s="196"/>
      <c r="N214" s="196"/>
      <c r="O214" s="196"/>
      <c r="P214" s="196"/>
      <c r="Q214" s="201"/>
      <c r="R214" s="196"/>
      <c r="S214" s="196"/>
      <c r="T214" s="196"/>
      <c r="U214" s="196"/>
      <c r="V214" s="142"/>
      <c r="W214" s="142"/>
      <c r="X214" s="194"/>
      <c r="Y214" s="142"/>
      <c r="Z214" s="142"/>
      <c r="AA214" s="142"/>
      <c r="AB214" s="142"/>
      <c r="AC214" s="142"/>
    </row>
    <row r="215" spans="1:29" s="112" customFormat="1" ht="16.5" customHeight="1">
      <c r="A215" s="196"/>
      <c r="B215" s="196"/>
      <c r="C215" s="177"/>
      <c r="D215" s="196"/>
      <c r="E215" s="196"/>
      <c r="F215" s="196"/>
      <c r="G215" s="196"/>
      <c r="H215" s="196"/>
      <c r="I215" s="196"/>
      <c r="J215" s="196"/>
      <c r="K215" s="168"/>
      <c r="L215" s="196"/>
      <c r="M215" s="196"/>
      <c r="N215" s="196"/>
      <c r="O215" s="196"/>
      <c r="P215" s="196"/>
      <c r="Q215" s="196"/>
      <c r="R215" s="196"/>
      <c r="S215" s="196"/>
      <c r="T215" s="196"/>
      <c r="U215" s="196"/>
      <c r="V215" s="142"/>
      <c r="W215" s="142"/>
      <c r="X215" s="194"/>
      <c r="Y215" s="142"/>
      <c r="Z215" s="142"/>
      <c r="AA215" s="142"/>
      <c r="AB215" s="142"/>
      <c r="AC215" s="142"/>
    </row>
    <row r="216" spans="1:29" ht="16.5" customHeight="1">
      <c r="A216" s="196"/>
      <c r="B216" s="196"/>
      <c r="C216" s="196"/>
      <c r="D216" s="141"/>
      <c r="E216" s="196"/>
      <c r="F216" s="196"/>
      <c r="G216" s="196"/>
      <c r="H216" s="196"/>
      <c r="I216" s="196"/>
      <c r="J216" s="196"/>
      <c r="K216" s="196"/>
      <c r="L216" s="196"/>
      <c r="M216" s="196"/>
      <c r="N216" s="196"/>
      <c r="O216" s="196"/>
      <c r="P216" s="196"/>
      <c r="Q216" s="196"/>
      <c r="R216" s="196"/>
      <c r="S216" s="196"/>
      <c r="T216" s="196"/>
      <c r="U216" s="196"/>
    </row>
    <row r="217" spans="1:29" ht="16.5" customHeight="1">
      <c r="A217" s="196"/>
      <c r="B217" s="196"/>
      <c r="C217" s="196"/>
      <c r="D217" s="196"/>
      <c r="E217" s="196"/>
      <c r="F217" s="154"/>
      <c r="G217" s="196"/>
      <c r="H217" s="196"/>
      <c r="I217" s="196"/>
      <c r="J217" s="196"/>
      <c r="K217" s="196"/>
      <c r="L217" s="196"/>
      <c r="M217" s="196"/>
      <c r="N217" s="196"/>
      <c r="O217" s="196"/>
      <c r="P217" s="196"/>
      <c r="Q217" s="196"/>
      <c r="R217" s="196"/>
      <c r="S217" s="196"/>
      <c r="T217" s="196"/>
      <c r="U217" s="196"/>
    </row>
    <row r="218" spans="1:29" ht="16.5" customHeight="1">
      <c r="A218" s="196"/>
      <c r="B218" s="196"/>
      <c r="C218" s="196"/>
      <c r="D218" s="196"/>
      <c r="E218" s="196"/>
      <c r="F218" s="177"/>
      <c r="G218" s="203"/>
      <c r="H218" s="196"/>
      <c r="I218" s="196"/>
      <c r="J218" s="196"/>
      <c r="K218" s="196"/>
      <c r="L218" s="196"/>
      <c r="M218" s="196"/>
      <c r="N218" s="196"/>
      <c r="O218" s="196"/>
      <c r="P218" s="196"/>
      <c r="Q218" s="196"/>
      <c r="R218" s="196"/>
      <c r="S218" s="196"/>
      <c r="T218" s="196"/>
      <c r="U218" s="196"/>
    </row>
    <row r="219" spans="1:29" ht="16.5" customHeight="1">
      <c r="A219" s="196"/>
      <c r="B219" s="196"/>
      <c r="C219" s="160"/>
      <c r="D219" s="196"/>
      <c r="E219" s="196"/>
      <c r="F219" s="161"/>
      <c r="G219" s="196"/>
      <c r="H219" s="196"/>
      <c r="I219" s="196"/>
      <c r="J219" s="196"/>
      <c r="K219" s="196"/>
      <c r="L219" s="196"/>
      <c r="M219" s="196"/>
      <c r="N219" s="196"/>
      <c r="O219" s="196"/>
      <c r="P219" s="196"/>
      <c r="Q219" s="196"/>
      <c r="R219" s="196"/>
      <c r="S219" s="196"/>
      <c r="T219" s="196"/>
      <c r="U219" s="196"/>
    </row>
    <row r="220" spans="1:29" ht="16.5" customHeight="1">
      <c r="A220" s="196"/>
      <c r="B220" s="196"/>
      <c r="C220" s="227"/>
      <c r="D220" s="198"/>
      <c r="E220" s="196"/>
      <c r="F220" s="226"/>
      <c r="G220" s="196"/>
      <c r="H220" s="196"/>
      <c r="I220" s="196"/>
      <c r="J220" s="196"/>
      <c r="K220" s="196"/>
      <c r="L220" s="153"/>
      <c r="M220" s="198"/>
      <c r="N220" s="246"/>
      <c r="O220" s="196"/>
      <c r="P220" s="196"/>
      <c r="Q220" s="231"/>
      <c r="R220" s="196"/>
      <c r="S220" s="196"/>
      <c r="T220" s="196"/>
      <c r="U220" s="196"/>
    </row>
    <row r="221" spans="1:29" s="112" customFormat="1" ht="16.5" customHeight="1">
      <c r="A221" s="196"/>
      <c r="B221" s="196"/>
      <c r="C221" s="161"/>
      <c r="D221" s="196"/>
      <c r="E221" s="196"/>
      <c r="F221" s="196"/>
      <c r="G221" s="196"/>
      <c r="H221" s="196"/>
      <c r="I221" s="196"/>
      <c r="J221" s="196"/>
      <c r="K221" s="196"/>
      <c r="L221" s="150"/>
      <c r="M221" s="196"/>
      <c r="N221" s="196"/>
      <c r="O221" s="196"/>
      <c r="P221" s="196"/>
      <c r="Q221" s="160"/>
      <c r="R221" s="196"/>
      <c r="S221" s="196"/>
      <c r="T221" s="196"/>
      <c r="U221" s="196"/>
      <c r="V221" s="142"/>
      <c r="W221" s="142"/>
      <c r="X221" s="194"/>
      <c r="Y221" s="142"/>
      <c r="Z221" s="142"/>
      <c r="AA221" s="142"/>
      <c r="AB221" s="142"/>
      <c r="AC221" s="142"/>
    </row>
    <row r="222" spans="1:29" s="112" customFormat="1" ht="16.5" customHeight="1">
      <c r="A222" s="196"/>
      <c r="B222" s="196"/>
      <c r="C222" s="177"/>
      <c r="D222" s="196"/>
      <c r="E222" s="196"/>
      <c r="F222" s="196"/>
      <c r="G222" s="196"/>
      <c r="H222" s="196"/>
      <c r="I222" s="196"/>
      <c r="J222" s="196"/>
      <c r="K222" s="196"/>
      <c r="L222" s="150"/>
      <c r="M222" s="196"/>
      <c r="N222" s="196"/>
      <c r="O222" s="196"/>
      <c r="P222" s="196"/>
      <c r="Q222" s="196"/>
      <c r="R222" s="196"/>
      <c r="S222" s="196"/>
      <c r="T222" s="196"/>
      <c r="U222" s="196"/>
      <c r="V222" s="142"/>
      <c r="W222" s="142"/>
      <c r="X222" s="194"/>
      <c r="Y222" s="142"/>
      <c r="Z222" s="142"/>
      <c r="AA222" s="142"/>
      <c r="AB222" s="142"/>
      <c r="AC222" s="142"/>
    </row>
    <row r="223" spans="1:29" s="112" customFormat="1" ht="16.5" customHeight="1">
      <c r="A223" s="196"/>
      <c r="B223" s="196"/>
      <c r="C223" s="196"/>
      <c r="D223" s="141"/>
      <c r="E223" s="196"/>
      <c r="F223" s="196"/>
      <c r="G223" s="196"/>
      <c r="H223" s="196"/>
      <c r="I223" s="196"/>
      <c r="J223" s="196"/>
      <c r="K223" s="196"/>
      <c r="L223" s="150"/>
      <c r="M223" s="196"/>
      <c r="N223" s="160"/>
      <c r="O223" s="196"/>
      <c r="P223" s="196"/>
      <c r="Q223" s="196"/>
      <c r="R223" s="196"/>
      <c r="S223" s="196"/>
      <c r="T223" s="196"/>
      <c r="U223" s="196"/>
      <c r="V223" s="142"/>
      <c r="W223" s="142"/>
      <c r="X223" s="194"/>
      <c r="Y223" s="142"/>
      <c r="Z223" s="142"/>
      <c r="AA223" s="142"/>
      <c r="AB223" s="142"/>
      <c r="AC223" s="142"/>
    </row>
    <row r="224" spans="1:29" s="112" customFormat="1" ht="16.5" customHeight="1">
      <c r="A224" s="196"/>
      <c r="B224" s="196"/>
      <c r="C224" s="196"/>
      <c r="D224" s="196"/>
      <c r="E224" s="196"/>
      <c r="F224" s="196"/>
      <c r="G224" s="196"/>
      <c r="H224" s="196"/>
      <c r="I224" s="196"/>
      <c r="J224" s="196"/>
      <c r="K224" s="196"/>
      <c r="L224" s="155"/>
      <c r="M224" s="224"/>
      <c r="N224" s="201"/>
      <c r="O224" s="198"/>
      <c r="P224" s="198"/>
      <c r="Q224" s="196"/>
      <c r="R224" s="196"/>
      <c r="S224" s="196"/>
      <c r="T224" s="196"/>
      <c r="U224" s="196"/>
      <c r="V224" s="142"/>
      <c r="W224" s="142"/>
      <c r="X224" s="194"/>
      <c r="Y224" s="142"/>
      <c r="Z224" s="142"/>
      <c r="AA224" s="142"/>
      <c r="AB224" s="142"/>
      <c r="AC224" s="142"/>
    </row>
    <row r="225" spans="1:29" s="112" customFormat="1" ht="16.5" customHeight="1">
      <c r="A225" s="196"/>
      <c r="B225" s="196"/>
      <c r="C225" s="196"/>
      <c r="D225" s="196"/>
      <c r="E225" s="196"/>
      <c r="F225" s="196"/>
      <c r="G225" s="196"/>
      <c r="H225" s="196"/>
      <c r="I225" s="196"/>
      <c r="J225" s="196"/>
      <c r="K225" s="196"/>
      <c r="L225" s="150"/>
      <c r="M225" s="196"/>
      <c r="N225" s="161"/>
      <c r="O225" s="196"/>
      <c r="P225" s="196"/>
      <c r="Q225" s="196"/>
      <c r="R225" s="196"/>
      <c r="S225" s="196"/>
      <c r="T225" s="196"/>
      <c r="U225" s="196"/>
      <c r="V225" s="142"/>
      <c r="W225" s="142"/>
      <c r="X225" s="194"/>
      <c r="Y225" s="142"/>
      <c r="Z225" s="142"/>
      <c r="AA225" s="142"/>
      <c r="AB225" s="142"/>
      <c r="AC225" s="142"/>
    </row>
    <row r="226" spans="1:29" s="112" customFormat="1" ht="16.5" customHeight="1">
      <c r="A226" s="196"/>
      <c r="B226" s="196"/>
      <c r="C226" s="196"/>
      <c r="D226" s="196"/>
      <c r="E226" s="196"/>
      <c r="F226" s="196"/>
      <c r="G226" s="196"/>
      <c r="H226" s="196"/>
      <c r="I226" s="196"/>
      <c r="J226" s="196"/>
      <c r="K226" s="196"/>
      <c r="L226" s="228"/>
      <c r="M226" s="196"/>
      <c r="N226" s="177"/>
      <c r="O226" s="198"/>
      <c r="P226" s="198"/>
      <c r="Q226" s="196"/>
      <c r="R226" s="196"/>
      <c r="S226" s="196"/>
      <c r="T226" s="196"/>
      <c r="U226" s="196"/>
      <c r="V226" s="142"/>
      <c r="W226" s="142"/>
      <c r="X226" s="194"/>
      <c r="Y226" s="142"/>
      <c r="Z226" s="142"/>
      <c r="AA226" s="142"/>
      <c r="AB226" s="142"/>
      <c r="AC226" s="142"/>
    </row>
    <row r="227" spans="1:29" s="112" customFormat="1" ht="16.5" customHeight="1">
      <c r="A227" s="196"/>
      <c r="B227" s="196"/>
      <c r="C227" s="196"/>
      <c r="D227" s="196"/>
      <c r="E227" s="196"/>
      <c r="F227" s="196"/>
      <c r="G227" s="196"/>
      <c r="H227" s="196"/>
      <c r="I227" s="196"/>
      <c r="J227" s="196"/>
      <c r="K227" s="196"/>
      <c r="L227" s="150"/>
      <c r="M227" s="196"/>
      <c r="N227" s="196"/>
      <c r="O227" s="196"/>
      <c r="P227" s="196"/>
      <c r="Q227" s="196"/>
      <c r="R227" s="196"/>
      <c r="S227" s="196"/>
      <c r="T227" s="196"/>
      <c r="U227" s="196"/>
      <c r="V227" s="142"/>
      <c r="W227" s="142"/>
      <c r="X227" s="194"/>
      <c r="Y227" s="142"/>
      <c r="Z227" s="142"/>
      <c r="AA227" s="142"/>
      <c r="AB227" s="142"/>
      <c r="AC227" s="142"/>
    </row>
    <row r="228" spans="1:29" s="142" customFormat="1" ht="16.5" customHeight="1">
      <c r="A228" s="196"/>
      <c r="B228" s="196"/>
      <c r="C228" s="196"/>
      <c r="D228" s="196"/>
      <c r="E228" s="196"/>
      <c r="F228" s="196"/>
      <c r="G228" s="196"/>
      <c r="H228" s="196"/>
      <c r="I228" s="196"/>
      <c r="J228" s="196"/>
      <c r="K228" s="196"/>
      <c r="L228" s="150"/>
      <c r="M228" s="196"/>
      <c r="N228" s="196"/>
      <c r="O228" s="196"/>
      <c r="P228" s="196"/>
      <c r="Q228" s="196"/>
      <c r="R228" s="196"/>
      <c r="S228" s="196"/>
      <c r="T228" s="196"/>
      <c r="U228" s="196"/>
      <c r="X228" s="194"/>
    </row>
    <row r="229" spans="1:29" s="142" customFormat="1" ht="16.5" customHeight="1">
      <c r="A229" s="196"/>
      <c r="B229" s="196"/>
      <c r="C229" s="196"/>
      <c r="D229" s="196"/>
      <c r="E229" s="196"/>
      <c r="F229" s="196"/>
      <c r="G229" s="196"/>
      <c r="H229" s="196"/>
      <c r="I229" s="196"/>
      <c r="J229" s="196"/>
      <c r="K229" s="196"/>
      <c r="L229" s="196"/>
      <c r="M229" s="167"/>
      <c r="N229" s="196"/>
      <c r="O229" s="196"/>
      <c r="P229" s="196"/>
      <c r="Q229" s="196"/>
      <c r="R229" s="196"/>
      <c r="S229" s="196"/>
      <c r="T229" s="196"/>
      <c r="U229" s="196"/>
      <c r="X229" s="194"/>
    </row>
    <row r="230" spans="1:29" s="112" customFormat="1" ht="16.5" customHeight="1">
      <c r="A230" s="196"/>
      <c r="B230" s="196"/>
      <c r="C230" s="196"/>
      <c r="D230" s="196"/>
      <c r="E230" s="196"/>
      <c r="F230" s="196"/>
      <c r="G230" s="196"/>
      <c r="H230" s="196"/>
      <c r="I230" s="196"/>
      <c r="J230" s="196"/>
      <c r="K230" s="196"/>
      <c r="L230" s="196"/>
      <c r="M230" s="196"/>
      <c r="N230" s="196"/>
      <c r="O230" s="196"/>
      <c r="P230" s="196"/>
      <c r="Q230" s="196"/>
      <c r="R230" s="196"/>
      <c r="S230" s="196"/>
      <c r="T230" s="196"/>
      <c r="U230" s="196"/>
      <c r="V230" s="142"/>
      <c r="W230" s="142"/>
      <c r="X230" s="194"/>
      <c r="Y230" s="142"/>
      <c r="Z230" s="142"/>
      <c r="AA230" s="142"/>
      <c r="AB230" s="142"/>
      <c r="AC230" s="142"/>
    </row>
    <row r="231" spans="1:29" s="112" customFormat="1" ht="16.5" customHeight="1">
      <c r="A231" s="196"/>
      <c r="B231" s="196"/>
      <c r="C231" s="196"/>
      <c r="D231" s="196"/>
      <c r="E231" s="196"/>
      <c r="F231" s="196"/>
      <c r="G231" s="196"/>
      <c r="H231" s="196"/>
      <c r="I231" s="196"/>
      <c r="J231" s="196"/>
      <c r="K231" s="196"/>
      <c r="L231" s="196"/>
      <c r="M231" s="196"/>
      <c r="N231" s="196"/>
      <c r="O231" s="196"/>
      <c r="P231" s="196"/>
      <c r="Q231" s="147"/>
      <c r="R231" s="196"/>
      <c r="S231" s="196"/>
      <c r="T231" s="196"/>
      <c r="U231" s="196"/>
      <c r="V231" s="142"/>
      <c r="W231" s="142"/>
      <c r="X231" s="194"/>
      <c r="Y231" s="142"/>
      <c r="Z231" s="142"/>
      <c r="AA231" s="142"/>
      <c r="AB231" s="142"/>
      <c r="AC231" s="142"/>
    </row>
    <row r="232" spans="1:29" s="112" customFormat="1" ht="16.5" customHeight="1">
      <c r="A232" s="196"/>
      <c r="B232" s="196"/>
      <c r="C232" s="196"/>
      <c r="D232" s="196"/>
      <c r="E232" s="196"/>
      <c r="F232" s="196"/>
      <c r="G232" s="196"/>
      <c r="H232" s="196"/>
      <c r="I232" s="196"/>
      <c r="J232" s="196"/>
      <c r="K232" s="196"/>
      <c r="L232" s="196"/>
      <c r="M232" s="196"/>
      <c r="N232" s="196"/>
      <c r="O232" s="196"/>
      <c r="P232" s="196"/>
      <c r="Q232" s="196"/>
      <c r="R232" s="196"/>
      <c r="S232" s="196"/>
      <c r="T232" s="196"/>
      <c r="U232" s="196"/>
      <c r="V232" s="142"/>
      <c r="W232" s="142"/>
      <c r="X232" s="194"/>
      <c r="Y232" s="142"/>
      <c r="Z232" s="142"/>
      <c r="AA232" s="142"/>
      <c r="AB232" s="142"/>
      <c r="AC232" s="142"/>
    </row>
    <row r="233" spans="1:29" s="112" customFormat="1" ht="16.5" customHeight="1">
      <c r="A233" s="196"/>
      <c r="B233" s="196"/>
      <c r="C233" s="196"/>
      <c r="D233" s="196"/>
      <c r="E233" s="196"/>
      <c r="F233" s="196"/>
      <c r="G233" s="196"/>
      <c r="H233" s="196"/>
      <c r="I233" s="196"/>
      <c r="J233" s="196"/>
      <c r="K233" s="196"/>
      <c r="L233" s="196"/>
      <c r="M233" s="196"/>
      <c r="N233" s="196"/>
      <c r="O233" s="196"/>
      <c r="P233" s="196"/>
      <c r="Q233" s="196"/>
      <c r="R233" s="196"/>
      <c r="S233" s="196"/>
      <c r="T233" s="196"/>
      <c r="U233" s="196"/>
      <c r="V233" s="142"/>
      <c r="W233" s="142"/>
      <c r="X233" s="194"/>
      <c r="Y233" s="142"/>
      <c r="Z233" s="142"/>
      <c r="AA233" s="142"/>
      <c r="AB233" s="142"/>
      <c r="AC233" s="142"/>
    </row>
    <row r="234" spans="1:29" s="112" customFormat="1" ht="16.5" customHeight="1">
      <c r="A234" s="196"/>
      <c r="B234" s="196"/>
      <c r="C234" s="196"/>
      <c r="D234" s="196"/>
      <c r="E234" s="196"/>
      <c r="F234" s="196"/>
      <c r="G234" s="196"/>
      <c r="H234" s="196"/>
      <c r="I234" s="196"/>
      <c r="J234" s="196"/>
      <c r="K234" s="196"/>
      <c r="L234" s="196"/>
      <c r="M234" s="196"/>
      <c r="N234" s="196"/>
      <c r="O234" s="198"/>
      <c r="P234" s="198"/>
      <c r="Q234" s="196"/>
      <c r="R234" s="196"/>
      <c r="S234" s="196"/>
      <c r="T234" s="196"/>
      <c r="U234" s="196"/>
      <c r="V234" s="142"/>
      <c r="W234" s="142"/>
      <c r="X234" s="194"/>
      <c r="Y234" s="142"/>
      <c r="Z234" s="142"/>
      <c r="AA234" s="142"/>
      <c r="AB234" s="142"/>
      <c r="AC234" s="142"/>
    </row>
    <row r="235" spans="1:29" s="112" customFormat="1" ht="16.5" customHeight="1">
      <c r="A235" s="196"/>
      <c r="B235" s="196"/>
      <c r="C235" s="196"/>
      <c r="D235" s="196"/>
      <c r="E235" s="196"/>
      <c r="F235" s="196"/>
      <c r="G235" s="196"/>
      <c r="H235" s="196"/>
      <c r="I235" s="196"/>
      <c r="J235" s="196"/>
      <c r="K235" s="196"/>
      <c r="L235" s="196"/>
      <c r="M235" s="196"/>
      <c r="N235" s="196"/>
      <c r="O235" s="196"/>
      <c r="P235" s="196"/>
      <c r="Q235" s="196"/>
      <c r="R235" s="196"/>
      <c r="S235" s="196"/>
      <c r="T235" s="196"/>
      <c r="U235" s="196"/>
      <c r="V235" s="142"/>
      <c r="W235" s="142"/>
      <c r="X235" s="194"/>
      <c r="Y235" s="142"/>
      <c r="Z235" s="142"/>
      <c r="AA235" s="142"/>
      <c r="AB235" s="142"/>
      <c r="AC235" s="142"/>
    </row>
    <row r="236" spans="1:29" s="112" customFormat="1" ht="16.5" customHeight="1">
      <c r="A236" s="196"/>
      <c r="B236" s="196"/>
      <c r="C236" s="196"/>
      <c r="D236" s="196"/>
      <c r="E236" s="196"/>
      <c r="F236" s="196"/>
      <c r="G236" s="196"/>
      <c r="H236" s="196"/>
      <c r="I236" s="196"/>
      <c r="J236" s="196"/>
      <c r="K236" s="196"/>
      <c r="L236" s="196"/>
      <c r="M236" s="168"/>
      <c r="N236" s="196"/>
      <c r="O236" s="196"/>
      <c r="P236" s="196"/>
      <c r="Q236" s="196"/>
      <c r="R236" s="196"/>
      <c r="S236" s="196"/>
      <c r="T236" s="196"/>
      <c r="U236" s="196"/>
      <c r="V236" s="142"/>
      <c r="W236" s="142"/>
      <c r="X236" s="194"/>
      <c r="Y236" s="142"/>
      <c r="Z236" s="142"/>
      <c r="AA236" s="142"/>
      <c r="AB236" s="142"/>
      <c r="AC236" s="142"/>
    </row>
    <row r="237" spans="1:29" ht="16.5" customHeight="1">
      <c r="A237" s="196"/>
      <c r="B237" s="196"/>
      <c r="C237" s="196"/>
      <c r="D237" s="196"/>
      <c r="E237" s="196"/>
      <c r="F237" s="196"/>
      <c r="G237" s="196"/>
      <c r="H237" s="196"/>
      <c r="I237" s="196"/>
      <c r="J237" s="196"/>
      <c r="K237" s="196"/>
      <c r="L237" s="196"/>
      <c r="M237" s="196"/>
      <c r="N237" s="196"/>
      <c r="O237" s="196"/>
      <c r="P237" s="196"/>
      <c r="Q237" s="196"/>
      <c r="R237" s="196"/>
      <c r="S237" s="196"/>
      <c r="T237" s="196"/>
      <c r="U237" s="196"/>
    </row>
    <row r="238" spans="1:29" ht="16.5" customHeight="1">
      <c r="A238" s="196"/>
      <c r="B238" s="196"/>
      <c r="C238" s="196"/>
      <c r="D238" s="196"/>
      <c r="E238" s="196"/>
      <c r="F238" s="196"/>
      <c r="G238" s="196"/>
      <c r="H238" s="196"/>
      <c r="I238" s="196"/>
      <c r="J238" s="196"/>
      <c r="K238" s="196"/>
      <c r="L238" s="196"/>
      <c r="M238" s="196"/>
      <c r="N238" s="196"/>
      <c r="O238" s="196"/>
      <c r="P238" s="196"/>
      <c r="Q238" s="196"/>
      <c r="R238" s="196"/>
      <c r="S238" s="196"/>
      <c r="T238" s="196"/>
      <c r="U238" s="196"/>
    </row>
    <row r="239" spans="1:29" ht="16.5" customHeight="1">
      <c r="A239" s="196"/>
      <c r="B239" s="196"/>
      <c r="C239" s="196"/>
      <c r="D239" s="196"/>
      <c r="E239" s="196"/>
      <c r="F239" s="196"/>
      <c r="G239" s="196"/>
      <c r="H239" s="196"/>
      <c r="I239" s="196"/>
      <c r="J239" s="196"/>
      <c r="K239" s="196"/>
      <c r="L239" s="196"/>
      <c r="M239" s="196"/>
      <c r="N239" s="196"/>
      <c r="O239" s="196"/>
      <c r="P239" s="196"/>
      <c r="Q239" s="196"/>
      <c r="R239" s="196"/>
      <c r="S239" s="196"/>
      <c r="T239" s="196"/>
      <c r="U239" s="196"/>
    </row>
    <row r="240" spans="1:29" ht="16.5" customHeight="1">
      <c r="A240" s="196"/>
      <c r="B240" s="196"/>
      <c r="C240" s="196"/>
      <c r="D240" s="196"/>
      <c r="E240" s="196"/>
      <c r="F240" s="196"/>
      <c r="G240" s="196"/>
      <c r="H240" s="196"/>
      <c r="I240" s="196"/>
      <c r="J240" s="196"/>
      <c r="K240" s="196"/>
      <c r="L240" s="196"/>
      <c r="M240" s="196"/>
      <c r="N240" s="196"/>
      <c r="O240" s="196"/>
      <c r="P240" s="196"/>
      <c r="Q240" s="196"/>
      <c r="R240" s="196"/>
      <c r="S240" s="196"/>
      <c r="T240" s="196"/>
      <c r="U240" s="196"/>
    </row>
    <row r="241" spans="1:29" ht="16.5" customHeight="1">
      <c r="A241" s="196"/>
      <c r="B241" s="196"/>
      <c r="C241" s="196"/>
      <c r="D241" s="196"/>
      <c r="E241" s="196"/>
      <c r="F241" s="196"/>
      <c r="G241" s="196"/>
      <c r="H241" s="196"/>
      <c r="I241" s="196"/>
      <c r="J241" s="196"/>
      <c r="K241" s="160"/>
      <c r="L241" s="150"/>
      <c r="M241" s="196"/>
      <c r="N241" s="196"/>
      <c r="O241" s="196"/>
      <c r="P241" s="196"/>
      <c r="Q241" s="196"/>
      <c r="R241" s="196"/>
      <c r="S241" s="196"/>
      <c r="T241" s="196"/>
      <c r="U241" s="196"/>
    </row>
    <row r="242" spans="1:29" ht="16.5" customHeight="1">
      <c r="A242" s="196"/>
      <c r="B242" s="196"/>
      <c r="C242" s="196"/>
      <c r="D242" s="196"/>
      <c r="E242" s="196"/>
      <c r="F242" s="196"/>
      <c r="G242" s="196"/>
      <c r="H242" s="196"/>
      <c r="I242" s="196"/>
      <c r="J242" s="196"/>
      <c r="K242" s="201"/>
      <c r="L242" s="155"/>
      <c r="M242" s="196"/>
      <c r="N242" s="196"/>
      <c r="O242" s="196"/>
      <c r="P242" s="196"/>
      <c r="Q242" s="196"/>
      <c r="R242" s="196"/>
      <c r="S242" s="196"/>
      <c r="T242" s="196"/>
      <c r="U242" s="196"/>
    </row>
    <row r="243" spans="1:29" ht="16.5" customHeight="1">
      <c r="A243" s="196"/>
      <c r="B243" s="196"/>
      <c r="C243" s="196"/>
      <c r="D243" s="196"/>
      <c r="E243" s="196"/>
      <c r="F243" s="196"/>
      <c r="G243" s="196"/>
      <c r="H243" s="196"/>
      <c r="I243" s="196"/>
      <c r="J243" s="196"/>
      <c r="K243" s="161"/>
      <c r="L243" s="150"/>
      <c r="M243" s="196"/>
      <c r="N243" s="196"/>
      <c r="O243" s="196"/>
      <c r="P243" s="196"/>
      <c r="Q243" s="196"/>
      <c r="R243" s="196"/>
      <c r="S243" s="196"/>
      <c r="T243" s="196"/>
      <c r="U243" s="196"/>
    </row>
    <row r="244" spans="1:29" s="112" customFormat="1" ht="16.5" customHeight="1">
      <c r="A244" s="196"/>
      <c r="B244" s="196"/>
      <c r="C244" s="196"/>
      <c r="D244" s="196"/>
      <c r="E244" s="196"/>
      <c r="F244" s="196"/>
      <c r="G244" s="196"/>
      <c r="H244" s="196"/>
      <c r="I244" s="196"/>
      <c r="J244" s="196"/>
      <c r="K244" s="177"/>
      <c r="L244" s="150"/>
      <c r="M244" s="168"/>
      <c r="N244" s="196"/>
      <c r="O244" s="196"/>
      <c r="P244" s="196"/>
      <c r="Q244" s="196"/>
      <c r="R244" s="196"/>
      <c r="S244" s="196"/>
      <c r="T244" s="196"/>
      <c r="U244" s="196"/>
      <c r="V244" s="142"/>
      <c r="W244" s="142"/>
      <c r="X244" s="194"/>
      <c r="Y244" s="142"/>
      <c r="Z244" s="142"/>
      <c r="AA244" s="142"/>
      <c r="AB244" s="142"/>
      <c r="AC244" s="142"/>
    </row>
    <row r="245" spans="1:29" s="112" customFormat="1" ht="16.5" customHeight="1">
      <c r="A245" s="196"/>
      <c r="B245" s="196"/>
      <c r="C245" s="196"/>
      <c r="D245" s="196"/>
      <c r="E245" s="196"/>
      <c r="F245" s="196"/>
      <c r="G245" s="196"/>
      <c r="H245" s="196"/>
      <c r="I245" s="196"/>
      <c r="J245" s="196"/>
      <c r="K245" s="196"/>
      <c r="L245" s="153"/>
      <c r="M245" s="196"/>
      <c r="N245" s="196"/>
      <c r="O245" s="196"/>
      <c r="P245" s="196"/>
      <c r="Q245" s="196"/>
      <c r="R245" s="196"/>
      <c r="S245" s="196"/>
      <c r="T245" s="196"/>
      <c r="U245" s="196"/>
      <c r="V245" s="142"/>
      <c r="W245" s="142"/>
      <c r="X245" s="194"/>
      <c r="Y245" s="142"/>
      <c r="Z245" s="142"/>
      <c r="AA245" s="142"/>
      <c r="AB245" s="142"/>
      <c r="AC245" s="142"/>
    </row>
    <row r="246" spans="1:29" s="112" customFormat="1" ht="16.5" customHeight="1">
      <c r="A246" s="196"/>
      <c r="B246" s="196"/>
      <c r="C246" s="196"/>
      <c r="D246" s="196"/>
      <c r="E246" s="196"/>
      <c r="F246" s="196"/>
      <c r="G246" s="196"/>
      <c r="H246" s="196"/>
      <c r="I246" s="160"/>
      <c r="J246" s="160"/>
      <c r="K246" s="196"/>
      <c r="L246" s="153"/>
      <c r="M246" s="198"/>
      <c r="N246" s="160"/>
      <c r="O246" s="196"/>
      <c r="P246" s="196"/>
      <c r="Q246" s="196"/>
      <c r="R246" s="196"/>
      <c r="S246" s="196"/>
      <c r="T246" s="196"/>
      <c r="U246" s="196"/>
      <c r="V246" s="142"/>
      <c r="W246" s="142"/>
      <c r="X246" s="194"/>
      <c r="Y246" s="142"/>
      <c r="Z246" s="142"/>
      <c r="AA246" s="142"/>
      <c r="AB246" s="142"/>
      <c r="AC246" s="142"/>
    </row>
    <row r="247" spans="1:29" s="112" customFormat="1" ht="16.5" customHeight="1">
      <c r="A247" s="196"/>
      <c r="B247" s="196"/>
      <c r="C247" s="196"/>
      <c r="D247" s="196"/>
      <c r="E247" s="196"/>
      <c r="F247" s="196"/>
      <c r="G247" s="196"/>
      <c r="H247" s="174"/>
      <c r="I247" s="226"/>
      <c r="J247" s="226"/>
      <c r="K247" s="198"/>
      <c r="L247" s="153"/>
      <c r="M247" s="174"/>
      <c r="N247" s="226"/>
      <c r="O247" s="196"/>
      <c r="P247" s="196"/>
      <c r="Q247" s="196"/>
      <c r="R247" s="196"/>
      <c r="S247" s="196"/>
      <c r="T247" s="196"/>
      <c r="U247" s="196"/>
      <c r="V247" s="142"/>
      <c r="W247" s="142"/>
      <c r="X247" s="194"/>
      <c r="Y247" s="142"/>
      <c r="Z247" s="142"/>
      <c r="AA247" s="142"/>
      <c r="AB247" s="142"/>
      <c r="AC247" s="142"/>
    </row>
    <row r="248" spans="1:29" s="112" customFormat="1" ht="16.5" customHeight="1">
      <c r="A248" s="196"/>
      <c r="B248" s="196"/>
      <c r="C248" s="196"/>
      <c r="D248" s="196"/>
      <c r="E248" s="196"/>
      <c r="F248" s="196"/>
      <c r="G248" s="196"/>
      <c r="H248" s="196"/>
      <c r="I248" s="161"/>
      <c r="J248" s="161"/>
      <c r="K248" s="196"/>
      <c r="L248" s="153"/>
      <c r="M248" s="196"/>
      <c r="N248" s="161"/>
      <c r="O248" s="196"/>
      <c r="P248" s="196"/>
      <c r="Q248" s="196"/>
      <c r="R248" s="196"/>
      <c r="S248" s="196"/>
      <c r="T248" s="196"/>
      <c r="U248" s="196"/>
      <c r="V248" s="142"/>
      <c r="W248" s="142"/>
      <c r="X248" s="194"/>
      <c r="Y248" s="142"/>
      <c r="Z248" s="142"/>
      <c r="AA248" s="142"/>
      <c r="AB248" s="142"/>
      <c r="AC248" s="142"/>
    </row>
    <row r="249" spans="1:29" s="112" customFormat="1" ht="16.5" customHeight="1">
      <c r="A249" s="196"/>
      <c r="B249" s="196"/>
      <c r="C249" s="196"/>
      <c r="D249" s="196"/>
      <c r="E249" s="196"/>
      <c r="F249" s="196"/>
      <c r="G249" s="196"/>
      <c r="H249" s="196"/>
      <c r="I249" s="177"/>
      <c r="J249" s="177"/>
      <c r="K249" s="196"/>
      <c r="L249" s="150"/>
      <c r="M249" s="196"/>
      <c r="N249" s="177"/>
      <c r="O249" s="196"/>
      <c r="P249" s="196"/>
      <c r="Q249" s="196"/>
      <c r="R249" s="196"/>
      <c r="S249" s="196"/>
      <c r="T249" s="196"/>
      <c r="U249" s="196"/>
      <c r="V249" s="142"/>
      <c r="W249" s="142"/>
      <c r="X249" s="194"/>
      <c r="Y249" s="142"/>
      <c r="Z249" s="142"/>
      <c r="AA249" s="142"/>
      <c r="AB249" s="142"/>
      <c r="AC249" s="142"/>
    </row>
    <row r="250" spans="1:29" s="112" customFormat="1" ht="16.5" customHeight="1">
      <c r="A250" s="196"/>
      <c r="B250" s="196"/>
      <c r="C250" s="196"/>
      <c r="D250" s="196"/>
      <c r="E250" s="196"/>
      <c r="F250" s="196"/>
      <c r="G250" s="196"/>
      <c r="H250" s="196"/>
      <c r="I250" s="196"/>
      <c r="J250" s="196"/>
      <c r="K250" s="196"/>
      <c r="L250" s="150"/>
      <c r="M250" s="196"/>
      <c r="N250" s="196"/>
      <c r="O250" s="196"/>
      <c r="P250" s="196"/>
      <c r="Q250" s="196"/>
      <c r="R250" s="196"/>
      <c r="S250" s="196"/>
      <c r="T250" s="196"/>
      <c r="U250" s="196"/>
      <c r="V250" s="142"/>
      <c r="W250" s="142"/>
      <c r="X250" s="194"/>
      <c r="Y250" s="142"/>
      <c r="Z250" s="142"/>
      <c r="AA250" s="142"/>
      <c r="AB250" s="142"/>
      <c r="AC250" s="142"/>
    </row>
    <row r="251" spans="1:29" s="112" customFormat="1" ht="16.5" customHeight="1">
      <c r="A251" s="196"/>
      <c r="B251" s="196"/>
      <c r="C251" s="196"/>
      <c r="D251" s="196"/>
      <c r="E251" s="196"/>
      <c r="F251" s="196"/>
      <c r="G251" s="196"/>
      <c r="H251" s="196"/>
      <c r="I251" s="196"/>
      <c r="J251" s="196"/>
      <c r="K251" s="196"/>
      <c r="L251" s="150"/>
      <c r="M251" s="196"/>
      <c r="N251" s="196"/>
      <c r="O251" s="196"/>
      <c r="P251" s="196"/>
      <c r="Q251" s="196"/>
      <c r="R251" s="196"/>
      <c r="S251" s="196"/>
      <c r="T251" s="196"/>
      <c r="U251" s="196"/>
      <c r="V251" s="142"/>
      <c r="W251" s="142"/>
      <c r="X251" s="194"/>
      <c r="Y251" s="142"/>
      <c r="Z251" s="142"/>
      <c r="AA251" s="142"/>
      <c r="AB251" s="142"/>
      <c r="AC251" s="142"/>
    </row>
    <row r="252" spans="1:29" s="112" customFormat="1" ht="16.5" customHeight="1">
      <c r="A252" s="196"/>
      <c r="B252" s="196"/>
      <c r="C252" s="196"/>
      <c r="D252" s="196"/>
      <c r="E252" s="196"/>
      <c r="F252" s="196"/>
      <c r="G252" s="196"/>
      <c r="H252" s="222"/>
      <c r="I252" s="222"/>
      <c r="J252" s="246"/>
      <c r="K252" s="196"/>
      <c r="L252" s="150"/>
      <c r="M252" s="222"/>
      <c r="N252" s="222"/>
      <c r="O252" s="196"/>
      <c r="P252" s="196"/>
      <c r="Q252" s="196"/>
      <c r="R252" s="196"/>
      <c r="S252" s="196"/>
      <c r="T252" s="196"/>
      <c r="U252" s="196"/>
      <c r="V252" s="142"/>
      <c r="W252" s="142"/>
      <c r="X252" s="194"/>
      <c r="Y252" s="142"/>
      <c r="Z252" s="142"/>
      <c r="AA252" s="142"/>
      <c r="AB252" s="142"/>
      <c r="AC252" s="142"/>
    </row>
    <row r="253" spans="1:29" ht="16.5" customHeight="1">
      <c r="A253" s="196"/>
      <c r="B253" s="196"/>
      <c r="C253" s="196"/>
      <c r="D253" s="196"/>
      <c r="E253" s="196"/>
      <c r="F253" s="196"/>
      <c r="G253" s="196"/>
      <c r="H253" s="196"/>
      <c r="I253" s="196"/>
      <c r="J253" s="196"/>
      <c r="K253" s="196"/>
      <c r="L253" s="150"/>
      <c r="M253" s="196"/>
      <c r="N253" s="196"/>
      <c r="O253" s="196"/>
      <c r="P253" s="196"/>
      <c r="Q253" s="196"/>
      <c r="R253" s="196"/>
      <c r="S253" s="196"/>
      <c r="T253" s="196"/>
      <c r="U253" s="196"/>
    </row>
    <row r="254" spans="1:29">
      <c r="A254" s="196"/>
      <c r="B254" s="196"/>
      <c r="C254" s="196"/>
      <c r="D254" s="196"/>
      <c r="E254" s="196"/>
      <c r="F254" s="196"/>
      <c r="G254" s="196"/>
      <c r="H254" s="196"/>
      <c r="I254" s="196"/>
      <c r="J254" s="196"/>
      <c r="K254" s="196"/>
      <c r="L254" s="196"/>
      <c r="M254" s="196"/>
      <c r="N254" s="196"/>
      <c r="O254" s="196"/>
      <c r="P254" s="196"/>
      <c r="Q254" s="196"/>
      <c r="R254" s="196"/>
      <c r="S254" s="196"/>
      <c r="T254" s="196"/>
      <c r="U254" s="196"/>
    </row>
  </sheetData>
  <mergeCells count="41">
    <mergeCell ref="AA145:AB146"/>
    <mergeCell ref="P147:Q148"/>
    <mergeCell ref="C123:D124"/>
    <mergeCell ref="C108:D109"/>
    <mergeCell ref="C93:D94"/>
    <mergeCell ref="P112:Q113"/>
    <mergeCell ref="P127:Q128"/>
    <mergeCell ref="Z6:AB6"/>
    <mergeCell ref="Z7:AB7"/>
    <mergeCell ref="Z8:AB8"/>
    <mergeCell ref="Z9:AB9"/>
    <mergeCell ref="Z10:AB10"/>
    <mergeCell ref="V84:W85"/>
    <mergeCell ref="AA110:AB111"/>
    <mergeCell ref="V9:W10"/>
    <mergeCell ref="P63:Q64"/>
    <mergeCell ref="V54:W55"/>
    <mergeCell ref="P48:Q49"/>
    <mergeCell ref="P33:Q34"/>
    <mergeCell ref="P93:Q94"/>
    <mergeCell ref="P78:Q79"/>
    <mergeCell ref="AA31:AB32"/>
    <mergeCell ref="V69:W70"/>
    <mergeCell ref="P18:Q19"/>
    <mergeCell ref="P171:Q172"/>
    <mergeCell ref="C155:D156"/>
    <mergeCell ref="C139:D140"/>
    <mergeCell ref="P162:Q163"/>
    <mergeCell ref="C171:D172"/>
    <mergeCell ref="A1:N2"/>
    <mergeCell ref="B189:C190"/>
    <mergeCell ref="G174:H175"/>
    <mergeCell ref="L176:M177"/>
    <mergeCell ref="G189:H190"/>
    <mergeCell ref="L189:M190"/>
    <mergeCell ref="C18:D19"/>
    <mergeCell ref="C33:D34"/>
    <mergeCell ref="C48:D49"/>
    <mergeCell ref="C63:D64"/>
    <mergeCell ref="C78:D79"/>
    <mergeCell ref="K12:M12"/>
  </mergeCells>
  <phoneticPr fontId="26" type="noConversion"/>
  <conditionalFormatting sqref="T120 T105 Y112 Q109 Q124 T163 H185 J191 M186 D15 J15 D30 D45 D60 D75 D90 D105 D120 D136 D152 D168 F11 F26 F41 F56 F71 F86 F101 F116 F131 F147 F163 H23 H19 H34 H49 H64 H79 H94 H109 H124 H139 H155 H171 T71 T56 T41 T26 T11 Y33 Q15 Q30 Q45 Q60 Q75 T86 Q90 U24 U39 U103 U118">
    <cfRule type="containsText" dxfId="11" priority="231" operator="containsText" text="WARNING">
      <formula>NOT(ISERROR(SEARCH("WARNING",D11)))</formula>
    </cfRule>
    <cfRule type="containsText" dxfId="10" priority="232" operator="containsText" text="OK">
      <formula>NOT(ISERROR(SEARCH("OK",D11)))</formula>
    </cfRule>
  </conditionalFormatting>
  <conditionalFormatting sqref="T155 T140 Y147 Q144 Q159 U138 U153">
    <cfRule type="containsText" dxfId="9" priority="9" operator="containsText" text="WARNING">
      <formula>NOT(ISERROR(SEARCH("WARNING",Q138)))</formula>
    </cfRule>
    <cfRule type="containsText" dxfId="8" priority="10" operator="containsText" text="OK">
      <formula>NOT(ISERROR(SEARCH("OK",Q138)))</formula>
    </cfRule>
  </conditionalFormatting>
  <conditionalFormatting sqref="J20">
    <cfRule type="containsText" dxfId="7" priority="7" operator="containsText" text="WARNING">
      <formula>NOT(ISERROR(SEARCH("WARNING",J20)))</formula>
    </cfRule>
    <cfRule type="containsText" dxfId="6" priority="8" operator="containsText" text="OK">
      <formula>NOT(ISERROR(SEARCH("OK",J20)))</formula>
    </cfRule>
  </conditionalFormatting>
  <conditionalFormatting sqref="J24">
    <cfRule type="containsText" dxfId="5" priority="5" operator="containsText" text="WARNING">
      <formula>NOT(ISERROR(SEARCH("WARNING",J24)))</formula>
    </cfRule>
    <cfRule type="containsText" dxfId="4" priority="6" operator="containsText" text="OK">
      <formula>NOT(ISERROR(SEARCH("OK",J24)))</formula>
    </cfRule>
  </conditionalFormatting>
  <conditionalFormatting sqref="J34">
    <cfRule type="containsText" dxfId="3" priority="3" operator="containsText" text="WARNING">
      <formula>NOT(ISERROR(SEARCH("WARNING",J34)))</formula>
    </cfRule>
    <cfRule type="containsText" dxfId="2" priority="4" operator="containsText" text="OK">
      <formula>NOT(ISERROR(SEARCH("OK",J34)))</formula>
    </cfRule>
  </conditionalFormatting>
  <conditionalFormatting sqref="J38">
    <cfRule type="containsText" dxfId="1" priority="1" operator="containsText" text="WARNING">
      <formula>NOT(ISERROR(SEARCH("WARNING",J38)))</formula>
    </cfRule>
    <cfRule type="containsText" dxfId="0" priority="2" operator="containsText" text="OK">
      <formula>NOT(ISERROR(SEARCH("OK",J38)))</formula>
    </cfRule>
  </conditionalFormatting>
  <printOptions horizontalCentered="1"/>
  <pageMargins left="0.23622047244094491" right="0.23622047244094491" top="0.59055118110236227" bottom="0.59055118110236227" header="0.31496062992125984" footer="0.31496062992125984"/>
  <pageSetup paperSize="9" scale="43" fitToWidth="2" fitToHeight="2" orientation="portrait" r:id="rId1"/>
  <headerFooter alignWithMargins="0">
    <oddHeader>&amp;L첨부 5</oddHeader>
  </headerFooter>
  <rowBreaks count="1" manualBreakCount="1">
    <brk id="95" max="13" man="1"/>
  </rowBreaks>
  <drawing r:id="rId2"/>
</worksheet>
</file>

<file path=xl/worksheets/sheet9.xml><?xml version="1.0" encoding="utf-8"?>
<worksheet xmlns="http://schemas.openxmlformats.org/spreadsheetml/2006/main" xmlns:r="http://schemas.openxmlformats.org/officeDocument/2006/relationships">
  <sheetPr codeName="Sheet6"/>
  <dimension ref="B3:P198"/>
  <sheetViews>
    <sheetView topLeftCell="A134" workbookViewId="0">
      <selection activeCell="H152" sqref="H152"/>
    </sheetView>
  </sheetViews>
  <sheetFormatPr defaultRowHeight="16.5"/>
  <sheetData>
    <row r="3" spans="2:12" ht="25.5">
      <c r="B3" s="504" t="s">
        <v>230</v>
      </c>
      <c r="C3" s="503"/>
      <c r="D3" s="503"/>
      <c r="E3" s="503"/>
      <c r="F3" s="503"/>
      <c r="G3" s="503"/>
      <c r="H3" s="503"/>
      <c r="I3" s="503"/>
      <c r="J3" s="503"/>
      <c r="K3" s="503"/>
      <c r="L3" s="503"/>
    </row>
    <row r="5" spans="2:12" hidden="1">
      <c r="B5" s="503"/>
      <c r="C5" s="503"/>
      <c r="D5" s="503"/>
      <c r="E5" s="503"/>
      <c r="F5" s="503"/>
      <c r="G5" s="503"/>
      <c r="H5" s="503"/>
      <c r="I5" s="503"/>
      <c r="J5" s="503"/>
      <c r="K5" s="503"/>
      <c r="L5" s="503" t="s">
        <v>231</v>
      </c>
    </row>
    <row r="6" spans="2:12" hidden="1">
      <c r="B6" s="503" t="s">
        <v>232</v>
      </c>
      <c r="C6" s="503"/>
      <c r="D6" s="503"/>
      <c r="E6" s="503"/>
      <c r="F6" s="503"/>
      <c r="G6" s="503"/>
      <c r="H6" s="503"/>
      <c r="I6" s="503"/>
      <c r="J6" s="503"/>
      <c r="K6" s="503"/>
      <c r="L6" s="503" t="s">
        <v>233</v>
      </c>
    </row>
    <row r="7" spans="2:12" hidden="1">
      <c r="B7" s="503" t="s">
        <v>234</v>
      </c>
      <c r="C7" s="503"/>
      <c r="D7" s="503"/>
      <c r="E7" s="503"/>
      <c r="F7" s="503"/>
      <c r="G7" s="503"/>
      <c r="H7" s="503"/>
      <c r="I7" s="503"/>
      <c r="J7" s="503"/>
      <c r="K7" s="503"/>
      <c r="L7" s="503" t="s">
        <v>235</v>
      </c>
    </row>
    <row r="8" spans="2:12" hidden="1">
      <c r="B8" s="503" t="s">
        <v>236</v>
      </c>
      <c r="C8" s="503"/>
      <c r="D8" s="503"/>
      <c r="E8" s="503"/>
      <c r="F8" s="503"/>
      <c r="G8" s="503"/>
      <c r="H8" s="503"/>
      <c r="I8" s="503"/>
      <c r="J8" s="503"/>
      <c r="K8" s="503"/>
      <c r="L8" s="503" t="s">
        <v>237</v>
      </c>
    </row>
    <row r="9" spans="2:12" hidden="1">
      <c r="B9" s="503" t="s">
        <v>238</v>
      </c>
      <c r="C9" s="503"/>
      <c r="D9" s="503"/>
      <c r="E9" s="503"/>
      <c r="F9" s="503"/>
      <c r="G9" s="503"/>
      <c r="H9" s="503"/>
      <c r="I9" s="503"/>
      <c r="J9" s="503"/>
      <c r="K9" s="503"/>
      <c r="L9" s="503" t="s">
        <v>239</v>
      </c>
    </row>
    <row r="10" spans="2:12" hidden="1">
      <c r="B10" s="503" t="s">
        <v>240</v>
      </c>
      <c r="C10" s="503"/>
      <c r="D10" s="503"/>
      <c r="E10" s="503"/>
      <c r="F10" s="503"/>
      <c r="G10" s="503"/>
      <c r="H10" s="503"/>
      <c r="I10" s="503"/>
      <c r="J10" s="503"/>
      <c r="K10" s="503"/>
      <c r="L10" s="503" t="s">
        <v>241</v>
      </c>
    </row>
    <row r="11" spans="2:12" hidden="1">
      <c r="B11" s="503" t="s">
        <v>242</v>
      </c>
      <c r="C11" s="503"/>
      <c r="D11" s="503"/>
      <c r="E11" s="503"/>
      <c r="F11" s="503"/>
      <c r="G11" s="503"/>
      <c r="H11" s="503"/>
      <c r="I11" s="503"/>
      <c r="J11" s="503"/>
      <c r="K11" s="503"/>
      <c r="L11" s="503" t="s">
        <v>243</v>
      </c>
    </row>
    <row r="12" spans="2:12" hidden="1">
      <c r="B12" s="503" t="s">
        <v>244</v>
      </c>
      <c r="C12" s="503"/>
      <c r="D12" s="503"/>
      <c r="E12" s="503"/>
      <c r="F12" s="503"/>
      <c r="G12" s="503"/>
      <c r="H12" s="503"/>
      <c r="I12" s="503"/>
      <c r="J12" s="503"/>
      <c r="K12" s="503"/>
      <c r="L12" s="503" t="s">
        <v>245</v>
      </c>
    </row>
    <row r="13" spans="2:12" hidden="1">
      <c r="B13" s="503" t="s">
        <v>246</v>
      </c>
      <c r="C13" s="503"/>
      <c r="D13" s="503"/>
      <c r="E13" s="503"/>
      <c r="F13" s="503"/>
      <c r="G13" s="503"/>
      <c r="H13" s="503"/>
      <c r="I13" s="503"/>
      <c r="J13" s="503"/>
      <c r="K13" s="503"/>
      <c r="L13" s="503" t="s">
        <v>243</v>
      </c>
    </row>
    <row r="14" spans="2:12" hidden="1">
      <c r="B14" s="503" t="s">
        <v>247</v>
      </c>
      <c r="C14" s="503"/>
      <c r="D14" s="503"/>
      <c r="E14" s="503"/>
      <c r="F14" s="503"/>
      <c r="G14" s="503"/>
      <c r="H14" s="503"/>
      <c r="I14" s="503"/>
      <c r="J14" s="503"/>
      <c r="K14" s="503"/>
      <c r="L14" s="503" t="s">
        <v>248</v>
      </c>
    </row>
    <row r="15" spans="2:12" hidden="1">
      <c r="B15" s="503" t="s">
        <v>249</v>
      </c>
      <c r="C15" s="503"/>
      <c r="D15" s="503"/>
      <c r="E15" s="503"/>
      <c r="F15" s="503"/>
      <c r="G15" s="503"/>
      <c r="H15" s="503"/>
      <c r="I15" s="503"/>
      <c r="J15" s="503"/>
      <c r="K15" s="503"/>
      <c r="L15" s="503" t="s">
        <v>243</v>
      </c>
    </row>
    <row r="16" spans="2:12" hidden="1">
      <c r="B16" s="503" t="s">
        <v>250</v>
      </c>
      <c r="C16" s="503"/>
      <c r="D16" s="503"/>
      <c r="E16" s="503"/>
      <c r="F16" s="503"/>
      <c r="G16" s="503"/>
      <c r="H16" s="503"/>
      <c r="I16" s="503"/>
      <c r="J16" s="503"/>
      <c r="K16" s="503"/>
      <c r="L16" s="503" t="s">
        <v>251</v>
      </c>
    </row>
    <row r="17" spans="2:12" hidden="1">
      <c r="B17" s="503" t="s">
        <v>252</v>
      </c>
      <c r="C17" s="503"/>
      <c r="D17" s="503"/>
      <c r="E17" s="503"/>
      <c r="F17" s="503"/>
      <c r="G17" s="503"/>
      <c r="H17" s="503"/>
      <c r="I17" s="503"/>
      <c r="J17" s="503"/>
      <c r="K17" s="503"/>
      <c r="L17" s="503" t="s">
        <v>253</v>
      </c>
    </row>
    <row r="18" spans="2:12" hidden="1">
      <c r="B18" s="503" t="s">
        <v>254</v>
      </c>
      <c r="C18" s="503"/>
      <c r="D18" s="503"/>
      <c r="E18" s="503"/>
      <c r="F18" s="503"/>
      <c r="G18" s="503"/>
      <c r="H18" s="503"/>
      <c r="I18" s="503"/>
      <c r="J18" s="503"/>
      <c r="K18" s="503"/>
      <c r="L18" s="503" t="s">
        <v>255</v>
      </c>
    </row>
    <row r="19" spans="2:12" hidden="1">
      <c r="B19" s="503" t="s">
        <v>256</v>
      </c>
      <c r="C19" s="503"/>
      <c r="D19" s="503"/>
      <c r="E19" s="503"/>
      <c r="F19" s="503"/>
      <c r="G19" s="503"/>
      <c r="H19" s="503"/>
      <c r="I19" s="503"/>
      <c r="J19" s="503"/>
      <c r="K19" s="503"/>
      <c r="L19" s="503" t="s">
        <v>257</v>
      </c>
    </row>
    <row r="20" spans="2:12" hidden="1">
      <c r="B20" s="503" t="s">
        <v>258</v>
      </c>
      <c r="C20" s="503"/>
      <c r="D20" s="503"/>
      <c r="E20" s="503"/>
      <c r="F20" s="503"/>
      <c r="G20" s="503"/>
      <c r="H20" s="503"/>
      <c r="I20" s="503"/>
      <c r="J20" s="503"/>
      <c r="K20" s="503"/>
      <c r="L20" s="503" t="s">
        <v>259</v>
      </c>
    </row>
    <row r="21" spans="2:12" hidden="1">
      <c r="B21" s="503" t="s">
        <v>260</v>
      </c>
      <c r="C21" s="503"/>
      <c r="D21" s="503"/>
      <c r="E21" s="503"/>
      <c r="F21" s="503"/>
      <c r="G21" s="503"/>
      <c r="H21" s="503"/>
      <c r="I21" s="503"/>
      <c r="J21" s="503"/>
      <c r="K21" s="503"/>
      <c r="L21" s="503" t="s">
        <v>243</v>
      </c>
    </row>
    <row r="22" spans="2:12" hidden="1">
      <c r="B22" s="503" t="s">
        <v>261</v>
      </c>
      <c r="C22" s="503"/>
      <c r="D22" s="503"/>
      <c r="E22" s="503"/>
      <c r="F22" s="503"/>
      <c r="G22" s="503"/>
      <c r="H22" s="503"/>
      <c r="I22" s="503"/>
      <c r="J22" s="503"/>
      <c r="K22" s="503"/>
      <c r="L22" s="503" t="s">
        <v>243</v>
      </c>
    </row>
    <row r="23" spans="2:12" hidden="1">
      <c r="B23" s="503" t="s">
        <v>262</v>
      </c>
      <c r="C23" s="503"/>
      <c r="D23" s="503"/>
      <c r="E23" s="503"/>
      <c r="F23" s="503"/>
      <c r="G23" s="503"/>
      <c r="H23" s="503"/>
      <c r="I23" s="503"/>
      <c r="J23" s="503"/>
      <c r="K23" s="503"/>
      <c r="L23" s="503" t="s">
        <v>263</v>
      </c>
    </row>
    <row r="24" spans="2:12" hidden="1">
      <c r="B24" s="503" t="s">
        <v>264</v>
      </c>
      <c r="C24" s="503"/>
      <c r="D24" s="503"/>
      <c r="E24" s="503"/>
      <c r="F24" s="503"/>
      <c r="G24" s="503"/>
      <c r="H24" s="503"/>
      <c r="I24" s="503"/>
      <c r="J24" s="503"/>
      <c r="K24" s="503"/>
      <c r="L24" s="503" t="s">
        <v>243</v>
      </c>
    </row>
    <row r="25" spans="2:12" hidden="1">
      <c r="B25" s="503" t="s">
        <v>265</v>
      </c>
      <c r="C25" s="503"/>
      <c r="D25" s="503"/>
      <c r="E25" s="503"/>
      <c r="F25" s="503"/>
      <c r="G25" s="503"/>
      <c r="H25" s="503"/>
      <c r="I25" s="503"/>
      <c r="J25" s="503"/>
      <c r="K25" s="503"/>
      <c r="L25" s="503" t="s">
        <v>266</v>
      </c>
    </row>
    <row r="26" spans="2:12" hidden="1">
      <c r="B26" s="503" t="s">
        <v>267</v>
      </c>
      <c r="C26" s="503"/>
      <c r="D26" s="503"/>
      <c r="E26" s="503"/>
      <c r="F26" s="503"/>
      <c r="G26" s="503"/>
      <c r="H26" s="503"/>
      <c r="I26" s="503"/>
      <c r="J26" s="503"/>
      <c r="K26" s="503"/>
      <c r="L26" s="503" t="s">
        <v>243</v>
      </c>
    </row>
    <row r="27" spans="2:12" hidden="1">
      <c r="B27" s="503"/>
      <c r="C27" s="503"/>
      <c r="D27" s="503"/>
      <c r="E27" s="503"/>
      <c r="F27" s="503"/>
      <c r="G27" s="503"/>
      <c r="H27" s="503"/>
      <c r="I27" s="503"/>
      <c r="J27" s="503"/>
      <c r="K27" s="503"/>
      <c r="L27" s="503" t="s">
        <v>268</v>
      </c>
    </row>
    <row r="28" spans="2:12" hidden="1">
      <c r="B28" s="503"/>
      <c r="C28" s="503"/>
      <c r="D28" s="503"/>
      <c r="E28" s="503"/>
      <c r="F28" s="503"/>
      <c r="G28" s="503"/>
      <c r="H28" s="503"/>
      <c r="I28" s="503"/>
      <c r="J28" s="503"/>
      <c r="K28" s="503"/>
      <c r="L28" s="503"/>
    </row>
    <row r="29" spans="2:12" hidden="1">
      <c r="B29" s="503" t="s">
        <v>231</v>
      </c>
      <c r="C29" s="503"/>
      <c r="D29" s="503"/>
      <c r="E29" s="503"/>
      <c r="F29" s="503"/>
      <c r="G29" s="503"/>
      <c r="H29" s="503"/>
      <c r="I29" s="503"/>
      <c r="J29" s="503"/>
      <c r="K29" s="503"/>
      <c r="L29" s="503" t="s">
        <v>231</v>
      </c>
    </row>
    <row r="30" spans="2:12" hidden="1">
      <c r="B30" s="503" t="s">
        <v>233</v>
      </c>
      <c r="C30" s="503"/>
      <c r="D30" s="503"/>
      <c r="E30" s="503"/>
      <c r="F30" s="503"/>
      <c r="G30" s="503"/>
      <c r="H30" s="503"/>
      <c r="I30" s="503"/>
      <c r="J30" s="503"/>
      <c r="K30" s="503"/>
      <c r="L30" s="503" t="s">
        <v>269</v>
      </c>
    </row>
    <row r="31" spans="2:12" hidden="1">
      <c r="B31" s="503" t="s">
        <v>235</v>
      </c>
      <c r="C31" s="503"/>
      <c r="D31" s="503"/>
      <c r="E31" s="503"/>
      <c r="F31" s="503"/>
      <c r="G31" s="503"/>
      <c r="H31" s="503"/>
      <c r="I31" s="503"/>
      <c r="J31" s="503"/>
      <c r="K31" s="503"/>
      <c r="L31" s="503" t="s">
        <v>235</v>
      </c>
    </row>
    <row r="32" spans="2:12" hidden="1">
      <c r="B32" s="503" t="s">
        <v>237</v>
      </c>
      <c r="C32" s="503"/>
      <c r="D32" s="503"/>
      <c r="E32" s="503"/>
      <c r="F32" s="503"/>
      <c r="G32" s="503"/>
      <c r="H32" s="503"/>
      <c r="I32" s="503"/>
      <c r="J32" s="503"/>
      <c r="K32" s="503"/>
      <c r="L32" s="503" t="s">
        <v>237</v>
      </c>
    </row>
    <row r="33" spans="2:12" hidden="1">
      <c r="B33" s="503" t="s">
        <v>239</v>
      </c>
      <c r="C33" s="503"/>
      <c r="D33" s="503"/>
      <c r="E33" s="503"/>
      <c r="F33" s="503"/>
      <c r="G33" s="503"/>
      <c r="H33" s="503"/>
      <c r="I33" s="503"/>
      <c r="J33" s="503"/>
      <c r="K33" s="503"/>
      <c r="L33" s="503" t="s">
        <v>239</v>
      </c>
    </row>
    <row r="34" spans="2:12" hidden="1">
      <c r="B34" s="503" t="s">
        <v>241</v>
      </c>
      <c r="C34" s="503"/>
      <c r="D34" s="503"/>
      <c r="E34" s="503"/>
      <c r="F34" s="503"/>
      <c r="G34" s="503"/>
      <c r="H34" s="503"/>
      <c r="I34" s="503"/>
      <c r="J34" s="503"/>
      <c r="K34" s="503"/>
      <c r="L34" s="503" t="s">
        <v>241</v>
      </c>
    </row>
    <row r="35" spans="2:12" hidden="1">
      <c r="B35" s="503" t="s">
        <v>243</v>
      </c>
      <c r="C35" s="503"/>
      <c r="D35" s="503"/>
      <c r="E35" s="503"/>
      <c r="F35" s="503"/>
      <c r="G35" s="503"/>
      <c r="H35" s="503"/>
      <c r="I35" s="503"/>
      <c r="J35" s="503"/>
      <c r="K35" s="503"/>
      <c r="L35" s="503" t="s">
        <v>243</v>
      </c>
    </row>
    <row r="36" spans="2:12" hidden="1">
      <c r="B36" s="503" t="s">
        <v>270</v>
      </c>
      <c r="C36" s="503"/>
      <c r="D36" s="503"/>
      <c r="E36" s="503"/>
      <c r="F36" s="503"/>
      <c r="G36" s="503"/>
      <c r="H36" s="503"/>
      <c r="I36" s="503"/>
      <c r="J36" s="503"/>
      <c r="K36" s="503"/>
      <c r="L36" s="503" t="s">
        <v>271</v>
      </c>
    </row>
    <row r="37" spans="2:12" hidden="1">
      <c r="B37" s="503" t="s">
        <v>243</v>
      </c>
      <c r="C37" s="503"/>
      <c r="D37" s="503"/>
      <c r="E37" s="503"/>
      <c r="F37" s="503"/>
      <c r="G37" s="503"/>
      <c r="H37" s="503"/>
      <c r="I37" s="503"/>
      <c r="J37" s="503"/>
      <c r="K37" s="503"/>
      <c r="L37" s="503" t="s">
        <v>243</v>
      </c>
    </row>
    <row r="38" spans="2:12" hidden="1">
      <c r="B38" s="503" t="s">
        <v>272</v>
      </c>
      <c r="C38" s="503"/>
      <c r="D38" s="503"/>
      <c r="E38" s="503"/>
      <c r="F38" s="503"/>
      <c r="G38" s="503"/>
      <c r="H38" s="503"/>
      <c r="I38" s="503"/>
      <c r="J38" s="503"/>
      <c r="K38" s="503"/>
      <c r="L38" s="503" t="s">
        <v>273</v>
      </c>
    </row>
    <row r="39" spans="2:12" hidden="1">
      <c r="B39" s="503" t="s">
        <v>243</v>
      </c>
      <c r="C39" s="503"/>
      <c r="D39" s="503"/>
      <c r="E39" s="503"/>
      <c r="F39" s="503"/>
      <c r="G39" s="503"/>
      <c r="H39" s="503"/>
      <c r="I39" s="503"/>
      <c r="J39" s="503"/>
      <c r="K39" s="503"/>
      <c r="L39" s="503" t="s">
        <v>243</v>
      </c>
    </row>
    <row r="40" spans="2:12" hidden="1">
      <c r="B40" s="503" t="s">
        <v>274</v>
      </c>
      <c r="C40" s="503"/>
      <c r="D40" s="503"/>
      <c r="E40" s="503"/>
      <c r="F40" s="503"/>
      <c r="G40" s="503"/>
      <c r="H40" s="503"/>
      <c r="I40" s="503"/>
      <c r="J40" s="503"/>
      <c r="K40" s="503"/>
      <c r="L40" s="503" t="s">
        <v>275</v>
      </c>
    </row>
    <row r="41" spans="2:12" hidden="1">
      <c r="B41" s="503" t="s">
        <v>276</v>
      </c>
      <c r="C41" s="503"/>
      <c r="D41" s="503"/>
      <c r="E41" s="503"/>
      <c r="F41" s="503"/>
      <c r="G41" s="503"/>
      <c r="H41" s="503"/>
      <c r="I41" s="503"/>
      <c r="J41" s="503"/>
      <c r="K41" s="503"/>
      <c r="L41" s="503" t="s">
        <v>277</v>
      </c>
    </row>
    <row r="42" spans="2:12" hidden="1">
      <c r="B42" s="503" t="s">
        <v>278</v>
      </c>
      <c r="C42" s="503"/>
      <c r="D42" s="503"/>
      <c r="E42" s="503"/>
      <c r="F42" s="503"/>
      <c r="G42" s="503"/>
      <c r="H42" s="503"/>
      <c r="I42" s="503"/>
      <c r="J42" s="503"/>
      <c r="K42" s="503"/>
      <c r="L42" s="503" t="s">
        <v>279</v>
      </c>
    </row>
    <row r="43" spans="2:12" hidden="1">
      <c r="B43" s="503" t="s">
        <v>243</v>
      </c>
      <c r="C43" s="503"/>
      <c r="D43" s="503"/>
      <c r="E43" s="503"/>
      <c r="F43" s="503"/>
      <c r="G43" s="503"/>
      <c r="H43" s="503"/>
      <c r="I43" s="503"/>
      <c r="J43" s="503"/>
      <c r="K43" s="503"/>
      <c r="L43" s="503" t="s">
        <v>280</v>
      </c>
    </row>
    <row r="44" spans="2:12" hidden="1">
      <c r="B44" s="503" t="s">
        <v>281</v>
      </c>
      <c r="C44" s="503"/>
      <c r="D44" s="503"/>
      <c r="E44" s="503"/>
      <c r="F44" s="503"/>
      <c r="G44" s="503"/>
      <c r="H44" s="503"/>
      <c r="I44" s="503"/>
      <c r="J44" s="503"/>
      <c r="K44" s="503"/>
      <c r="L44" s="503" t="s">
        <v>282</v>
      </c>
    </row>
    <row r="45" spans="2:12" hidden="1">
      <c r="B45" s="503" t="s">
        <v>283</v>
      </c>
      <c r="C45" s="503"/>
      <c r="D45" s="503"/>
      <c r="E45" s="503"/>
      <c r="F45" s="503"/>
      <c r="G45" s="503"/>
      <c r="H45" s="503"/>
      <c r="I45" s="503"/>
      <c r="J45" s="503"/>
      <c r="K45" s="503"/>
      <c r="L45" s="503" t="s">
        <v>284</v>
      </c>
    </row>
    <row r="46" spans="2:12" hidden="1">
      <c r="B46" s="503" t="s">
        <v>285</v>
      </c>
      <c r="C46" s="503"/>
      <c r="D46" s="503"/>
      <c r="E46" s="503"/>
      <c r="F46" s="503"/>
      <c r="G46" s="503"/>
      <c r="H46" s="503"/>
      <c r="I46" s="503"/>
      <c r="J46" s="503"/>
      <c r="K46" s="503"/>
      <c r="L46" s="503" t="s">
        <v>286</v>
      </c>
    </row>
    <row r="47" spans="2:12" hidden="1">
      <c r="B47" s="503"/>
      <c r="C47" s="503"/>
      <c r="D47" s="503"/>
      <c r="E47" s="503"/>
      <c r="F47" s="503"/>
      <c r="G47" s="503"/>
      <c r="H47" s="503"/>
      <c r="I47" s="503"/>
      <c r="J47" s="503"/>
      <c r="K47" s="503"/>
      <c r="L47" s="503" t="s">
        <v>287</v>
      </c>
    </row>
    <row r="48" spans="2:12" hidden="1">
      <c r="B48" s="503"/>
      <c r="C48" s="503"/>
      <c r="D48" s="503"/>
      <c r="E48" s="503"/>
      <c r="F48" s="503"/>
      <c r="G48" s="503"/>
      <c r="H48" s="503"/>
      <c r="I48" s="503"/>
      <c r="J48" s="503"/>
      <c r="K48" s="503"/>
      <c r="L48" s="503" t="s">
        <v>288</v>
      </c>
    </row>
    <row r="49" spans="2:12" hidden="1">
      <c r="B49" s="503"/>
      <c r="C49" s="503"/>
      <c r="D49" s="503"/>
      <c r="E49" s="503"/>
      <c r="F49" s="503"/>
      <c r="G49" s="503"/>
      <c r="H49" s="503"/>
      <c r="I49" s="503"/>
      <c r="J49" s="503"/>
      <c r="K49" s="503"/>
      <c r="L49" s="503" t="s">
        <v>289</v>
      </c>
    </row>
    <row r="50" spans="2:12" hidden="1">
      <c r="B50" s="503"/>
      <c r="C50" s="503"/>
      <c r="D50" s="503"/>
      <c r="E50" s="503"/>
      <c r="F50" s="503"/>
      <c r="G50" s="503"/>
      <c r="H50" s="503"/>
      <c r="I50" s="503"/>
      <c r="J50" s="503"/>
      <c r="K50" s="503"/>
      <c r="L50" s="503" t="s">
        <v>290</v>
      </c>
    </row>
    <row r="51" spans="2:12" hidden="1">
      <c r="B51" s="503"/>
      <c r="C51" s="503"/>
      <c r="D51" s="503"/>
      <c r="E51" s="503"/>
      <c r="F51" s="503"/>
      <c r="G51" s="503"/>
      <c r="H51" s="503"/>
      <c r="I51" s="503"/>
      <c r="J51" s="503"/>
      <c r="K51" s="503"/>
      <c r="L51" s="503" t="s">
        <v>291</v>
      </c>
    </row>
    <row r="52" spans="2:12" hidden="1">
      <c r="B52" s="503"/>
      <c r="C52" s="503"/>
      <c r="D52" s="503"/>
      <c r="E52" s="503"/>
      <c r="F52" s="503"/>
      <c r="G52" s="503"/>
      <c r="H52" s="503"/>
      <c r="I52" s="503"/>
      <c r="J52" s="503"/>
      <c r="K52" s="503"/>
      <c r="L52" s="503" t="s">
        <v>292</v>
      </c>
    </row>
    <row r="53" spans="2:12" hidden="1">
      <c r="B53" s="503"/>
      <c r="C53" s="503"/>
      <c r="D53" s="503"/>
      <c r="E53" s="503"/>
      <c r="F53" s="503"/>
      <c r="G53" s="503"/>
      <c r="H53" s="503"/>
      <c r="I53" s="503"/>
      <c r="J53" s="503"/>
      <c r="K53" s="503"/>
      <c r="L53" s="503" t="s">
        <v>293</v>
      </c>
    </row>
    <row r="54" spans="2:12" hidden="1">
      <c r="B54" s="503"/>
      <c r="C54" s="503"/>
      <c r="D54" s="503"/>
      <c r="E54" s="503"/>
      <c r="F54" s="503"/>
      <c r="G54" s="503"/>
      <c r="H54" s="503"/>
      <c r="I54" s="503"/>
      <c r="J54" s="503"/>
      <c r="K54" s="503"/>
      <c r="L54" s="503" t="s">
        <v>294</v>
      </c>
    </row>
    <row r="55" spans="2:12" hidden="1">
      <c r="B55" s="503"/>
      <c r="C55" s="503"/>
      <c r="D55" s="503"/>
      <c r="E55" s="503"/>
      <c r="F55" s="503"/>
      <c r="G55" s="503"/>
      <c r="H55" s="503"/>
      <c r="I55" s="503"/>
      <c r="J55" s="503"/>
      <c r="K55" s="503"/>
      <c r="L55" s="503" t="s">
        <v>295</v>
      </c>
    </row>
    <row r="56" spans="2:12" hidden="1">
      <c r="B56" s="503"/>
      <c r="C56" s="503"/>
      <c r="D56" s="503"/>
      <c r="E56" s="503"/>
      <c r="F56" s="503"/>
      <c r="G56" s="503"/>
      <c r="H56" s="503"/>
      <c r="I56" s="503"/>
      <c r="J56" s="503"/>
      <c r="K56" s="503"/>
      <c r="L56" s="503" t="s">
        <v>296</v>
      </c>
    </row>
    <row r="57" spans="2:12" hidden="1">
      <c r="B57" s="503"/>
      <c r="C57" s="503"/>
      <c r="D57" s="503"/>
      <c r="E57" s="503"/>
      <c r="F57" s="503"/>
      <c r="G57" s="503"/>
      <c r="H57" s="503"/>
      <c r="I57" s="503"/>
      <c r="J57" s="503"/>
      <c r="K57" s="503"/>
      <c r="L57" s="503"/>
    </row>
    <row r="58" spans="2:12" hidden="1">
      <c r="B58" s="503"/>
      <c r="C58" s="503"/>
      <c r="D58" s="503"/>
      <c r="E58" s="503"/>
      <c r="F58" s="503"/>
      <c r="G58" s="503"/>
      <c r="H58" s="503"/>
      <c r="I58" s="503"/>
      <c r="J58" s="503"/>
      <c r="K58" s="503"/>
      <c r="L58" s="503"/>
    </row>
    <row r="59" spans="2:12" hidden="1">
      <c r="B59" s="503" t="s">
        <v>231</v>
      </c>
      <c r="C59" s="503"/>
      <c r="D59" s="503"/>
      <c r="E59" s="503"/>
      <c r="F59" s="503"/>
      <c r="G59" s="503"/>
      <c r="H59" s="503"/>
      <c r="I59" s="503"/>
      <c r="J59" s="503"/>
      <c r="K59" s="503"/>
      <c r="L59" s="503" t="s">
        <v>231</v>
      </c>
    </row>
    <row r="60" spans="2:12" hidden="1">
      <c r="B60" s="503" t="s">
        <v>297</v>
      </c>
      <c r="C60" s="503"/>
      <c r="D60" s="503"/>
      <c r="E60" s="503"/>
      <c r="F60" s="503"/>
      <c r="G60" s="503"/>
      <c r="H60" s="503"/>
      <c r="I60" s="503"/>
      <c r="J60" s="503"/>
      <c r="K60" s="503"/>
      <c r="L60" s="503" t="s">
        <v>298</v>
      </c>
    </row>
    <row r="61" spans="2:12" hidden="1">
      <c r="B61" s="503" t="s">
        <v>235</v>
      </c>
      <c r="C61" s="503"/>
      <c r="D61" s="503"/>
      <c r="E61" s="503"/>
      <c r="F61" s="503"/>
      <c r="G61" s="503"/>
      <c r="H61" s="503"/>
      <c r="I61" s="503"/>
      <c r="J61" s="503"/>
      <c r="K61" s="503"/>
      <c r="L61" s="503" t="s">
        <v>235</v>
      </c>
    </row>
    <row r="62" spans="2:12" hidden="1">
      <c r="B62" s="503" t="s">
        <v>299</v>
      </c>
      <c r="C62" s="503"/>
      <c r="D62" s="503"/>
      <c r="E62" s="503"/>
      <c r="F62" s="503"/>
      <c r="G62" s="503"/>
      <c r="H62" s="503"/>
      <c r="I62" s="503"/>
      <c r="J62" s="503"/>
      <c r="K62" s="503"/>
      <c r="L62" s="503" t="s">
        <v>300</v>
      </c>
    </row>
    <row r="63" spans="2:12" hidden="1">
      <c r="B63" s="503" t="s">
        <v>301</v>
      </c>
      <c r="C63" s="503"/>
      <c r="D63" s="503"/>
      <c r="E63" s="503"/>
      <c r="F63" s="503"/>
      <c r="G63" s="503"/>
      <c r="H63" s="503"/>
      <c r="I63" s="503"/>
      <c r="J63" s="503"/>
      <c r="K63" s="503"/>
      <c r="L63" s="503" t="s">
        <v>302</v>
      </c>
    </row>
    <row r="64" spans="2:12" hidden="1">
      <c r="B64" s="503" t="s">
        <v>241</v>
      </c>
      <c r="C64" s="503"/>
      <c r="D64" s="503"/>
      <c r="E64" s="503"/>
      <c r="F64" s="503"/>
      <c r="G64" s="503"/>
      <c r="H64" s="503"/>
      <c r="I64" s="503"/>
      <c r="J64" s="503"/>
      <c r="K64" s="503"/>
      <c r="L64" s="503" t="s">
        <v>241</v>
      </c>
    </row>
    <row r="65" spans="2:12" hidden="1">
      <c r="B65" s="503" t="s">
        <v>243</v>
      </c>
      <c r="C65" s="503"/>
      <c r="D65" s="503"/>
      <c r="E65" s="503"/>
      <c r="F65" s="503"/>
      <c r="G65" s="503"/>
      <c r="H65" s="503"/>
      <c r="I65" s="503"/>
      <c r="J65" s="503"/>
      <c r="K65" s="503"/>
      <c r="L65" s="503" t="s">
        <v>243</v>
      </c>
    </row>
    <row r="66" spans="2:12" hidden="1">
      <c r="B66" s="503" t="s">
        <v>303</v>
      </c>
      <c r="C66" s="503"/>
      <c r="D66" s="503"/>
      <c r="E66" s="503"/>
      <c r="F66" s="503"/>
      <c r="G66" s="503"/>
      <c r="H66" s="503"/>
      <c r="I66" s="503"/>
      <c r="J66" s="503"/>
      <c r="K66" s="503"/>
      <c r="L66" s="503" t="s">
        <v>304</v>
      </c>
    </row>
    <row r="67" spans="2:12" hidden="1">
      <c r="B67" s="503" t="s">
        <v>305</v>
      </c>
      <c r="C67" s="503"/>
      <c r="D67" s="503"/>
      <c r="E67" s="503"/>
      <c r="F67" s="503"/>
      <c r="G67" s="503"/>
      <c r="H67" s="503"/>
      <c r="I67" s="503"/>
      <c r="J67" s="503"/>
      <c r="K67" s="503"/>
      <c r="L67" s="503" t="s">
        <v>306</v>
      </c>
    </row>
    <row r="68" spans="2:12" hidden="1">
      <c r="B68" s="503" t="s">
        <v>307</v>
      </c>
      <c r="C68" s="503"/>
      <c r="D68" s="503"/>
      <c r="E68" s="503"/>
      <c r="F68" s="503"/>
      <c r="G68" s="503"/>
      <c r="H68" s="503"/>
      <c r="I68" s="503"/>
      <c r="J68" s="503"/>
      <c r="K68" s="503"/>
      <c r="L68" s="503" t="s">
        <v>308</v>
      </c>
    </row>
    <row r="69" spans="2:12" hidden="1">
      <c r="B69" s="503" t="s">
        <v>309</v>
      </c>
      <c r="C69" s="503"/>
      <c r="D69" s="503"/>
      <c r="E69" s="503"/>
      <c r="F69" s="503"/>
      <c r="G69" s="503"/>
      <c r="H69" s="503"/>
      <c r="I69" s="503"/>
      <c r="J69" s="503"/>
      <c r="K69" s="503"/>
      <c r="L69" s="503" t="s">
        <v>310</v>
      </c>
    </row>
    <row r="70" spans="2:12" hidden="1">
      <c r="B70" s="503" t="s">
        <v>311</v>
      </c>
      <c r="C70" s="503"/>
      <c r="D70" s="503"/>
      <c r="E70" s="503"/>
      <c r="F70" s="503"/>
      <c r="G70" s="503"/>
      <c r="H70" s="503"/>
      <c r="I70" s="503"/>
      <c r="J70" s="503"/>
      <c r="K70" s="503"/>
      <c r="L70" s="503" t="s">
        <v>312</v>
      </c>
    </row>
    <row r="71" spans="2:12" hidden="1">
      <c r="B71" s="503" t="s">
        <v>313</v>
      </c>
      <c r="C71" s="503"/>
      <c r="D71" s="503"/>
      <c r="E71" s="503"/>
      <c r="F71" s="503"/>
      <c r="G71" s="503"/>
      <c r="H71" s="503"/>
      <c r="I71" s="503"/>
      <c r="J71" s="503"/>
      <c r="K71" s="503"/>
      <c r="L71" s="503" t="s">
        <v>314</v>
      </c>
    </row>
    <row r="72" spans="2:12" hidden="1">
      <c r="B72" s="503" t="s">
        <v>311</v>
      </c>
      <c r="C72" s="503"/>
      <c r="D72" s="503"/>
      <c r="E72" s="503"/>
      <c r="F72" s="503"/>
      <c r="G72" s="503"/>
      <c r="H72" s="503"/>
      <c r="I72" s="503"/>
      <c r="J72" s="503"/>
      <c r="K72" s="503"/>
      <c r="L72" s="503" t="s">
        <v>315</v>
      </c>
    </row>
    <row r="73" spans="2:12" hidden="1">
      <c r="B73" s="503" t="s">
        <v>316</v>
      </c>
      <c r="C73" s="503"/>
      <c r="D73" s="503"/>
      <c r="E73" s="503"/>
      <c r="F73" s="503"/>
      <c r="G73" s="503"/>
      <c r="H73" s="503"/>
      <c r="I73" s="503"/>
      <c r="J73" s="503"/>
      <c r="K73" s="503"/>
      <c r="L73" s="503" t="s">
        <v>317</v>
      </c>
    </row>
    <row r="74" spans="2:12" hidden="1">
      <c r="B74" s="503" t="s">
        <v>318</v>
      </c>
      <c r="C74" s="503"/>
      <c r="D74" s="503"/>
      <c r="E74" s="503"/>
      <c r="F74" s="503"/>
      <c r="G74" s="503"/>
      <c r="H74" s="503"/>
      <c r="I74" s="503"/>
      <c r="J74" s="503"/>
      <c r="K74" s="503"/>
      <c r="L74" s="503" t="s">
        <v>319</v>
      </c>
    </row>
    <row r="75" spans="2:12" hidden="1">
      <c r="B75" s="503" t="s">
        <v>320</v>
      </c>
      <c r="C75" s="503"/>
      <c r="D75" s="503"/>
      <c r="E75" s="503"/>
      <c r="F75" s="503"/>
      <c r="G75" s="503"/>
      <c r="H75" s="503"/>
      <c r="I75" s="503"/>
      <c r="J75" s="503"/>
      <c r="K75" s="503"/>
      <c r="L75" s="503" t="s">
        <v>321</v>
      </c>
    </row>
    <row r="76" spans="2:12" hidden="1">
      <c r="B76" s="503" t="s">
        <v>322</v>
      </c>
      <c r="C76" s="503"/>
      <c r="D76" s="503"/>
      <c r="E76" s="503"/>
      <c r="F76" s="503"/>
      <c r="G76" s="503"/>
      <c r="H76" s="503"/>
      <c r="I76" s="503"/>
      <c r="J76" s="503"/>
      <c r="K76" s="503"/>
      <c r="L76" s="503"/>
    </row>
    <row r="77" spans="2:12" hidden="1">
      <c r="B77" s="503" t="s">
        <v>323</v>
      </c>
      <c r="C77" s="503"/>
      <c r="D77" s="503"/>
      <c r="E77" s="503"/>
      <c r="F77" s="503"/>
      <c r="G77" s="503"/>
      <c r="H77" s="503"/>
      <c r="I77" s="503"/>
      <c r="J77" s="503"/>
      <c r="K77" s="503"/>
      <c r="L77" s="503"/>
    </row>
    <row r="78" spans="2:12" hidden="1">
      <c r="B78" s="503" t="s">
        <v>324</v>
      </c>
      <c r="C78" s="503"/>
      <c r="D78" s="503"/>
      <c r="E78" s="503"/>
      <c r="F78" s="503"/>
      <c r="G78" s="503"/>
      <c r="H78" s="503"/>
      <c r="I78" s="503"/>
      <c r="J78" s="503"/>
      <c r="K78" s="503"/>
      <c r="L78" s="503"/>
    </row>
    <row r="79" spans="2:12" hidden="1">
      <c r="B79" s="503" t="s">
        <v>325</v>
      </c>
      <c r="C79" s="503"/>
      <c r="D79" s="503"/>
      <c r="E79" s="503"/>
      <c r="F79" s="503"/>
      <c r="G79" s="503"/>
      <c r="H79" s="503"/>
      <c r="I79" s="503"/>
      <c r="J79" s="503"/>
      <c r="K79" s="503"/>
      <c r="L79" s="503"/>
    </row>
    <row r="80" spans="2:12" hidden="1">
      <c r="B80" s="503"/>
      <c r="C80" s="503"/>
      <c r="D80" s="503"/>
      <c r="E80" s="503"/>
      <c r="F80" s="503"/>
      <c r="G80" s="503"/>
      <c r="H80" s="503"/>
      <c r="I80" s="503"/>
      <c r="J80" s="503"/>
      <c r="K80" s="503"/>
      <c r="L80" s="503"/>
    </row>
    <row r="81" spans="2:12" hidden="1">
      <c r="B81" s="503" t="s">
        <v>231</v>
      </c>
      <c r="C81" s="503"/>
      <c r="D81" s="503"/>
      <c r="E81" s="503"/>
      <c r="F81" s="503"/>
      <c r="G81" s="503"/>
      <c r="H81" s="503"/>
      <c r="I81" s="503"/>
      <c r="J81" s="503"/>
      <c r="K81" s="503"/>
      <c r="L81" s="503" t="s">
        <v>231</v>
      </c>
    </row>
    <row r="82" spans="2:12" hidden="1">
      <c r="B82" s="503" t="s">
        <v>326</v>
      </c>
      <c r="C82" s="503"/>
      <c r="D82" s="503"/>
      <c r="E82" s="503"/>
      <c r="F82" s="503"/>
      <c r="G82" s="503"/>
      <c r="H82" s="503"/>
      <c r="I82" s="503"/>
      <c r="J82" s="503"/>
      <c r="K82" s="503"/>
      <c r="L82" s="503" t="s">
        <v>327</v>
      </c>
    </row>
    <row r="83" spans="2:12" hidden="1">
      <c r="B83" s="503" t="s">
        <v>235</v>
      </c>
      <c r="C83" s="503"/>
      <c r="D83" s="503"/>
      <c r="E83" s="503"/>
      <c r="F83" s="503"/>
      <c r="G83" s="503"/>
      <c r="H83" s="503"/>
      <c r="I83" s="503"/>
      <c r="J83" s="503"/>
      <c r="K83" s="503"/>
      <c r="L83" s="503" t="s">
        <v>235</v>
      </c>
    </row>
    <row r="84" spans="2:12" hidden="1">
      <c r="B84" s="503" t="s">
        <v>300</v>
      </c>
      <c r="C84" s="503"/>
      <c r="D84" s="503"/>
      <c r="E84" s="503"/>
      <c r="F84" s="503"/>
      <c r="G84" s="503"/>
      <c r="H84" s="503"/>
      <c r="I84" s="503"/>
      <c r="J84" s="503"/>
      <c r="K84" s="503"/>
      <c r="L84" s="503" t="s">
        <v>300</v>
      </c>
    </row>
    <row r="85" spans="2:12" hidden="1">
      <c r="B85" s="503" t="s">
        <v>328</v>
      </c>
      <c r="C85" s="503"/>
      <c r="D85" s="503"/>
      <c r="E85" s="503"/>
      <c r="F85" s="503"/>
      <c r="G85" s="503"/>
      <c r="H85" s="503"/>
      <c r="I85" s="503"/>
      <c r="J85" s="503"/>
      <c r="K85" s="503"/>
      <c r="L85" s="503" t="s">
        <v>329</v>
      </c>
    </row>
    <row r="86" spans="2:12" hidden="1">
      <c r="B86" s="503" t="s">
        <v>241</v>
      </c>
      <c r="C86" s="503"/>
      <c r="D86" s="503"/>
      <c r="E86" s="503"/>
      <c r="F86" s="503"/>
      <c r="G86" s="503"/>
      <c r="H86" s="503"/>
      <c r="I86" s="503"/>
      <c r="J86" s="503"/>
      <c r="K86" s="503"/>
      <c r="L86" s="503" t="s">
        <v>241</v>
      </c>
    </row>
    <row r="87" spans="2:12" hidden="1">
      <c r="B87" s="503" t="s">
        <v>243</v>
      </c>
      <c r="C87" s="503"/>
      <c r="D87" s="503"/>
      <c r="E87" s="503"/>
      <c r="F87" s="503"/>
      <c r="G87" s="503"/>
      <c r="H87" s="503"/>
      <c r="I87" s="503"/>
      <c r="J87" s="503"/>
      <c r="K87" s="503"/>
      <c r="L87" s="503" t="s">
        <v>243</v>
      </c>
    </row>
    <row r="88" spans="2:12" hidden="1">
      <c r="B88" s="503" t="s">
        <v>330</v>
      </c>
      <c r="C88" s="503"/>
      <c r="D88" s="503"/>
      <c r="E88" s="503"/>
      <c r="F88" s="503"/>
      <c r="G88" s="503"/>
      <c r="H88" s="503"/>
      <c r="I88" s="503"/>
      <c r="J88" s="503"/>
      <c r="K88" s="503"/>
      <c r="L88" s="503" t="s">
        <v>331</v>
      </c>
    </row>
    <row r="89" spans="2:12" hidden="1">
      <c r="B89" s="503" t="s">
        <v>332</v>
      </c>
      <c r="C89" s="503"/>
      <c r="D89" s="503"/>
      <c r="E89" s="503"/>
      <c r="F89" s="503"/>
      <c r="G89" s="503"/>
      <c r="H89" s="503"/>
      <c r="I89" s="503"/>
      <c r="J89" s="503"/>
      <c r="K89" s="503"/>
      <c r="L89" s="503" t="s">
        <v>243</v>
      </c>
    </row>
    <row r="90" spans="2:12" hidden="1">
      <c r="B90" s="503" t="s">
        <v>333</v>
      </c>
      <c r="C90" s="503"/>
      <c r="D90" s="503"/>
      <c r="E90" s="503"/>
      <c r="F90" s="503"/>
      <c r="G90" s="503"/>
      <c r="H90" s="503"/>
      <c r="I90" s="503"/>
      <c r="J90" s="503"/>
      <c r="K90" s="503"/>
      <c r="L90" s="503" t="s">
        <v>334</v>
      </c>
    </row>
    <row r="91" spans="2:12" hidden="1">
      <c r="B91" s="503" t="s">
        <v>335</v>
      </c>
      <c r="C91" s="503"/>
      <c r="D91" s="503"/>
      <c r="E91" s="503"/>
      <c r="F91" s="503"/>
      <c r="G91" s="503"/>
      <c r="H91" s="503"/>
      <c r="I91" s="503"/>
      <c r="J91" s="503"/>
      <c r="K91" s="503"/>
      <c r="L91" s="503" t="s">
        <v>243</v>
      </c>
    </row>
    <row r="92" spans="2:12" hidden="1">
      <c r="B92" s="503" t="s">
        <v>243</v>
      </c>
      <c r="C92" s="503"/>
      <c r="D92" s="503"/>
      <c r="E92" s="503"/>
      <c r="F92" s="503"/>
      <c r="G92" s="503"/>
      <c r="H92" s="503"/>
      <c r="I92" s="503"/>
      <c r="J92" s="503"/>
      <c r="K92" s="503"/>
      <c r="L92" s="503" t="s">
        <v>243</v>
      </c>
    </row>
    <row r="93" spans="2:12" hidden="1">
      <c r="B93" s="503" t="s">
        <v>336</v>
      </c>
      <c r="C93" s="503"/>
      <c r="D93" s="503"/>
      <c r="E93" s="503"/>
      <c r="F93" s="503"/>
      <c r="G93" s="503"/>
      <c r="H93" s="503"/>
      <c r="I93" s="503"/>
      <c r="J93" s="503"/>
      <c r="K93" s="503"/>
      <c r="L93" s="503" t="s">
        <v>337</v>
      </c>
    </row>
    <row r="94" spans="2:12" hidden="1">
      <c r="B94" s="503" t="s">
        <v>338</v>
      </c>
      <c r="C94" s="503"/>
      <c r="D94" s="503"/>
      <c r="E94" s="503"/>
      <c r="F94" s="503"/>
      <c r="G94" s="503"/>
      <c r="H94" s="503"/>
      <c r="I94" s="503"/>
      <c r="J94" s="503"/>
      <c r="K94" s="503"/>
      <c r="L94" s="503" t="s">
        <v>243</v>
      </c>
    </row>
    <row r="95" spans="2:12" hidden="1">
      <c r="B95" s="503" t="s">
        <v>333</v>
      </c>
      <c r="C95" s="503"/>
      <c r="D95" s="503"/>
      <c r="E95" s="503"/>
      <c r="F95" s="503"/>
      <c r="G95" s="503"/>
      <c r="H95" s="503"/>
      <c r="I95" s="503"/>
      <c r="J95" s="503"/>
      <c r="K95" s="503"/>
      <c r="L95" s="503" t="s">
        <v>339</v>
      </c>
    </row>
    <row r="96" spans="2:12" hidden="1">
      <c r="B96" s="503" t="s">
        <v>340</v>
      </c>
      <c r="C96" s="503"/>
      <c r="D96" s="503"/>
      <c r="E96" s="503"/>
      <c r="F96" s="503"/>
      <c r="G96" s="503"/>
      <c r="H96" s="503"/>
      <c r="I96" s="503"/>
      <c r="J96" s="503"/>
      <c r="K96" s="503"/>
      <c r="L96" s="503" t="s">
        <v>341</v>
      </c>
    </row>
    <row r="97" spans="2:12" hidden="1">
      <c r="B97" s="503" t="s">
        <v>243</v>
      </c>
      <c r="C97" s="503"/>
      <c r="D97" s="503"/>
      <c r="E97" s="503"/>
      <c r="F97" s="503"/>
      <c r="G97" s="503"/>
      <c r="H97" s="503"/>
      <c r="I97" s="503"/>
      <c r="J97" s="503"/>
      <c r="K97" s="503"/>
      <c r="L97" s="503" t="s">
        <v>342</v>
      </c>
    </row>
    <row r="98" spans="2:12" hidden="1">
      <c r="B98" s="503" t="s">
        <v>343</v>
      </c>
      <c r="C98" s="503"/>
      <c r="D98" s="503"/>
      <c r="E98" s="503"/>
      <c r="F98" s="503"/>
      <c r="G98" s="503"/>
      <c r="H98" s="503"/>
      <c r="I98" s="503"/>
      <c r="J98" s="503"/>
      <c r="K98" s="503"/>
      <c r="L98" s="503" t="s">
        <v>344</v>
      </c>
    </row>
    <row r="99" spans="2:12" hidden="1">
      <c r="B99" s="503" t="s">
        <v>345</v>
      </c>
      <c r="C99" s="503"/>
      <c r="D99" s="503"/>
      <c r="E99" s="503"/>
      <c r="F99" s="503"/>
      <c r="G99" s="503"/>
      <c r="H99" s="503"/>
      <c r="I99" s="503"/>
      <c r="J99" s="503"/>
      <c r="K99" s="503"/>
      <c r="L99" s="503" t="s">
        <v>243</v>
      </c>
    </row>
    <row r="100" spans="2:12" hidden="1">
      <c r="B100" s="503" t="s">
        <v>346</v>
      </c>
      <c r="C100" s="503"/>
      <c r="D100" s="503"/>
      <c r="E100" s="503"/>
      <c r="F100" s="503"/>
      <c r="G100" s="503"/>
      <c r="H100" s="503"/>
      <c r="I100" s="503"/>
      <c r="J100" s="503"/>
      <c r="K100" s="503"/>
      <c r="L100" s="503" t="s">
        <v>347</v>
      </c>
    </row>
    <row r="101" spans="2:12" hidden="1">
      <c r="B101" s="503" t="s">
        <v>348</v>
      </c>
      <c r="C101" s="503"/>
      <c r="D101" s="503"/>
      <c r="E101" s="503"/>
      <c r="F101" s="503"/>
      <c r="G101" s="503"/>
      <c r="H101" s="503"/>
      <c r="I101" s="503"/>
      <c r="J101" s="503"/>
      <c r="K101" s="503"/>
      <c r="L101" s="503" t="s">
        <v>243</v>
      </c>
    </row>
    <row r="102" spans="2:12" hidden="1">
      <c r="B102" s="503" t="s">
        <v>231</v>
      </c>
      <c r="C102" s="503"/>
      <c r="D102" s="503"/>
      <c r="E102" s="503"/>
      <c r="F102" s="503"/>
      <c r="G102" s="503"/>
      <c r="H102" s="503"/>
      <c r="I102" s="503"/>
      <c r="J102" s="503"/>
      <c r="K102" s="503"/>
      <c r="L102" s="503" t="s">
        <v>243</v>
      </c>
    </row>
    <row r="103" spans="2:12" hidden="1">
      <c r="B103" s="503" t="s">
        <v>349</v>
      </c>
      <c r="C103" s="503"/>
      <c r="D103" s="503"/>
      <c r="E103" s="503"/>
      <c r="F103" s="503"/>
      <c r="G103" s="503"/>
      <c r="H103" s="503"/>
      <c r="I103" s="503"/>
      <c r="J103" s="503"/>
      <c r="K103" s="503"/>
      <c r="L103" s="503" t="s">
        <v>350</v>
      </c>
    </row>
    <row r="104" spans="2:12" hidden="1">
      <c r="B104" s="503" t="s">
        <v>235</v>
      </c>
      <c r="C104" s="503"/>
      <c r="D104" s="503"/>
      <c r="E104" s="503"/>
      <c r="F104" s="503"/>
      <c r="G104" s="503"/>
      <c r="H104" s="503"/>
      <c r="I104" s="503"/>
      <c r="J104" s="503"/>
      <c r="K104" s="503"/>
      <c r="L104" s="503" t="s">
        <v>243</v>
      </c>
    </row>
    <row r="105" spans="2:12" hidden="1">
      <c r="B105" s="503" t="s">
        <v>300</v>
      </c>
      <c r="C105" s="503"/>
      <c r="D105" s="503"/>
      <c r="E105" s="503"/>
      <c r="F105" s="503"/>
      <c r="G105" s="503"/>
      <c r="H105" s="503"/>
      <c r="I105" s="503"/>
      <c r="J105" s="503"/>
      <c r="K105" s="503"/>
      <c r="L105" s="503" t="s">
        <v>351</v>
      </c>
    </row>
    <row r="106" spans="2:12" hidden="1">
      <c r="B106" s="503" t="s">
        <v>352</v>
      </c>
      <c r="C106" s="503"/>
      <c r="D106" s="503"/>
      <c r="E106" s="503"/>
      <c r="F106" s="503"/>
      <c r="G106" s="503"/>
      <c r="H106" s="503"/>
      <c r="I106" s="503"/>
      <c r="J106" s="503"/>
      <c r="K106" s="503"/>
      <c r="L106" s="503" t="s">
        <v>341</v>
      </c>
    </row>
    <row r="107" spans="2:12" hidden="1">
      <c r="B107" s="503" t="s">
        <v>241</v>
      </c>
      <c r="C107" s="503"/>
      <c r="D107" s="503"/>
      <c r="E107" s="503"/>
      <c r="F107" s="503"/>
      <c r="G107" s="503"/>
      <c r="H107" s="503"/>
      <c r="I107" s="503"/>
      <c r="J107" s="503"/>
      <c r="K107" s="503"/>
      <c r="L107" s="503" t="s">
        <v>342</v>
      </c>
    </row>
    <row r="108" spans="2:12" hidden="1">
      <c r="B108" s="503" t="s">
        <v>243</v>
      </c>
      <c r="C108" s="503"/>
      <c r="D108" s="503"/>
      <c r="E108" s="503"/>
      <c r="F108" s="503"/>
      <c r="G108" s="503"/>
      <c r="H108" s="503"/>
      <c r="I108" s="503"/>
      <c r="J108" s="503"/>
      <c r="K108" s="503"/>
      <c r="L108" s="503" t="s">
        <v>353</v>
      </c>
    </row>
    <row r="109" spans="2:12" hidden="1">
      <c r="B109" s="503" t="s">
        <v>354</v>
      </c>
      <c r="C109" s="503"/>
      <c r="D109" s="503"/>
      <c r="E109" s="503"/>
      <c r="F109" s="503"/>
      <c r="G109" s="503"/>
      <c r="H109" s="503"/>
      <c r="I109" s="503"/>
      <c r="J109" s="503"/>
      <c r="K109" s="503"/>
      <c r="L109" s="503" t="s">
        <v>243</v>
      </c>
    </row>
    <row r="110" spans="2:12" hidden="1">
      <c r="B110" s="503" t="s">
        <v>243</v>
      </c>
      <c r="C110" s="503"/>
      <c r="D110" s="503"/>
      <c r="E110" s="503"/>
      <c r="F110" s="503"/>
      <c r="G110" s="503"/>
      <c r="H110" s="503"/>
      <c r="I110" s="503"/>
      <c r="J110" s="503"/>
      <c r="K110" s="503"/>
      <c r="L110" s="503" t="s">
        <v>355</v>
      </c>
    </row>
    <row r="111" spans="2:12" hidden="1">
      <c r="B111" s="503" t="s">
        <v>356</v>
      </c>
      <c r="C111" s="503"/>
      <c r="D111" s="503"/>
      <c r="E111" s="503"/>
      <c r="F111" s="503"/>
      <c r="G111" s="503"/>
      <c r="H111" s="503"/>
      <c r="I111" s="503"/>
      <c r="J111" s="503"/>
      <c r="K111" s="503"/>
      <c r="L111" s="503"/>
    </row>
    <row r="112" spans="2:12" hidden="1">
      <c r="B112" s="503" t="s">
        <v>357</v>
      </c>
      <c r="C112" s="503"/>
      <c r="D112" s="503"/>
      <c r="E112" s="503"/>
      <c r="F112" s="503"/>
      <c r="G112" s="503"/>
      <c r="H112" s="503"/>
      <c r="I112" s="503"/>
      <c r="J112" s="503"/>
      <c r="K112" s="503"/>
      <c r="L112" s="503"/>
    </row>
    <row r="113" spans="2:12" hidden="1">
      <c r="B113" s="503" t="s">
        <v>358</v>
      </c>
      <c r="C113" s="503"/>
      <c r="D113" s="503"/>
      <c r="E113" s="503"/>
      <c r="F113" s="503"/>
      <c r="G113" s="503"/>
      <c r="H113" s="503"/>
      <c r="I113" s="503"/>
      <c r="J113" s="503"/>
      <c r="K113" s="503"/>
      <c r="L113" s="503"/>
    </row>
    <row r="114" spans="2:12" hidden="1">
      <c r="B114" s="503" t="s">
        <v>243</v>
      </c>
      <c r="C114" s="503"/>
      <c r="D114" s="503"/>
      <c r="E114" s="503"/>
      <c r="F114" s="503"/>
      <c r="G114" s="503"/>
      <c r="H114" s="503"/>
      <c r="I114" s="503"/>
      <c r="J114" s="503"/>
      <c r="K114" s="503"/>
      <c r="L114" s="503"/>
    </row>
    <row r="115" spans="2:12" hidden="1">
      <c r="B115" s="503" t="s">
        <v>243</v>
      </c>
      <c r="C115" s="503"/>
      <c r="D115" s="503"/>
      <c r="E115" s="503"/>
      <c r="F115" s="503"/>
      <c r="G115" s="503"/>
      <c r="H115" s="503"/>
      <c r="I115" s="503"/>
      <c r="J115" s="503"/>
      <c r="K115" s="503"/>
      <c r="L115" s="503"/>
    </row>
    <row r="116" spans="2:12" hidden="1">
      <c r="B116" s="503" t="s">
        <v>359</v>
      </c>
      <c r="C116" s="503"/>
      <c r="D116" s="503"/>
      <c r="E116" s="503"/>
      <c r="F116" s="503"/>
      <c r="G116" s="503"/>
      <c r="H116" s="503"/>
      <c r="I116" s="503"/>
      <c r="J116" s="503"/>
      <c r="K116" s="503"/>
      <c r="L116" s="503"/>
    </row>
    <row r="117" spans="2:12" hidden="1">
      <c r="B117" s="503" t="s">
        <v>243</v>
      </c>
      <c r="C117" s="503"/>
      <c r="D117" s="503"/>
      <c r="E117" s="503"/>
      <c r="F117" s="503"/>
      <c r="G117" s="503"/>
      <c r="H117" s="503"/>
      <c r="I117" s="503"/>
      <c r="J117" s="503"/>
      <c r="K117" s="503"/>
      <c r="L117" s="503"/>
    </row>
    <row r="118" spans="2:12" hidden="1">
      <c r="B118" s="503" t="s">
        <v>360</v>
      </c>
      <c r="C118" s="503"/>
      <c r="D118" s="503"/>
      <c r="E118" s="503"/>
      <c r="F118" s="503"/>
      <c r="G118" s="503"/>
      <c r="H118" s="503"/>
      <c r="I118" s="503"/>
      <c r="J118" s="503"/>
      <c r="K118" s="503"/>
      <c r="L118" s="503"/>
    </row>
    <row r="119" spans="2:12" hidden="1">
      <c r="B119" s="503" t="s">
        <v>361</v>
      </c>
      <c r="C119" s="503"/>
      <c r="D119" s="503"/>
      <c r="E119" s="503"/>
      <c r="F119" s="503"/>
      <c r="G119" s="503"/>
      <c r="H119" s="503"/>
      <c r="I119" s="503"/>
      <c r="J119" s="503"/>
      <c r="K119" s="503"/>
      <c r="L119" s="503"/>
    </row>
    <row r="120" spans="2:12" hidden="1">
      <c r="B120" s="503" t="s">
        <v>362</v>
      </c>
      <c r="C120" s="503"/>
      <c r="D120" s="503"/>
      <c r="E120" s="503"/>
      <c r="F120" s="503"/>
      <c r="G120" s="503"/>
      <c r="H120" s="503"/>
      <c r="I120" s="503"/>
      <c r="J120" s="503"/>
      <c r="K120" s="503"/>
      <c r="L120" s="503"/>
    </row>
    <row r="121" spans="2:12" hidden="1">
      <c r="B121" s="503"/>
      <c r="C121" s="503"/>
      <c r="D121" s="503"/>
      <c r="E121" s="503"/>
      <c r="F121" s="503"/>
      <c r="G121" s="503"/>
      <c r="H121" s="503"/>
      <c r="I121" s="503"/>
      <c r="J121" s="503"/>
      <c r="K121" s="503"/>
      <c r="L121" s="503"/>
    </row>
    <row r="122" spans="2:12">
      <c r="B122" s="503" t="s">
        <v>231</v>
      </c>
      <c r="C122" s="503"/>
      <c r="D122" s="503"/>
      <c r="E122" s="503"/>
      <c r="F122" s="503"/>
      <c r="G122" s="503"/>
      <c r="H122" s="503"/>
      <c r="I122" s="503"/>
      <c r="J122" s="503"/>
      <c r="K122" s="503"/>
      <c r="L122" s="503" t="s">
        <v>231</v>
      </c>
    </row>
    <row r="123" spans="2:12">
      <c r="B123" s="503" t="s">
        <v>363</v>
      </c>
      <c r="C123" s="503"/>
      <c r="D123" s="503"/>
      <c r="E123" s="503"/>
      <c r="F123" s="503"/>
      <c r="G123" s="503"/>
      <c r="H123" s="503"/>
      <c r="I123" s="503"/>
      <c r="J123" s="503"/>
      <c r="K123" s="503"/>
      <c r="L123" s="503" t="s">
        <v>364</v>
      </c>
    </row>
    <row r="124" spans="2:12">
      <c r="B124" s="503" t="s">
        <v>235</v>
      </c>
      <c r="C124" s="503"/>
      <c r="D124" s="503"/>
      <c r="E124" s="503"/>
      <c r="F124" s="503"/>
      <c r="G124" s="503"/>
      <c r="H124" s="503"/>
      <c r="I124" s="503"/>
      <c r="J124" s="503"/>
      <c r="K124" s="503"/>
      <c r="L124" s="503" t="s">
        <v>235</v>
      </c>
    </row>
    <row r="125" spans="2:12">
      <c r="B125" s="503" t="s">
        <v>300</v>
      </c>
      <c r="C125" s="503"/>
      <c r="D125" s="503"/>
      <c r="E125" s="503"/>
      <c r="F125" s="503"/>
      <c r="G125" s="503"/>
      <c r="H125" s="503"/>
      <c r="I125" s="503"/>
      <c r="J125" s="503"/>
      <c r="K125" s="503"/>
      <c r="L125" s="503" t="s">
        <v>300</v>
      </c>
    </row>
    <row r="126" spans="2:12">
      <c r="B126" s="503" t="s">
        <v>365</v>
      </c>
      <c r="C126" s="503"/>
      <c r="D126" s="503"/>
      <c r="E126" s="503"/>
      <c r="F126" s="503"/>
      <c r="G126" s="503"/>
      <c r="H126" s="503"/>
      <c r="I126" s="503"/>
      <c r="J126" s="503"/>
      <c r="K126" s="503"/>
      <c r="L126" s="503" t="s">
        <v>366</v>
      </c>
    </row>
    <row r="127" spans="2:12">
      <c r="B127" s="503" t="s">
        <v>241</v>
      </c>
      <c r="C127" s="503"/>
      <c r="D127" s="503"/>
      <c r="E127" s="503"/>
      <c r="F127" s="503"/>
      <c r="G127" s="503"/>
      <c r="H127" s="503"/>
      <c r="I127" s="503"/>
      <c r="J127" s="503"/>
      <c r="K127" s="503"/>
      <c r="L127" s="503" t="s">
        <v>241</v>
      </c>
    </row>
    <row r="128" spans="2:12">
      <c r="B128" s="503" t="s">
        <v>243</v>
      </c>
      <c r="C128" s="503"/>
      <c r="D128" s="503"/>
      <c r="E128" s="503"/>
      <c r="F128" s="503"/>
      <c r="G128" s="503"/>
      <c r="H128" s="503"/>
      <c r="I128" s="503"/>
      <c r="J128" s="503"/>
      <c r="K128" s="503"/>
      <c r="L128" s="503" t="s">
        <v>243</v>
      </c>
    </row>
    <row r="129" spans="2:16">
      <c r="B129" s="503" t="s">
        <v>367</v>
      </c>
      <c r="C129" s="503"/>
      <c r="D129" s="503"/>
      <c r="E129" s="503"/>
      <c r="F129" s="503"/>
      <c r="G129" s="503"/>
      <c r="H129" s="503"/>
      <c r="I129" s="503"/>
      <c r="J129" s="503"/>
      <c r="K129" s="503"/>
      <c r="L129" s="503"/>
      <c r="M129" s="503"/>
      <c r="N129" s="503"/>
      <c r="O129" s="503"/>
      <c r="P129" s="503"/>
    </row>
    <row r="130" spans="2:16">
      <c r="B130" s="503" t="s">
        <v>243</v>
      </c>
      <c r="C130" s="503"/>
      <c r="D130" s="503"/>
      <c r="E130" s="503"/>
      <c r="F130" s="503"/>
      <c r="G130" s="503"/>
      <c r="H130" s="503"/>
      <c r="I130" s="503"/>
      <c r="J130" s="503"/>
      <c r="K130" s="503"/>
      <c r="L130" s="503"/>
      <c r="M130" s="503"/>
      <c r="N130" s="503"/>
      <c r="O130" s="503"/>
      <c r="P130" s="503"/>
    </row>
    <row r="131" spans="2:16">
      <c r="B131" s="503" t="s">
        <v>368</v>
      </c>
      <c r="C131" s="503"/>
      <c r="D131" s="503" t="s">
        <v>369</v>
      </c>
      <c r="E131" s="503"/>
      <c r="F131" s="503"/>
      <c r="G131" s="503"/>
      <c r="H131" s="503"/>
      <c r="I131" s="503"/>
      <c r="J131" s="503"/>
      <c r="K131" s="503"/>
      <c r="L131" s="503" t="s">
        <v>370</v>
      </c>
      <c r="M131" s="503"/>
      <c r="N131" s="503"/>
      <c r="O131" s="503" t="s">
        <v>369</v>
      </c>
      <c r="P131" s="503" t="s">
        <v>371</v>
      </c>
    </row>
    <row r="132" spans="2:16">
      <c r="B132" s="503"/>
      <c r="C132" s="503"/>
      <c r="D132" s="503"/>
      <c r="E132" s="503"/>
      <c r="F132" s="503"/>
      <c r="G132" s="503"/>
      <c r="H132" s="503"/>
      <c r="I132" s="503"/>
      <c r="J132" s="503"/>
      <c r="K132" s="503"/>
      <c r="L132" s="503" t="s">
        <v>372</v>
      </c>
      <c r="M132" s="503"/>
      <c r="N132" s="503"/>
      <c r="O132" s="503"/>
      <c r="P132" s="503"/>
    </row>
    <row r="133" spans="2:16">
      <c r="B133" s="503" t="s">
        <v>373</v>
      </c>
      <c r="C133" s="503"/>
      <c r="D133" s="503" t="s">
        <v>371</v>
      </c>
      <c r="E133" s="503"/>
      <c r="F133" s="503"/>
      <c r="G133" s="503"/>
      <c r="H133" s="503"/>
      <c r="I133" s="503"/>
      <c r="J133" s="503"/>
      <c r="K133" s="503"/>
      <c r="L133" s="503" t="s">
        <v>374</v>
      </c>
      <c r="M133" s="503"/>
      <c r="N133" s="503"/>
      <c r="O133" s="503" t="s">
        <v>375</v>
      </c>
      <c r="P133" s="503" t="s">
        <v>376</v>
      </c>
    </row>
    <row r="134" spans="2:16">
      <c r="B134" s="503" t="s">
        <v>243</v>
      </c>
      <c r="C134" s="503"/>
      <c r="D134" s="503"/>
      <c r="E134" s="503"/>
      <c r="F134" s="503"/>
      <c r="G134" s="503"/>
      <c r="H134" s="503"/>
      <c r="I134" s="503"/>
      <c r="J134" s="503"/>
      <c r="K134" s="503"/>
      <c r="L134" s="503" t="s">
        <v>377</v>
      </c>
      <c r="M134" s="503"/>
      <c r="N134" s="503"/>
      <c r="O134" s="503" t="s">
        <v>378</v>
      </c>
      <c r="P134" s="503" t="s">
        <v>378</v>
      </c>
    </row>
    <row r="135" spans="2:16">
      <c r="B135" s="503" t="s">
        <v>243</v>
      </c>
      <c r="C135" s="503"/>
      <c r="D135" s="503"/>
      <c r="E135" s="503"/>
      <c r="F135" s="503"/>
      <c r="G135" s="503"/>
      <c r="H135" s="503"/>
      <c r="I135" s="503"/>
      <c r="J135" s="503"/>
      <c r="K135" s="503"/>
      <c r="L135" s="503" t="s">
        <v>311</v>
      </c>
      <c r="M135" s="503"/>
      <c r="N135" s="503"/>
      <c r="O135" s="503"/>
      <c r="P135" s="503"/>
    </row>
    <row r="136" spans="2:16">
      <c r="B136" s="503" t="s">
        <v>379</v>
      </c>
      <c r="C136" s="503"/>
      <c r="D136" s="503"/>
      <c r="E136" s="503"/>
      <c r="F136" s="503"/>
      <c r="G136" s="503"/>
      <c r="H136" s="503"/>
      <c r="I136" s="503"/>
      <c r="J136" s="503"/>
      <c r="K136" s="503"/>
      <c r="L136" s="503" t="s">
        <v>380</v>
      </c>
      <c r="M136" s="503"/>
      <c r="N136" s="503"/>
      <c r="O136" s="503"/>
      <c r="P136" s="503"/>
    </row>
    <row r="137" spans="2:16">
      <c r="B137" s="503" t="s">
        <v>243</v>
      </c>
      <c r="C137" s="503"/>
      <c r="D137" s="503"/>
      <c r="E137" s="503"/>
      <c r="F137" s="503"/>
      <c r="G137" s="503"/>
      <c r="H137" s="503"/>
      <c r="I137" s="503"/>
      <c r="J137" s="503"/>
      <c r="K137" s="503"/>
      <c r="L137" s="503" t="s">
        <v>381</v>
      </c>
      <c r="M137" s="503"/>
      <c r="N137" s="503"/>
      <c r="O137" s="505">
        <v>1.1480000000000001E-2</v>
      </c>
      <c r="P137" s="505">
        <v>1.1480000000000001E-2</v>
      </c>
    </row>
    <row r="138" spans="2:16">
      <c r="B138" s="503"/>
      <c r="C138" s="503"/>
      <c r="D138" s="503"/>
      <c r="E138" s="503" t="s">
        <v>382</v>
      </c>
      <c r="F138" s="503" t="s">
        <v>383</v>
      </c>
      <c r="G138" s="503" t="s">
        <v>384</v>
      </c>
      <c r="H138" s="503"/>
      <c r="I138" s="503"/>
      <c r="J138" s="503"/>
      <c r="K138" s="503"/>
      <c r="L138" s="503" t="s">
        <v>385</v>
      </c>
      <c r="M138" s="503"/>
      <c r="N138" s="503"/>
      <c r="O138" s="505">
        <v>1E-3</v>
      </c>
      <c r="P138" s="505">
        <v>1E-3</v>
      </c>
    </row>
    <row r="139" spans="2:16">
      <c r="B139" s="503"/>
      <c r="C139" s="503"/>
      <c r="D139" s="503"/>
      <c r="E139" s="503" t="s">
        <v>386</v>
      </c>
      <c r="F139" s="503" t="s">
        <v>386</v>
      </c>
      <c r="G139" s="503" t="s">
        <v>386</v>
      </c>
      <c r="H139" s="503"/>
      <c r="I139" s="503"/>
      <c r="J139" s="503"/>
      <c r="K139" s="503"/>
      <c r="L139" s="503" t="s">
        <v>387</v>
      </c>
      <c r="M139" s="503"/>
      <c r="N139" s="503"/>
      <c r="O139" s="505">
        <v>1.06E-3</v>
      </c>
      <c r="P139" s="505">
        <v>1.06E-3</v>
      </c>
    </row>
    <row r="140" spans="2:16">
      <c r="B140" s="503" t="s">
        <v>388</v>
      </c>
      <c r="C140" s="503"/>
      <c r="D140" s="503"/>
      <c r="E140" s="506">
        <v>169</v>
      </c>
      <c r="F140" s="503">
        <v>172.52</v>
      </c>
      <c r="G140" s="503">
        <v>172.52</v>
      </c>
      <c r="H140" s="503"/>
      <c r="I140" s="503"/>
      <c r="J140" s="503"/>
      <c r="K140" s="503"/>
      <c r="L140" s="503" t="s">
        <v>388</v>
      </c>
      <c r="M140" s="503"/>
      <c r="N140" s="503"/>
      <c r="O140" s="503">
        <v>169</v>
      </c>
      <c r="P140" s="503">
        <v>172.52500000000001</v>
      </c>
    </row>
    <row r="141" spans="2:16">
      <c r="B141" s="503" t="s">
        <v>389</v>
      </c>
      <c r="C141" s="503"/>
      <c r="D141" s="503"/>
      <c r="E141" s="503">
        <v>1.1100000000000001</v>
      </c>
      <c r="F141" s="503">
        <v>1.21</v>
      </c>
      <c r="G141" s="503">
        <v>1.21</v>
      </c>
      <c r="H141" s="503"/>
      <c r="I141" s="503"/>
      <c r="J141" s="503"/>
      <c r="K141" s="503"/>
      <c r="L141" s="503" t="s">
        <v>389</v>
      </c>
      <c r="M141" s="503"/>
      <c r="N141" s="503"/>
      <c r="O141" s="503">
        <v>1.1080000000000001</v>
      </c>
      <c r="P141" s="503">
        <v>1.208</v>
      </c>
    </row>
    <row r="142" spans="2:16">
      <c r="B142" s="503" t="s">
        <v>390</v>
      </c>
      <c r="C142" s="503"/>
      <c r="D142" s="503"/>
      <c r="E142" s="503">
        <v>2.0000000000000001E-4</v>
      </c>
      <c r="F142" s="503">
        <v>2.0000000000000001E-4</v>
      </c>
      <c r="G142" s="503">
        <v>2.0000000000000001E-4</v>
      </c>
      <c r="H142" s="503"/>
      <c r="I142" s="503"/>
      <c r="J142" s="503"/>
      <c r="K142" s="503"/>
      <c r="L142" s="503" t="s">
        <v>391</v>
      </c>
      <c r="M142" s="503"/>
      <c r="N142" s="503"/>
      <c r="O142" s="503">
        <v>87.1</v>
      </c>
      <c r="P142" s="503">
        <v>87.1</v>
      </c>
    </row>
    <row r="143" spans="2:16">
      <c r="B143" s="503" t="s">
        <v>392</v>
      </c>
      <c r="C143" s="503"/>
      <c r="D143" s="503"/>
      <c r="E143" s="503">
        <v>66.764799999999994</v>
      </c>
      <c r="F143" s="503">
        <v>66.764799999999994</v>
      </c>
      <c r="G143" s="503">
        <v>66.764799999999994</v>
      </c>
      <c r="H143" s="503"/>
      <c r="I143" s="503"/>
      <c r="J143" s="503"/>
      <c r="K143" s="503"/>
      <c r="L143" s="503" t="s">
        <v>390</v>
      </c>
      <c r="M143" s="503"/>
      <c r="N143" s="503"/>
      <c r="O143" s="505">
        <v>1.8210000000000001E-4</v>
      </c>
      <c r="P143" s="505">
        <v>1.83E-4</v>
      </c>
    </row>
    <row r="144" spans="2:16">
      <c r="B144" s="503" t="s">
        <v>393</v>
      </c>
      <c r="C144" s="503"/>
      <c r="D144" s="503"/>
      <c r="E144" s="503">
        <v>33.195799999999998</v>
      </c>
      <c r="F144" s="503"/>
      <c r="G144" s="503">
        <v>33.450899999999997</v>
      </c>
      <c r="H144" s="503"/>
      <c r="I144" s="503"/>
      <c r="J144" s="503"/>
      <c r="K144" s="503"/>
      <c r="L144" s="503" t="s">
        <v>394</v>
      </c>
      <c r="M144" s="503"/>
      <c r="N144" s="503"/>
      <c r="O144" s="503">
        <v>182.12100000000001</v>
      </c>
      <c r="P144" s="503">
        <v>182.96100000000001</v>
      </c>
    </row>
    <row r="145" spans="2:16">
      <c r="B145" s="503" t="s">
        <v>395</v>
      </c>
      <c r="C145" s="503"/>
      <c r="D145" s="503"/>
      <c r="E145" s="503">
        <v>30.9755</v>
      </c>
      <c r="F145" s="503"/>
      <c r="G145" s="503">
        <v>31.262899999999998</v>
      </c>
      <c r="H145" s="503"/>
      <c r="I145" s="503"/>
      <c r="J145" s="503"/>
      <c r="K145" s="503"/>
      <c r="L145" s="503" t="s">
        <v>396</v>
      </c>
      <c r="M145" s="503"/>
      <c r="N145" s="503"/>
      <c r="O145" s="503">
        <v>0</v>
      </c>
      <c r="P145" s="505">
        <v>3.9544000000000003E-3</v>
      </c>
    </row>
    <row r="146" spans="2:16">
      <c r="B146" s="503" t="s">
        <v>397</v>
      </c>
      <c r="C146" s="503"/>
      <c r="D146" s="503"/>
      <c r="E146" s="503">
        <v>1.0636000000000001</v>
      </c>
      <c r="F146" s="503"/>
      <c r="G146" s="503">
        <v>1.0630999999999999</v>
      </c>
      <c r="H146" s="503"/>
      <c r="I146" s="503"/>
      <c r="J146" s="503"/>
      <c r="K146" s="503"/>
      <c r="L146" s="503" t="s">
        <v>462</v>
      </c>
      <c r="M146" s="503"/>
      <c r="N146" s="503"/>
      <c r="O146" s="503">
        <v>0.66220000000000001</v>
      </c>
      <c r="P146" s="503">
        <v>0.66749999999999998</v>
      </c>
    </row>
    <row r="147" spans="2:16">
      <c r="B147" s="503" t="s">
        <v>398</v>
      </c>
      <c r="C147" s="503"/>
      <c r="D147" s="503"/>
      <c r="E147" s="506">
        <v>1.0717000000000001</v>
      </c>
      <c r="F147" s="503"/>
      <c r="G147" s="503">
        <v>1.07</v>
      </c>
      <c r="H147" s="503"/>
      <c r="I147" s="503"/>
      <c r="J147" s="503"/>
      <c r="K147" s="503"/>
      <c r="L147" s="508" t="s">
        <v>463</v>
      </c>
      <c r="M147" s="503"/>
      <c r="N147" s="503"/>
      <c r="O147" s="503">
        <v>2.7699999999999999E-2</v>
      </c>
      <c r="P147" s="503">
        <v>3.0200000000000001E-2</v>
      </c>
    </row>
    <row r="148" spans="2:16">
      <c r="B148" s="503" t="s">
        <v>399</v>
      </c>
      <c r="C148" s="503"/>
      <c r="D148" s="503"/>
      <c r="E148" s="503">
        <v>100</v>
      </c>
      <c r="F148" s="503">
        <v>99.604600000000005</v>
      </c>
      <c r="G148" s="503">
        <v>99.604600000000005</v>
      </c>
      <c r="H148" s="503"/>
      <c r="I148" s="503"/>
      <c r="J148" s="503"/>
      <c r="K148" s="503"/>
      <c r="L148" s="508" t="s">
        <v>400</v>
      </c>
      <c r="M148" s="503"/>
      <c r="N148" s="503"/>
      <c r="O148" s="503">
        <v>0.30130000000000001</v>
      </c>
      <c r="P148" s="503">
        <v>0.30130000000000001</v>
      </c>
    </row>
    <row r="149" spans="2:16">
      <c r="B149" s="503" t="s">
        <v>401</v>
      </c>
      <c r="C149" s="503"/>
      <c r="D149" s="503"/>
      <c r="E149" s="503">
        <v>0</v>
      </c>
      <c r="F149" s="503">
        <v>0.39539999999999997</v>
      </c>
      <c r="G149" s="503">
        <v>0.39539999999999997</v>
      </c>
      <c r="H149" s="503"/>
      <c r="I149" s="503"/>
      <c r="J149" s="503"/>
      <c r="K149" s="503"/>
      <c r="L149" s="508" t="s">
        <v>402</v>
      </c>
      <c r="M149" s="503"/>
      <c r="N149" s="503"/>
      <c r="O149" s="503">
        <v>9.7949999999999999</v>
      </c>
      <c r="P149" s="503">
        <v>9.7949999999999999</v>
      </c>
    </row>
    <row r="150" spans="2:16">
      <c r="B150" s="503" t="s">
        <v>403</v>
      </c>
      <c r="C150" s="503"/>
      <c r="D150" s="503"/>
      <c r="E150" s="503">
        <v>1E-4</v>
      </c>
      <c r="F150" s="503"/>
      <c r="G150" s="503"/>
      <c r="H150" s="503"/>
      <c r="I150" s="503"/>
      <c r="J150" s="503"/>
      <c r="K150" s="503"/>
      <c r="L150" s="508" t="s">
        <v>464</v>
      </c>
      <c r="M150" s="503"/>
      <c r="N150" s="503"/>
      <c r="O150" s="503">
        <v>943</v>
      </c>
      <c r="P150" s="503">
        <v>943</v>
      </c>
    </row>
    <row r="151" spans="2:16">
      <c r="B151" s="503" t="s">
        <v>404</v>
      </c>
      <c r="C151" s="503"/>
      <c r="D151" s="503"/>
      <c r="E151" s="503"/>
      <c r="F151" s="503"/>
      <c r="G151" s="503">
        <v>100</v>
      </c>
      <c r="H151" s="503"/>
      <c r="I151" s="503"/>
      <c r="J151" s="503"/>
      <c r="K151" s="503"/>
      <c r="L151" s="508" t="s">
        <v>465</v>
      </c>
      <c r="M151" s="503"/>
      <c r="N151" s="503"/>
      <c r="O151" s="503">
        <v>0.94389999999999996</v>
      </c>
      <c r="P151" s="503">
        <v>0.94389999999999996</v>
      </c>
    </row>
    <row r="152" spans="2:16">
      <c r="B152" s="503" t="s">
        <v>405</v>
      </c>
      <c r="C152" s="503"/>
      <c r="D152" s="503"/>
      <c r="E152" s="503"/>
      <c r="F152" s="503"/>
      <c r="G152" s="503">
        <v>100</v>
      </c>
      <c r="H152" s="503"/>
      <c r="I152" s="503"/>
      <c r="J152" s="503"/>
      <c r="K152" s="503"/>
      <c r="L152" s="508" t="s">
        <v>406</v>
      </c>
      <c r="M152" s="503"/>
      <c r="N152" s="503"/>
      <c r="O152" s="503">
        <v>18.405000000000001</v>
      </c>
      <c r="P152" s="503">
        <v>18.405000000000001</v>
      </c>
    </row>
    <row r="153" spans="2:16">
      <c r="B153" s="503" t="s">
        <v>407</v>
      </c>
      <c r="C153" s="503"/>
      <c r="D153" s="503"/>
      <c r="E153" s="503"/>
      <c r="F153" s="503"/>
      <c r="G153" s="503">
        <v>1.0661</v>
      </c>
      <c r="H153" s="503"/>
      <c r="I153" s="503"/>
      <c r="J153" s="503"/>
      <c r="K153" s="503"/>
      <c r="L153" s="503" t="s">
        <v>243</v>
      </c>
      <c r="M153" s="503"/>
      <c r="N153" s="503"/>
      <c r="O153" s="503"/>
      <c r="P153" s="503"/>
    </row>
    <row r="154" spans="2:16">
      <c r="B154" s="503" t="s">
        <v>408</v>
      </c>
      <c r="C154" s="503"/>
      <c r="D154" s="503"/>
      <c r="E154" s="503"/>
      <c r="F154" s="503"/>
      <c r="G154" s="503">
        <v>1.0661</v>
      </c>
      <c r="H154" s="503"/>
      <c r="I154" s="503"/>
      <c r="J154" s="503"/>
      <c r="K154" s="503"/>
      <c r="L154" s="503" t="s">
        <v>409</v>
      </c>
      <c r="M154" s="503"/>
      <c r="N154" s="503"/>
      <c r="O154" s="503"/>
      <c r="P154" s="503"/>
    </row>
    <row r="155" spans="2:16">
      <c r="B155" s="503" t="s">
        <v>410</v>
      </c>
      <c r="C155" s="503"/>
      <c r="D155" s="503"/>
      <c r="E155" s="503"/>
      <c r="F155" s="503"/>
      <c r="G155" s="503">
        <v>0.99809999999999999</v>
      </c>
      <c r="H155" s="503"/>
      <c r="I155" s="503"/>
      <c r="J155" s="503"/>
      <c r="K155" s="503"/>
      <c r="L155" s="503" t="s">
        <v>381</v>
      </c>
      <c r="M155" s="503"/>
      <c r="N155" s="503"/>
      <c r="O155" s="505">
        <v>1.1480000000000001E-2</v>
      </c>
      <c r="P155" s="505">
        <v>1.1440000000000001E-2</v>
      </c>
    </row>
    <row r="156" spans="2:16">
      <c r="B156" s="503" t="s">
        <v>411</v>
      </c>
      <c r="C156" s="503"/>
      <c r="D156" s="503"/>
      <c r="E156" s="503"/>
      <c r="F156" s="503"/>
      <c r="G156" s="503"/>
      <c r="H156" s="503"/>
      <c r="I156" s="503"/>
      <c r="J156" s="503"/>
      <c r="K156" s="503"/>
      <c r="L156" s="503" t="s">
        <v>385</v>
      </c>
      <c r="M156" s="503"/>
      <c r="N156" s="503"/>
      <c r="O156" s="505">
        <v>1E-3</v>
      </c>
      <c r="P156" s="505">
        <v>9.9599999999999992E-4</v>
      </c>
    </row>
    <row r="157" spans="2:16">
      <c r="C157" s="503"/>
      <c r="D157" s="503" t="s">
        <v>412</v>
      </c>
      <c r="E157" s="503"/>
      <c r="F157" s="503"/>
      <c r="G157" s="503">
        <v>358.52</v>
      </c>
      <c r="H157" s="503"/>
      <c r="I157" s="503"/>
      <c r="J157" s="503"/>
      <c r="K157" s="503"/>
      <c r="L157" s="503" t="s">
        <v>413</v>
      </c>
      <c r="M157" s="503"/>
      <c r="N157" s="503"/>
      <c r="O157" s="505">
        <v>3.7429999999999999E-4</v>
      </c>
      <c r="P157" s="505">
        <v>3.4380000000000001E-4</v>
      </c>
    </row>
    <row r="158" spans="2:16">
      <c r="C158" s="503"/>
      <c r="D158" s="503" t="s">
        <v>414</v>
      </c>
      <c r="E158" s="503"/>
      <c r="F158" s="503"/>
      <c r="G158" s="503">
        <v>358.52</v>
      </c>
      <c r="H158" s="503"/>
      <c r="I158" s="503"/>
      <c r="J158" s="503"/>
      <c r="K158" s="503"/>
      <c r="L158" s="503" t="s">
        <v>415</v>
      </c>
      <c r="M158" s="503"/>
      <c r="N158" s="503"/>
      <c r="O158" s="505">
        <v>2.5730000000000002E-4</v>
      </c>
      <c r="P158" s="505">
        <v>2.563E-4</v>
      </c>
    </row>
    <row r="159" spans="2:16">
      <c r="C159" s="503"/>
      <c r="D159" s="503" t="s">
        <v>416</v>
      </c>
      <c r="E159" s="503"/>
      <c r="F159" s="503"/>
      <c r="G159" s="503">
        <v>358.52</v>
      </c>
      <c r="H159" s="503"/>
      <c r="I159" s="503"/>
      <c r="J159" s="503"/>
      <c r="K159" s="503"/>
      <c r="L159" s="503" t="s">
        <v>417</v>
      </c>
      <c r="M159" s="503"/>
      <c r="N159" s="503"/>
      <c r="O159" s="503">
        <v>3.0070000000000001</v>
      </c>
      <c r="P159" s="503">
        <v>3.0070000000000001</v>
      </c>
    </row>
    <row r="160" spans="2:16">
      <c r="B160" s="503" t="s">
        <v>418</v>
      </c>
      <c r="C160" s="503"/>
      <c r="D160" s="503"/>
      <c r="E160" s="503"/>
      <c r="F160" s="503"/>
      <c r="G160" s="503"/>
      <c r="H160" s="503"/>
      <c r="I160" s="503"/>
      <c r="J160" s="503"/>
      <c r="K160" s="503"/>
      <c r="L160" s="503" t="s">
        <v>391</v>
      </c>
      <c r="M160" s="503"/>
      <c r="N160" s="503"/>
      <c r="O160" s="503">
        <v>87.1</v>
      </c>
      <c r="P160" s="503">
        <v>87.1</v>
      </c>
    </row>
    <row r="161" spans="2:16">
      <c r="B161" s="503"/>
      <c r="C161" s="503"/>
      <c r="D161" s="503" t="s">
        <v>419</v>
      </c>
      <c r="E161" s="503"/>
      <c r="F161" s="503"/>
      <c r="G161" s="503">
        <v>0</v>
      </c>
      <c r="H161" s="503"/>
      <c r="I161" s="503"/>
      <c r="J161" s="503"/>
      <c r="K161" s="503"/>
      <c r="L161" s="503" t="s">
        <v>420</v>
      </c>
      <c r="M161" s="503"/>
      <c r="N161" s="503"/>
      <c r="O161" s="503">
        <v>182.12100000000001</v>
      </c>
      <c r="P161" s="503">
        <v>183.37799999999999</v>
      </c>
    </row>
    <row r="162" spans="2:16">
      <c r="B162" s="503"/>
      <c r="C162" s="503"/>
      <c r="D162" s="503" t="s">
        <v>414</v>
      </c>
      <c r="E162" s="503"/>
      <c r="F162" s="503"/>
      <c r="G162" s="503">
        <v>0</v>
      </c>
      <c r="H162" s="503"/>
      <c r="I162" s="503"/>
      <c r="J162" s="503"/>
      <c r="K162" s="503"/>
      <c r="L162" s="503" t="s">
        <v>421</v>
      </c>
      <c r="M162" s="503"/>
      <c r="N162" s="503"/>
      <c r="O162" s="503">
        <v>0.38100000000000001</v>
      </c>
      <c r="P162" s="503">
        <v>0.38400000000000001</v>
      </c>
    </row>
    <row r="163" spans="2:16">
      <c r="B163" s="503"/>
      <c r="C163" s="503"/>
      <c r="D163" s="503" t="s">
        <v>416</v>
      </c>
      <c r="E163" s="503"/>
      <c r="F163" s="503"/>
      <c r="G163" s="503">
        <v>0</v>
      </c>
      <c r="H163" s="503"/>
      <c r="I163" s="503"/>
      <c r="J163" s="503"/>
      <c r="K163" s="503"/>
      <c r="L163" s="503" t="s">
        <v>422</v>
      </c>
      <c r="M163" s="503"/>
      <c r="N163" s="503"/>
      <c r="O163" s="503">
        <v>2671.5909999999999</v>
      </c>
      <c r="P163" s="503">
        <v>2897.09</v>
      </c>
    </row>
    <row r="164" spans="2:16">
      <c r="B164" s="503" t="s">
        <v>243</v>
      </c>
      <c r="C164" s="503"/>
      <c r="D164" s="503"/>
      <c r="E164" s="503"/>
      <c r="F164" s="503"/>
      <c r="G164" s="503"/>
      <c r="H164" s="503"/>
      <c r="I164" s="503"/>
      <c r="J164" s="503"/>
      <c r="K164" s="503"/>
      <c r="L164" s="503" t="s">
        <v>423</v>
      </c>
      <c r="M164" s="503"/>
      <c r="N164" s="503"/>
      <c r="O164" s="506">
        <v>0.96389999999999998</v>
      </c>
      <c r="P164" s="503">
        <v>0.96140000000000003</v>
      </c>
    </row>
    <row r="165" spans="2:16">
      <c r="B165" s="503" t="s">
        <v>424</v>
      </c>
      <c r="C165" s="503"/>
      <c r="D165" s="503"/>
      <c r="E165" s="503"/>
      <c r="F165" s="503"/>
      <c r="G165" s="503"/>
      <c r="H165" s="503"/>
      <c r="I165" s="503"/>
      <c r="J165" s="503"/>
      <c r="K165" s="503"/>
      <c r="L165" s="503" t="s">
        <v>425</v>
      </c>
      <c r="M165" s="503"/>
      <c r="N165" s="503"/>
      <c r="O165" s="503">
        <v>1.5949999999999999E-2</v>
      </c>
      <c r="P165" s="503">
        <v>1.6209999999999999E-2</v>
      </c>
    </row>
    <row r="166" spans="2:16">
      <c r="B166" s="503" t="s">
        <v>426</v>
      </c>
      <c r="C166" s="503"/>
      <c r="D166" s="503"/>
      <c r="E166" s="503"/>
      <c r="F166" s="503"/>
      <c r="G166" s="503"/>
      <c r="H166" s="503"/>
      <c r="I166" s="503"/>
      <c r="J166" s="503"/>
      <c r="K166" s="503"/>
      <c r="L166" s="503" t="s">
        <v>427</v>
      </c>
      <c r="M166" s="503"/>
      <c r="N166" s="503"/>
      <c r="O166" s="503">
        <v>8.3400000000000002E-3</v>
      </c>
      <c r="P166" s="503">
        <v>8.4100000000000008E-3</v>
      </c>
    </row>
    <row r="167" spans="2:16">
      <c r="B167" s="503"/>
      <c r="C167" s="503"/>
      <c r="D167" s="503"/>
      <c r="E167" s="503"/>
      <c r="F167" s="503"/>
      <c r="G167" s="503"/>
      <c r="H167" s="503"/>
      <c r="I167" s="503"/>
      <c r="J167" s="503"/>
      <c r="K167" s="503"/>
      <c r="L167" s="503" t="s">
        <v>428</v>
      </c>
      <c r="M167" s="503"/>
      <c r="N167" s="503"/>
      <c r="O167" s="503">
        <v>3.1202999999999999</v>
      </c>
      <c r="P167" s="503">
        <v>2.9022000000000001</v>
      </c>
    </row>
    <row r="168" spans="2:16" s="194" customFormat="1">
      <c r="B168" s="503"/>
      <c r="C168" s="503"/>
      <c r="D168" s="503"/>
      <c r="E168" s="503"/>
      <c r="F168" s="503"/>
      <c r="G168" s="503"/>
      <c r="H168" s="503"/>
      <c r="I168" s="503"/>
      <c r="J168" s="503"/>
      <c r="K168" s="503"/>
      <c r="L168" s="503"/>
      <c r="M168" s="503"/>
      <c r="N168" s="503"/>
      <c r="O168" s="503"/>
      <c r="P168" s="503"/>
    </row>
    <row r="169" spans="2:16" s="194" customFormat="1">
      <c r="B169" s="507"/>
      <c r="C169" s="503"/>
      <c r="D169" s="503"/>
      <c r="E169" s="503"/>
      <c r="F169" s="503"/>
      <c r="G169" s="503"/>
      <c r="H169" s="503"/>
      <c r="I169" s="503"/>
      <c r="J169" s="503"/>
      <c r="K169" s="503"/>
      <c r="L169" s="503"/>
      <c r="M169" s="503"/>
      <c r="N169" s="503"/>
      <c r="O169" s="503"/>
      <c r="P169" s="503"/>
    </row>
    <row r="170" spans="2:16">
      <c r="B170" s="503" t="s">
        <v>231</v>
      </c>
      <c r="C170" s="503"/>
      <c r="D170" s="503"/>
      <c r="E170" s="503"/>
      <c r="F170" s="503"/>
      <c r="G170" s="503"/>
      <c r="H170" s="503"/>
      <c r="I170" s="503"/>
      <c r="J170" s="503"/>
      <c r="K170" s="503"/>
      <c r="L170" s="503" t="s">
        <v>461</v>
      </c>
      <c r="N170" s="503"/>
      <c r="O170" s="503"/>
      <c r="P170" s="503"/>
    </row>
    <row r="171" spans="2:16">
      <c r="B171" s="503" t="s">
        <v>429</v>
      </c>
      <c r="C171" s="503"/>
      <c r="D171" s="503"/>
      <c r="E171" s="503"/>
      <c r="F171" s="503"/>
      <c r="G171" s="503"/>
      <c r="H171" s="503"/>
      <c r="I171" s="503"/>
      <c r="J171" s="503"/>
      <c r="K171" s="503"/>
      <c r="L171" s="503" t="s">
        <v>231</v>
      </c>
      <c r="N171" s="503"/>
      <c r="O171" s="503"/>
      <c r="P171" s="503"/>
    </row>
    <row r="172" spans="2:16">
      <c r="B172" s="503" t="s">
        <v>235</v>
      </c>
      <c r="C172" s="503"/>
      <c r="D172" s="503"/>
      <c r="E172" s="503"/>
      <c r="F172" s="503"/>
      <c r="G172" s="503"/>
      <c r="H172" s="503"/>
      <c r="I172" s="503"/>
      <c r="J172" s="503"/>
      <c r="K172" s="503"/>
      <c r="L172" s="503" t="s">
        <v>444</v>
      </c>
      <c r="N172" s="503"/>
      <c r="O172" s="503"/>
      <c r="P172" s="503"/>
    </row>
    <row r="173" spans="2:16">
      <c r="B173" s="503" t="s">
        <v>300</v>
      </c>
      <c r="C173" s="503"/>
      <c r="D173" s="503"/>
      <c r="E173" s="503"/>
      <c r="F173" s="503"/>
      <c r="G173" s="503"/>
      <c r="H173" s="503"/>
      <c r="I173" s="503"/>
      <c r="J173" s="503"/>
      <c r="K173" s="503"/>
      <c r="L173" s="503" t="s">
        <v>235</v>
      </c>
      <c r="N173" s="503"/>
      <c r="O173" s="503"/>
      <c r="P173" s="503"/>
    </row>
    <row r="174" spans="2:16">
      <c r="B174" s="503" t="s">
        <v>430</v>
      </c>
      <c r="C174" s="503"/>
      <c r="D174" s="503"/>
      <c r="E174" s="503"/>
      <c r="F174" s="503"/>
      <c r="G174" s="503"/>
      <c r="H174" s="503"/>
      <c r="I174" s="503"/>
      <c r="J174" s="503"/>
      <c r="K174" s="503"/>
      <c r="L174" s="503" t="s">
        <v>300</v>
      </c>
      <c r="N174" s="503"/>
      <c r="O174" s="503"/>
      <c r="P174" s="503"/>
    </row>
    <row r="175" spans="2:16">
      <c r="B175" s="503" t="s">
        <v>241</v>
      </c>
      <c r="C175" s="503"/>
      <c r="D175" s="503"/>
      <c r="E175" s="503"/>
      <c r="F175" s="503"/>
      <c r="G175" s="503"/>
      <c r="H175" s="503"/>
      <c r="I175" s="503"/>
      <c r="J175" s="503"/>
      <c r="K175" s="503"/>
      <c r="L175" s="503" t="s">
        <v>366</v>
      </c>
      <c r="N175" s="503"/>
      <c r="O175" s="503"/>
      <c r="P175" s="503"/>
    </row>
    <row r="176" spans="2:16">
      <c r="B176" s="503" t="s">
        <v>243</v>
      </c>
      <c r="C176" s="503"/>
      <c r="D176" s="503"/>
      <c r="E176" s="503"/>
      <c r="F176" s="503"/>
      <c r="G176" s="503"/>
      <c r="H176" s="503"/>
      <c r="I176" s="503"/>
      <c r="J176" s="503"/>
      <c r="K176" s="503"/>
      <c r="L176" s="503" t="s">
        <v>241</v>
      </c>
      <c r="N176" s="503"/>
      <c r="O176" s="503"/>
      <c r="P176" s="503"/>
    </row>
    <row r="177" spans="2:16">
      <c r="B177" s="503" t="s">
        <v>431</v>
      </c>
      <c r="C177" s="503"/>
      <c r="D177" s="503"/>
      <c r="E177" s="503"/>
      <c r="F177" s="503"/>
      <c r="G177" s="503"/>
      <c r="H177" s="503"/>
      <c r="I177" s="503"/>
      <c r="J177" s="503"/>
      <c r="K177" s="503"/>
      <c r="L177" s="503" t="s">
        <v>243</v>
      </c>
      <c r="N177" s="503"/>
      <c r="O177" s="503"/>
      <c r="P177" s="503"/>
    </row>
    <row r="178" spans="2:16">
      <c r="B178" s="503" t="s">
        <v>432</v>
      </c>
      <c r="C178" s="503"/>
      <c r="D178" s="503"/>
      <c r="E178" s="503"/>
      <c r="F178" s="503"/>
      <c r="G178" s="503"/>
      <c r="H178" s="503"/>
      <c r="I178" s="503"/>
      <c r="J178" s="503"/>
      <c r="K178" s="503"/>
      <c r="L178" s="503" t="s">
        <v>431</v>
      </c>
      <c r="N178" s="503"/>
      <c r="O178" s="503"/>
      <c r="P178" s="503"/>
    </row>
    <row r="179" spans="2:16">
      <c r="B179" s="503" t="s">
        <v>433</v>
      </c>
      <c r="L179" s="503" t="s">
        <v>432</v>
      </c>
    </row>
    <row r="180" spans="2:16">
      <c r="B180" s="503" t="s">
        <v>434</v>
      </c>
      <c r="L180" s="503" t="s">
        <v>433</v>
      </c>
    </row>
    <row r="181" spans="2:16">
      <c r="B181" s="503" t="s">
        <v>311</v>
      </c>
      <c r="L181" s="503" t="s">
        <v>434</v>
      </c>
    </row>
    <row r="182" spans="2:16">
      <c r="B182" s="503" t="s">
        <v>435</v>
      </c>
      <c r="L182" s="503" t="s">
        <v>311</v>
      </c>
    </row>
    <row r="183" spans="2:16">
      <c r="B183" s="503" t="s">
        <v>436</v>
      </c>
      <c r="L183" s="503" t="s">
        <v>445</v>
      </c>
    </row>
    <row r="184" spans="2:16">
      <c r="B184" s="503" t="s">
        <v>243</v>
      </c>
      <c r="L184" s="503" t="s">
        <v>446</v>
      </c>
    </row>
    <row r="185" spans="2:16">
      <c r="B185" s="503" t="s">
        <v>437</v>
      </c>
      <c r="L185" s="503" t="s">
        <v>447</v>
      </c>
    </row>
    <row r="186" spans="2:16">
      <c r="B186" s="503" t="s">
        <v>243</v>
      </c>
      <c r="L186" s="503" t="s">
        <v>448</v>
      </c>
    </row>
    <row r="187" spans="2:16">
      <c r="B187" s="503" t="s">
        <v>438</v>
      </c>
      <c r="L187" s="503" t="s">
        <v>449</v>
      </c>
    </row>
    <row r="188" spans="2:16">
      <c r="B188" s="503" t="s">
        <v>439</v>
      </c>
      <c r="L188" s="503" t="s">
        <v>450</v>
      </c>
    </row>
    <row r="189" spans="2:16">
      <c r="B189" s="503" t="s">
        <v>440</v>
      </c>
      <c r="L189" s="503" t="s">
        <v>451</v>
      </c>
    </row>
    <row r="190" spans="2:16">
      <c r="B190" s="503" t="s">
        <v>441</v>
      </c>
      <c r="L190" s="503" t="s">
        <v>452</v>
      </c>
    </row>
    <row r="191" spans="2:16">
      <c r="B191" s="503" t="s">
        <v>442</v>
      </c>
      <c r="L191" s="503" t="s">
        <v>453</v>
      </c>
    </row>
    <row r="192" spans="2:16">
      <c r="B192" s="503" t="s">
        <v>443</v>
      </c>
      <c r="L192" s="503" t="s">
        <v>454</v>
      </c>
    </row>
    <row r="193" spans="12:12">
      <c r="L193" s="503" t="s">
        <v>455</v>
      </c>
    </row>
    <row r="194" spans="12:12">
      <c r="L194" s="503" t="s">
        <v>456</v>
      </c>
    </row>
    <row r="195" spans="12:12">
      <c r="L195" s="503" t="s">
        <v>457</v>
      </c>
    </row>
    <row r="196" spans="12:12">
      <c r="L196" s="503" t="s">
        <v>458</v>
      </c>
    </row>
    <row r="197" spans="12:12">
      <c r="L197" s="503" t="s">
        <v>459</v>
      </c>
    </row>
    <row r="198" spans="12:12">
      <c r="L198" s="503" t="s">
        <v>460</v>
      </c>
    </row>
  </sheetData>
  <phoneticPr fontId="2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9</vt:i4>
      </vt:variant>
      <vt:variant>
        <vt:lpstr>이름이 지정된 범위</vt:lpstr>
      </vt:variant>
      <vt:variant>
        <vt:i4>10</vt:i4>
      </vt:variant>
    </vt:vector>
  </HeadingPairs>
  <TitlesOfParts>
    <vt:vector size="19" baseType="lpstr">
      <vt:lpstr>COVER</vt:lpstr>
      <vt:lpstr>CONTENT</vt:lpstr>
      <vt:lpstr>SUMMARY</vt:lpstr>
      <vt:lpstr>DATA1</vt:lpstr>
      <vt:lpstr>process1</vt:lpstr>
      <vt:lpstr>DATA2</vt:lpstr>
      <vt:lpstr>process2</vt:lpstr>
      <vt:lpstr>DIAGRAM</vt:lpstr>
      <vt:lpstr>Reference</vt:lpstr>
      <vt:lpstr>CONTENT!Print_Area</vt:lpstr>
      <vt:lpstr>COVER!Print_Area</vt:lpstr>
      <vt:lpstr>DATA1!Print_Area</vt:lpstr>
      <vt:lpstr>DATA2!Print_Area</vt:lpstr>
      <vt:lpstr>DIAGRAM!Print_Area</vt:lpstr>
      <vt:lpstr>process1!Print_Area</vt:lpstr>
      <vt:lpstr>process2!Print_Area</vt:lpstr>
      <vt:lpstr>SUMMARY!Print_Area</vt:lpstr>
      <vt:lpstr>DIAGRAM!Print_Titles</vt:lpstr>
      <vt:lpstr>process1!Print_Titles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차 성원</dc:creator>
  <cp:lastModifiedBy>정우철</cp:lastModifiedBy>
  <cp:lastPrinted>2018-09-11T05:59:22Z</cp:lastPrinted>
  <dcterms:created xsi:type="dcterms:W3CDTF">2018-06-06T02:11:40Z</dcterms:created>
  <dcterms:modified xsi:type="dcterms:W3CDTF">2019-02-11T09:10:18Z</dcterms:modified>
</cp:coreProperties>
</file>