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ujun_tong_project\"/>
    </mc:Choice>
  </mc:AlternateContent>
  <bookViews>
    <workbookView xWindow="0" yWindow="0" windowWidth="28800" windowHeight="11265"/>
  </bookViews>
  <sheets>
    <sheet name="견적서(요약)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J27" i="2" l="1"/>
  <c r="H24" i="2"/>
  <c r="G7" i="2"/>
  <c r="G6" i="2"/>
  <c r="G5" i="2"/>
  <c r="D47" i="1"/>
  <c r="E47" i="1" s="1"/>
  <c r="D46" i="1"/>
  <c r="D45" i="1"/>
  <c r="E45" i="1" s="1"/>
  <c r="F45" i="1" s="1"/>
  <c r="D44" i="1"/>
  <c r="D43" i="1"/>
  <c r="E43" i="1" s="1"/>
  <c r="D42" i="1"/>
  <c r="E26" i="1"/>
  <c r="F47" i="1" l="1"/>
  <c r="G47" i="1" s="1"/>
  <c r="F43" i="1"/>
  <c r="G43" i="1" s="1"/>
  <c r="E42" i="1"/>
  <c r="F42" i="1" s="1"/>
  <c r="E44" i="1"/>
  <c r="F44" i="1" s="1"/>
  <c r="E46" i="1"/>
  <c r="F46" i="1" s="1"/>
  <c r="G45" i="1"/>
  <c r="G44" i="1" l="1"/>
  <c r="F21" i="1"/>
  <c r="G21" i="1" s="1"/>
  <c r="H21" i="1" s="1"/>
  <c r="F17" i="1"/>
  <c r="G17" i="1" s="1"/>
  <c r="H17" i="1" s="1"/>
  <c r="G42" i="1"/>
  <c r="F23" i="1"/>
  <c r="G23" i="1" s="1"/>
  <c r="H23" i="1" s="1"/>
  <c r="F25" i="1"/>
  <c r="G25" i="1" s="1"/>
  <c r="H25" i="1" s="1"/>
  <c r="G46" i="1"/>
  <c r="F18" i="1"/>
  <c r="G18" i="1" s="1"/>
  <c r="H18" i="1" s="1"/>
  <c r="F24" i="1"/>
  <c r="G24" i="1" s="1"/>
  <c r="H24" i="1" s="1"/>
  <c r="F20" i="1"/>
  <c r="G20" i="1" s="1"/>
  <c r="H20" i="1" s="1"/>
  <c r="F19" i="1"/>
  <c r="G19" i="1" s="1"/>
  <c r="H19" i="1" s="1"/>
  <c r="F22" i="1"/>
  <c r="G22" i="1" s="1"/>
  <c r="H22" i="1" s="1"/>
  <c r="H26" i="1" l="1"/>
  <c r="H28" i="1" l="1"/>
  <c r="H29" i="1" s="1"/>
  <c r="F30" i="1" s="1"/>
</calcChain>
</file>

<file path=xl/sharedStrings.xml><?xml version="1.0" encoding="utf-8"?>
<sst xmlns="http://schemas.openxmlformats.org/spreadsheetml/2006/main" count="82" uniqueCount="80">
  <si>
    <t>A+라이프 의전 통합시스템 구축 견적서(Quotation)</t>
  </si>
  <si>
    <t>■ 견적 번호</t>
  </si>
  <si>
    <t>:  FINELAB20220808-001</t>
  </si>
  <si>
    <t>■ 제       목</t>
  </si>
  <si>
    <t>:  A+라이프 의전통합 시스템 개발</t>
  </si>
  <si>
    <t>■ 수  신  처</t>
  </si>
  <si>
    <t>: ㈜A+ 라이프 귀중</t>
  </si>
  <si>
    <t>■ 참       조</t>
  </si>
  <si>
    <t>:</t>
  </si>
  <si>
    <t>주식회사 파인랩  (204-86-45452)</t>
  </si>
  <si>
    <t>■ 견적 일자</t>
  </si>
  <si>
    <t>:  2022년 08월 08일</t>
  </si>
  <si>
    <t>본사/연구소</t>
  </si>
  <si>
    <t>서울시 강남구 삼성로 546, 2층 
(삼성동, 백영빌딩)</t>
  </si>
  <si>
    <t>■ 담  당  자</t>
  </si>
  <si>
    <t>:  송성백 책임님</t>
  </si>
  <si>
    <t>대표 이사</t>
  </si>
  <si>
    <t>남기영, 정동훈</t>
  </si>
  <si>
    <t>(인)</t>
  </si>
  <si>
    <t xml:space="preserve">     요청하신 내역에 대해 아래와 같이 견적 합니다. </t>
  </si>
  <si>
    <t>연락처</t>
  </si>
  <si>
    <t>심재완 (02-3453-3864)</t>
  </si>
  <si>
    <t>■ 총 견적금액 :</t>
  </si>
  <si>
    <t>( VAT 포함 )</t>
  </si>
  <si>
    <t>( 단위 : 원 )</t>
  </si>
  <si>
    <t>구분</t>
  </si>
  <si>
    <t>항 목</t>
  </si>
  <si>
    <t>세부 내역</t>
  </si>
  <si>
    <t>수량</t>
  </si>
  <si>
    <t>소비자단가</t>
  </si>
  <si>
    <t>할인단가</t>
  </si>
  <si>
    <t>제안금액</t>
  </si>
  <si>
    <t>할인율</t>
  </si>
  <si>
    <t>웹세스템
개발</t>
  </si>
  <si>
    <t>프로젝트 계획 관리</t>
  </si>
  <si>
    <r>
      <rPr>
        <b/>
        <sz val="11"/>
        <color indexed="8"/>
        <rFont val="나눔고딕"/>
        <family val="3"/>
        <charset val="129"/>
      </rPr>
      <t>▶PMO (고급)</t>
    </r>
    <r>
      <rPr>
        <sz val="11"/>
        <color indexed="8"/>
        <rFont val="나눔고딕"/>
        <family val="3"/>
        <charset val="129"/>
      </rPr>
      <t xml:space="preserve">
</t>
    </r>
    <r>
      <rPr>
        <sz val="11"/>
        <color indexed="8"/>
        <rFont val="나눔고딕"/>
        <family val="3"/>
        <charset val="129"/>
      </rPr>
      <t xml:space="preserve">- 사업관리 &amp; 기획 협의
</t>
    </r>
    <r>
      <rPr>
        <sz val="11"/>
        <color indexed="8"/>
        <rFont val="나눔고딕"/>
        <family val="3"/>
        <charset val="129"/>
      </rPr>
      <t xml:space="preserve">- 기획안 의견조율
</t>
    </r>
    <r>
      <rPr>
        <sz val="11"/>
        <color indexed="8"/>
        <rFont val="나눔고딕"/>
        <family val="3"/>
        <charset val="129"/>
      </rPr>
      <t xml:space="preserve">- 요구사항 도출
</t>
    </r>
    <r>
      <rPr>
        <sz val="11"/>
        <color indexed="8"/>
        <rFont val="나눔고딕"/>
        <family val="3"/>
        <charset val="129"/>
      </rPr>
      <t>- 산출물</t>
    </r>
  </si>
  <si>
    <t>기획</t>
  </si>
  <si>
    <r>
      <rPr>
        <b/>
        <sz val="11"/>
        <color indexed="8"/>
        <rFont val="나눔고딕"/>
        <family val="3"/>
        <charset val="129"/>
      </rPr>
      <t xml:space="preserve">▶기획 (웹/앱- 중급) </t>
    </r>
    <r>
      <rPr>
        <sz val="11"/>
        <color indexed="8"/>
        <rFont val="나눔고딕"/>
        <family val="3"/>
        <charset val="129"/>
      </rPr>
      <t xml:space="preserve">
</t>
    </r>
    <r>
      <rPr>
        <sz val="11"/>
        <color indexed="8"/>
        <rFont val="나눔고딕"/>
        <family val="3"/>
        <charset val="129"/>
      </rPr>
      <t xml:space="preserve">- 요건 분석, 기획 상세 정의 
</t>
    </r>
    <r>
      <rPr>
        <sz val="11"/>
        <color indexed="8"/>
        <rFont val="나눔고딕"/>
        <family val="3"/>
        <charset val="129"/>
      </rPr>
      <t xml:space="preserve">- UX/UI 설계 / 스토리보드
</t>
    </r>
    <r>
      <rPr>
        <sz val="11"/>
        <color indexed="8"/>
        <rFont val="나눔고딕"/>
        <family val="3"/>
        <charset val="129"/>
      </rPr>
      <t xml:space="preserve">- 업무 상세 정의
</t>
    </r>
    <r>
      <rPr>
        <sz val="11"/>
        <color indexed="8"/>
        <rFont val="나눔고딕"/>
        <family val="3"/>
        <charset val="129"/>
      </rPr>
      <t xml:space="preserve">- 비즈니스 로직 정의 
</t>
    </r>
    <r>
      <rPr>
        <sz val="11"/>
        <color indexed="8"/>
        <rFont val="나눔고딕"/>
        <family val="3"/>
        <charset val="129"/>
      </rPr>
      <t>- 컨텐츠 정리</t>
    </r>
  </si>
  <si>
    <t xml:space="preserve"> </t>
  </si>
  <si>
    <t>디자인</t>
  </si>
  <si>
    <r>
      <rPr>
        <b/>
        <sz val="11"/>
        <color indexed="8"/>
        <rFont val="나눔고딕"/>
        <family val="3"/>
        <charset val="129"/>
      </rPr>
      <t>▶디자인 (중급)</t>
    </r>
    <r>
      <rPr>
        <sz val="11"/>
        <color indexed="8"/>
        <rFont val="나눔고딕"/>
        <family val="3"/>
        <charset val="129"/>
      </rPr>
      <t xml:space="preserve">
</t>
    </r>
    <r>
      <rPr>
        <sz val="11"/>
        <color indexed="8"/>
        <rFont val="나눔고딕"/>
        <family val="3"/>
        <charset val="129"/>
      </rPr>
      <t xml:space="preserve">-디자인 UI 설계, 세부 페이지 디자인,
</t>
    </r>
    <r>
      <rPr>
        <sz val="11"/>
        <color indexed="8"/>
        <rFont val="나눔고딕"/>
        <family val="3"/>
        <charset val="129"/>
      </rPr>
      <t xml:space="preserve">기능별 페이지 디자인, 콘텐츠 디자인,
</t>
    </r>
    <r>
      <rPr>
        <sz val="11"/>
        <color indexed="8"/>
        <rFont val="나눔고딕"/>
        <family val="3"/>
        <charset val="129"/>
      </rPr>
      <t>스타일 가이드 정리</t>
    </r>
  </si>
  <si>
    <r>
      <rPr>
        <b/>
        <sz val="11"/>
        <color indexed="8"/>
        <rFont val="나눔고딕"/>
        <family val="3"/>
        <charset val="129"/>
      </rPr>
      <t>▶웹퍼블리싱 (중급)</t>
    </r>
    <r>
      <rPr>
        <sz val="11"/>
        <color indexed="8"/>
        <rFont val="나눔고딕"/>
        <family val="3"/>
        <charset val="129"/>
      </rPr>
      <t xml:space="preserve">
</t>
    </r>
    <r>
      <rPr>
        <sz val="11"/>
        <color indexed="8"/>
        <rFont val="나눔고딕"/>
        <family val="3"/>
        <charset val="129"/>
      </rPr>
      <t xml:space="preserve">-HTML/CSS 웹표준 및 디바이스 별 코딩
</t>
    </r>
    <r>
      <rPr>
        <sz val="11"/>
        <color indexed="8"/>
        <rFont val="나눔고딕"/>
        <family val="3"/>
        <charset val="129"/>
      </rPr>
      <t>- UI모션 디바이스 별 웹 스크립트 코딩</t>
    </r>
  </si>
  <si>
    <t>시스템 개발</t>
  </si>
  <si>
    <r>
      <rPr>
        <b/>
        <sz val="11"/>
        <color indexed="8"/>
        <rFont val="나눔고딕"/>
        <family val="3"/>
        <charset val="129"/>
      </rPr>
      <t>▶개발 PM(고급)</t>
    </r>
    <r>
      <rPr>
        <sz val="11"/>
        <color indexed="8"/>
        <rFont val="나눔고딕"/>
        <family val="3"/>
        <charset val="129"/>
      </rPr>
      <t xml:space="preserve">
</t>
    </r>
    <r>
      <rPr>
        <sz val="11"/>
        <color indexed="8"/>
        <rFont val="나눔고딕"/>
        <family val="3"/>
        <charset val="129"/>
      </rPr>
      <t xml:space="preserve">- 개발 환경 분석
</t>
    </r>
    <r>
      <rPr>
        <sz val="11"/>
        <color indexed="8"/>
        <rFont val="나눔고딕"/>
        <family val="3"/>
        <charset val="129"/>
      </rPr>
      <t xml:space="preserve">- 개발 요건 정의 공통 모듈 및 DB 설계
</t>
    </r>
    <r>
      <rPr>
        <sz val="11"/>
        <color indexed="8"/>
        <rFont val="나눔고딕"/>
        <family val="3"/>
        <charset val="129"/>
      </rPr>
      <t>- 개발 일정 및 개발 리드</t>
    </r>
  </si>
  <si>
    <t>앱개발</t>
  </si>
  <si>
    <t>프론트 개발</t>
  </si>
  <si>
    <r>
      <rPr>
        <b/>
        <sz val="11"/>
        <color indexed="8"/>
        <rFont val="나눔고딕"/>
        <family val="3"/>
        <charset val="129"/>
      </rPr>
      <t>▶개발 (중급)</t>
    </r>
    <r>
      <rPr>
        <sz val="11"/>
        <color indexed="8"/>
        <rFont val="나눔고딕"/>
        <family val="3"/>
        <charset val="129"/>
      </rPr>
      <t xml:space="preserve">
</t>
    </r>
    <r>
      <rPr>
        <sz val="11"/>
        <color indexed="8"/>
        <rFont val="나눔고딕"/>
        <family val="3"/>
        <charset val="129"/>
      </rPr>
      <t xml:space="preserve">- Flutter 개발
</t>
    </r>
    <r>
      <rPr>
        <sz val="11"/>
        <color indexed="8"/>
        <rFont val="나눔고딕"/>
        <family val="3"/>
        <charset val="129"/>
      </rPr>
      <t xml:space="preserve">- 하이브리드 앱 및 네이티브 영역 개발 PM
</t>
    </r>
    <r>
      <rPr>
        <sz val="11"/>
        <color indexed="8"/>
        <rFont val="나눔고딕"/>
        <family val="3"/>
        <charset val="129"/>
      </rPr>
      <t xml:space="preserve">앱 기능 개발 
</t>
    </r>
    <r>
      <rPr>
        <sz val="11"/>
        <color indexed="8"/>
        <rFont val="나눔고딕"/>
        <family val="3"/>
        <charset val="129"/>
      </rPr>
      <t>앱 배포 관리</t>
    </r>
  </si>
  <si>
    <r>
      <rPr>
        <b/>
        <sz val="11"/>
        <color indexed="8"/>
        <rFont val="나눔고딕"/>
        <family val="3"/>
        <charset val="129"/>
      </rPr>
      <t>▶개발 (초급)</t>
    </r>
    <r>
      <rPr>
        <sz val="11"/>
        <color indexed="8"/>
        <rFont val="나눔고딕"/>
        <family val="3"/>
        <charset val="129"/>
      </rPr>
      <t xml:space="preserve">
</t>
    </r>
    <r>
      <rPr>
        <sz val="11"/>
        <color indexed="8"/>
        <rFont val="나눔고딕"/>
        <family val="3"/>
        <charset val="129"/>
      </rPr>
      <t xml:space="preserve">- Flutter 개발
</t>
    </r>
    <r>
      <rPr>
        <sz val="11"/>
        <color indexed="8"/>
        <rFont val="나눔고딕"/>
        <family val="3"/>
        <charset val="129"/>
      </rPr>
      <t xml:space="preserve">앱 기능 개발 
</t>
    </r>
    <r>
      <rPr>
        <sz val="11"/>
        <color indexed="8"/>
        <rFont val="나눔고딕"/>
        <family val="3"/>
        <charset val="129"/>
      </rPr>
      <t xml:space="preserve">앱 등록 및 배포 진행 
</t>
    </r>
    <r>
      <rPr>
        <sz val="11"/>
        <color indexed="8"/>
        <rFont val="나눔고딕"/>
        <family val="3"/>
        <charset val="129"/>
      </rPr>
      <t>PUSH 알림 인터페이스 개발</t>
    </r>
  </si>
  <si>
    <t xml:space="preserve"> 소계</t>
  </si>
  <si>
    <t>십만이하 절사</t>
  </si>
  <si>
    <t>합계</t>
  </si>
  <si>
    <t>부가가치세</t>
  </si>
  <si>
    <t>제안 금액( VAT 포함 )</t>
  </si>
  <si>
    <t>[ Remark ]</t>
  </si>
  <si>
    <t>1) 견적유효기간  : 견적일로부터 30일</t>
  </si>
  <si>
    <t>2) 검수 후 1년 무상하자보수, 유상유지보수 요율은 계약 금액의 12%입니다.</t>
  </si>
  <si>
    <t>3) 개발비는 2018년 소프트웨어사업 노임단가 기술료 20%, 제경비 110% 기준입니다.</t>
  </si>
  <si>
    <t>4) 걷기 및 배틀방 등 외 화면은 타업체(앤트썸)에서 개발을 진행하여 계약에 불포함됨 (별도 견적 및 계약 진행 예정)</t>
  </si>
  <si>
    <t>2018년 적용 S/W 기술자 평균임금</t>
  </si>
  <si>
    <t>(단위 : 원)</t>
  </si>
  <si>
    <t>일노임 임금(A)</t>
  </si>
  <si>
    <t>월노임 임금(B)</t>
  </si>
  <si>
    <t>제경비( C )</t>
  </si>
  <si>
    <t>기술료( D )</t>
  </si>
  <si>
    <t>월인건비( E )</t>
  </si>
  <si>
    <t>고시단가</t>
  </si>
  <si>
    <t>B=A*21일</t>
  </si>
  <si>
    <t>C = B * 110%</t>
  </si>
  <si>
    <t>D=(B+C) * 20%</t>
  </si>
  <si>
    <t>E = B + C + D</t>
  </si>
  <si>
    <t>특급</t>
  </si>
  <si>
    <t>고급</t>
  </si>
  <si>
    <t>중급</t>
  </si>
  <si>
    <t>초급</t>
  </si>
  <si>
    <t>고급기능사</t>
  </si>
  <si>
    <t>중급기능사</t>
  </si>
  <si>
    <t>PM</t>
  </si>
  <si>
    <t>일금 이억육천일백팔십만 원정</t>
    <phoneticPr fontId="17" type="noConversion"/>
  </si>
  <si>
    <r>
      <rPr>
        <b/>
        <sz val="11"/>
        <color indexed="8"/>
        <rFont val="나눔고딕"/>
        <family val="3"/>
        <charset val="129"/>
      </rPr>
      <t>▶개발 PL (중급)</t>
    </r>
    <r>
      <rPr>
        <sz val="11"/>
        <color indexed="8"/>
        <rFont val="나눔고딕"/>
        <family val="3"/>
        <charset val="129"/>
      </rPr>
      <t xml:space="preserve">
- 화면 개발
- 기존 데이터베이스 매핑 및 마이그레이션</t>
    </r>
    <phoneticPr fontId="17" type="noConversion"/>
  </si>
  <si>
    <r>
      <rPr>
        <b/>
        <sz val="11"/>
        <color indexed="8"/>
        <rFont val="나눔고딕"/>
        <family val="3"/>
        <charset val="129"/>
      </rPr>
      <t>▶개발 (중급) - 3명</t>
    </r>
    <r>
      <rPr>
        <sz val="11"/>
        <color indexed="8"/>
        <rFont val="나눔고딕"/>
        <family val="3"/>
        <charset val="129"/>
      </rPr>
      <t xml:space="preserve">
- 화면 개발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</si>
</sst>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 &quot;* #,##0&quot; &quot;;&quot;-&quot;* #,##0&quot; &quot;;&quot; &quot;* &quot;- &quot;"/>
    <numFmt numFmtId="177" formatCode="#,##0;#,##0"/>
    <numFmt numFmtId="178" formatCode="#,##0&quot; &quot;"/>
    <numFmt numFmtId="179" formatCode="&quot; &quot;* #,##0.00&quot; &quot;;&quot;-&quot;* #,##0.00&quot; &quot;;&quot; &quot;* &quot;- &quot;"/>
  </numFmts>
  <fonts count="18">
    <font>
      <sz val="11"/>
      <color indexed="8"/>
      <name val="맑은 고딕"/>
    </font>
    <font>
      <b/>
      <sz val="10"/>
      <color indexed="8"/>
      <name val="나눔고딕"/>
      <family val="3"/>
      <charset val="129"/>
    </font>
    <font>
      <sz val="11"/>
      <color indexed="8"/>
      <name val="나눔고딕"/>
      <family val="3"/>
      <charset val="129"/>
    </font>
    <font>
      <b/>
      <sz val="16"/>
      <color indexed="8"/>
      <name val="나눔고딕"/>
      <family val="3"/>
      <charset val="129"/>
    </font>
    <font>
      <b/>
      <sz val="11"/>
      <color indexed="8"/>
      <name val="나눔고딕"/>
      <family val="3"/>
      <charset val="129"/>
    </font>
    <font>
      <b/>
      <sz val="14"/>
      <color indexed="8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b/>
      <sz val="13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1"/>
      <color indexed="9"/>
      <name val="나눔고딕"/>
      <family val="3"/>
      <charset val="129"/>
    </font>
    <font>
      <sz val="11"/>
      <color indexed="12"/>
      <name val="나눔고딕"/>
      <family val="3"/>
      <charset val="129"/>
    </font>
    <font>
      <b/>
      <sz val="14"/>
      <color indexed="9"/>
      <name val="나눔고딕"/>
      <family val="3"/>
      <charset val="129"/>
    </font>
    <font>
      <b/>
      <sz val="12"/>
      <color indexed="9"/>
      <name val="나눔고딕"/>
      <family val="3"/>
      <charset val="129"/>
    </font>
    <font>
      <b/>
      <u/>
      <sz val="14"/>
      <color indexed="8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 applyNumberFormat="0" applyFill="0" applyBorder="0" applyProtection="0"/>
  </cellStyleXfs>
  <cellXfs count="155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vertical="center" wrapText="1"/>
    </xf>
    <xf numFmtId="176" fontId="4" fillId="2" borderId="9" xfId="0" applyNumberFormat="1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/>
    </xf>
    <xf numFmtId="49" fontId="4" fillId="2" borderId="9" xfId="0" applyNumberFormat="1" applyFont="1" applyFill="1" applyBorder="1" applyAlignment="1">
      <alignment horizontal="left" vertical="center" wrapText="1"/>
    </xf>
    <xf numFmtId="49" fontId="4" fillId="2" borderId="9" xfId="0" applyNumberFormat="1" applyFont="1" applyFill="1" applyBorder="1" applyAlignment="1">
      <alignment vertical="center" wrapText="1"/>
    </xf>
    <xf numFmtId="49" fontId="4" fillId="2" borderId="14" xfId="0" applyNumberFormat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/>
    </xf>
    <xf numFmtId="176" fontId="6" fillId="2" borderId="9" xfId="0" applyNumberFormat="1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49" fontId="5" fillId="3" borderId="15" xfId="0" applyNumberFormat="1" applyFont="1" applyFill="1" applyBorder="1" applyAlignment="1">
      <alignment horizontal="right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vertical="center" wrapText="1"/>
    </xf>
    <xf numFmtId="0" fontId="0" fillId="2" borderId="17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horizontal="right" vertical="center" wrapText="1"/>
    </xf>
    <xf numFmtId="176" fontId="6" fillId="2" borderId="16" xfId="0" applyNumberFormat="1" applyFont="1" applyFill="1" applyBorder="1" applyAlignment="1">
      <alignment horizontal="right" vertical="center" wrapText="1"/>
    </xf>
    <xf numFmtId="49" fontId="4" fillId="2" borderId="18" xfId="0" applyNumberFormat="1" applyFont="1" applyFill="1" applyBorder="1" applyAlignment="1">
      <alignment horizontal="right" vertical="center" wrapText="1"/>
    </xf>
    <xf numFmtId="0" fontId="0" fillId="2" borderId="19" xfId="0" applyFont="1" applyFill="1" applyBorder="1" applyAlignment="1">
      <alignment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49" fontId="4" fillId="5" borderId="20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176" fontId="2" fillId="2" borderId="20" xfId="0" applyNumberFormat="1" applyFont="1" applyFill="1" applyBorder="1" applyAlignment="1">
      <alignment horizontal="center" vertical="center" wrapText="1"/>
    </xf>
    <xf numFmtId="9" fontId="2" fillId="2" borderId="20" xfId="0" applyNumberFormat="1" applyFont="1" applyFill="1" applyBorder="1" applyAlignment="1">
      <alignment horizontal="center" vertical="center" wrapText="1"/>
    </xf>
    <xf numFmtId="49" fontId="0" fillId="2" borderId="19" xfId="0" applyNumberFormat="1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2" fillId="5" borderId="20" xfId="0" applyNumberFormat="1" applyFont="1" applyFill="1" applyBorder="1" applyAlignment="1">
      <alignment horizontal="center" vertical="center" wrapText="1"/>
    </xf>
    <xf numFmtId="176" fontId="2" fillId="5" borderId="20" xfId="0" applyNumberFormat="1" applyFont="1" applyFill="1" applyBorder="1" applyAlignment="1">
      <alignment horizontal="center" vertical="center" wrapText="1"/>
    </xf>
    <xf numFmtId="49" fontId="4" fillId="6" borderId="24" xfId="0" applyNumberFormat="1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176" fontId="4" fillId="6" borderId="20" xfId="0" applyNumberFormat="1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left" vertical="center" wrapText="1"/>
    </xf>
    <xf numFmtId="176" fontId="10" fillId="6" borderId="20" xfId="0" applyNumberFormat="1" applyFont="1" applyFill="1" applyBorder="1" applyAlignment="1">
      <alignment horizontal="left" vertical="center" wrapText="1"/>
    </xf>
    <xf numFmtId="177" fontId="12" fillId="7" borderId="29" xfId="0" applyNumberFormat="1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176" fontId="2" fillId="2" borderId="30" xfId="0" applyNumberFormat="1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49" fontId="4" fillId="2" borderId="16" xfId="0" applyNumberFormat="1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76" fontId="2" fillId="2" borderId="16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176" fontId="2" fillId="2" borderId="7" xfId="0" applyNumberFormat="1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 wrapText="1"/>
    </xf>
    <xf numFmtId="176" fontId="6" fillId="2" borderId="14" xfId="0" applyNumberFormat="1" applyFont="1" applyFill="1" applyBorder="1" applyAlignment="1">
      <alignment vertical="center" wrapText="1"/>
    </xf>
    <xf numFmtId="0" fontId="6" fillId="2" borderId="19" xfId="0" applyFont="1" applyFill="1" applyBorder="1" applyAlignment="1">
      <alignment horizontal="right" vertical="center"/>
    </xf>
    <xf numFmtId="49" fontId="4" fillId="2" borderId="32" xfId="0" applyNumberFormat="1" applyFont="1" applyFill="1" applyBorder="1" applyAlignment="1">
      <alignment horizontal="left" vertical="center"/>
    </xf>
    <xf numFmtId="49" fontId="4" fillId="2" borderId="23" xfId="0" applyNumberFormat="1" applyFont="1" applyFill="1" applyBorder="1" applyAlignment="1">
      <alignment horizontal="left" vertical="center"/>
    </xf>
    <xf numFmtId="176" fontId="0" fillId="2" borderId="18" xfId="0" applyNumberFormat="1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176" fontId="0" fillId="2" borderId="6" xfId="0" applyNumberFormat="1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/>
    </xf>
    <xf numFmtId="176" fontId="0" fillId="2" borderId="9" xfId="0" applyNumberFormat="1" applyFont="1" applyFill="1" applyBorder="1" applyAlignment="1"/>
    <xf numFmtId="49" fontId="15" fillId="8" borderId="20" xfId="0" applyNumberFormat="1" applyFont="1" applyFill="1" applyBorder="1" applyAlignment="1">
      <alignment horizontal="center" vertical="center"/>
    </xf>
    <xf numFmtId="176" fontId="0" fillId="2" borderId="8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horizontal="center" vertical="center"/>
    </xf>
    <xf numFmtId="3" fontId="16" fillId="2" borderId="20" xfId="0" applyNumberFormat="1" applyFont="1" applyFill="1" applyBorder="1" applyAlignment="1">
      <alignment horizontal="center" vertical="center" wrapText="1"/>
    </xf>
    <xf numFmtId="178" fontId="16" fillId="2" borderId="20" xfId="0" applyNumberFormat="1" applyFont="1" applyFill="1" applyBorder="1" applyAlignment="1">
      <alignment horizontal="center" vertical="center"/>
    </xf>
    <xf numFmtId="176" fontId="16" fillId="2" borderId="20" xfId="0" applyNumberFormat="1" applyFont="1" applyFill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vertical="center" wrapText="1"/>
    </xf>
    <xf numFmtId="176" fontId="0" fillId="2" borderId="16" xfId="0" applyNumberFormat="1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0" fontId="0" fillId="2" borderId="33" xfId="0" applyFont="1" applyFill="1" applyBorder="1" applyAlignment="1">
      <alignment vertical="center" wrapText="1"/>
    </xf>
    <xf numFmtId="0" fontId="2" fillId="2" borderId="34" xfId="0" applyFont="1" applyFill="1" applyBorder="1" applyAlignment="1">
      <alignment vertical="center" wrapText="1"/>
    </xf>
    <xf numFmtId="176" fontId="2" fillId="2" borderId="34" xfId="0" applyNumberFormat="1" applyFont="1" applyFill="1" applyBorder="1" applyAlignment="1">
      <alignment vertical="center" wrapText="1"/>
    </xf>
    <xf numFmtId="0" fontId="0" fillId="2" borderId="34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vertical="center" wrapText="1"/>
    </xf>
    <xf numFmtId="0" fontId="0" fillId="0" borderId="0" xfId="0" applyNumberFormat="1" applyFont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176" fontId="2" fillId="2" borderId="39" xfId="0" applyNumberFormat="1" applyFont="1" applyFill="1" applyBorder="1" applyAlignment="1">
      <alignment horizontal="center" vertical="center" wrapText="1"/>
    </xf>
    <xf numFmtId="179" fontId="0" fillId="0" borderId="40" xfId="0" applyNumberFormat="1" applyFont="1" applyBorder="1" applyAlignment="1"/>
    <xf numFmtId="0" fontId="0" fillId="0" borderId="41" xfId="0" applyFont="1" applyBorder="1" applyAlignment="1"/>
    <xf numFmtId="49" fontId="0" fillId="0" borderId="36" xfId="0" applyNumberFormat="1" applyFont="1" applyBorder="1" applyAlignment="1"/>
    <xf numFmtId="0" fontId="0" fillId="0" borderId="36" xfId="0" applyNumberFormat="1" applyFont="1" applyBorder="1" applyAlignment="1"/>
    <xf numFmtId="176" fontId="0" fillId="0" borderId="36" xfId="0" applyNumberFormat="1" applyFont="1" applyBorder="1" applyAlignment="1"/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49" fontId="11" fillId="7" borderId="26" xfId="0" applyNumberFormat="1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177" fontId="11" fillId="7" borderId="28" xfId="0" applyNumberFormat="1" applyFont="1" applyFill="1" applyBorder="1" applyAlignment="1">
      <alignment horizontal="right" vertical="center" wrapText="1"/>
    </xf>
    <xf numFmtId="177" fontId="11" fillId="7" borderId="26" xfId="0" applyNumberFormat="1" applyFont="1" applyFill="1" applyBorder="1" applyAlignment="1">
      <alignment horizontal="right" vertical="center" wrapText="1"/>
    </xf>
    <xf numFmtId="177" fontId="11" fillId="7" borderId="27" xfId="0" applyNumberFormat="1" applyFont="1" applyFill="1" applyBorder="1" applyAlignment="1">
      <alignment horizontal="right" vertical="center" wrapText="1"/>
    </xf>
    <xf numFmtId="49" fontId="4" fillId="5" borderId="23" xfId="0" applyNumberFormat="1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49" fontId="4" fillId="6" borderId="24" xfId="0" applyNumberFormat="1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4" fillId="5" borderId="21" xfId="0" applyNumberFormat="1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49" fontId="15" fillId="8" borderId="20" xfId="0" applyNumberFormat="1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49" fontId="4" fillId="2" borderId="9" xfId="0" applyNumberFormat="1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49" fontId="4" fillId="2" borderId="9" xfId="0" applyNumberFormat="1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0" fillId="2" borderId="16" xfId="0" applyNumberFormat="1" applyFont="1" applyFill="1" applyBorder="1" applyAlignment="1">
      <alignment horizontal="right"/>
    </xf>
    <xf numFmtId="0" fontId="0" fillId="2" borderId="16" xfId="0" applyFont="1" applyFill="1" applyBorder="1" applyAlignment="1">
      <alignment horizontal="right"/>
    </xf>
    <xf numFmtId="49" fontId="13" fillId="2" borderId="9" xfId="0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2" fillId="2" borderId="25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49" fontId="2" fillId="2" borderId="42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2DBDB"/>
      <rgbColor rgb="FFFF0000"/>
      <rgbColor rgb="FF7F7F7F"/>
      <rgbColor rgb="FFF2F2F2"/>
      <rgbColor rgb="FFD8D8D8"/>
      <rgbColor rgb="FF3F3F3F"/>
      <rgbColor rgb="FF9BBB59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9</xdr:row>
      <xdr:rowOff>129476</xdr:rowOff>
    </xdr:from>
    <xdr:to>
      <xdr:col>8</xdr:col>
      <xdr:colOff>390525</xdr:colOff>
      <xdr:row>11</xdr:row>
      <xdr:rowOff>73941</xdr:rowOff>
    </xdr:to>
    <xdr:pic>
      <xdr:nvPicPr>
        <xdr:cNvPr id="2" name="그림 17" descr="그림 17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2052300" y="1970976"/>
          <a:ext cx="466725" cy="4588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showGridLines="0" tabSelected="1" workbookViewId="0">
      <selection activeCell="C21" sqref="C21:C23"/>
    </sheetView>
  </sheetViews>
  <sheetFormatPr defaultColWidth="9" defaultRowHeight="14.25" customHeight="1"/>
  <cols>
    <col min="1" max="1" width="1.375" style="1" customWidth="1"/>
    <col min="2" max="2" width="12.125" style="1" customWidth="1"/>
    <col min="3" max="3" width="21.5" style="1" customWidth="1"/>
    <col min="4" max="4" width="59.5" style="1" customWidth="1"/>
    <col min="5" max="5" width="14.125" style="1" customWidth="1"/>
    <col min="6" max="6" width="16.625" style="1" customWidth="1"/>
    <col min="7" max="7" width="18.875" style="1" customWidth="1"/>
    <col min="8" max="8" width="15" style="1" customWidth="1"/>
    <col min="9" max="9" width="13.125" style="1" customWidth="1"/>
    <col min="10" max="10" width="1.375" style="1" customWidth="1"/>
    <col min="11" max="11" width="0.125" style="1" customWidth="1"/>
    <col min="12" max="12" width="9" style="1" customWidth="1"/>
    <col min="13" max="16384" width="9" style="1"/>
  </cols>
  <sheetData>
    <row r="1" spans="1:11" ht="9.75" customHeight="1">
      <c r="A1" s="2"/>
      <c r="B1" s="3"/>
      <c r="C1" s="3"/>
      <c r="D1" s="3"/>
      <c r="E1" s="3"/>
      <c r="F1" s="3"/>
      <c r="G1" s="3"/>
      <c r="H1" s="3"/>
      <c r="I1" s="3"/>
      <c r="J1" s="4"/>
      <c r="K1" s="5"/>
    </row>
    <row r="2" spans="1:11" ht="8.1" customHeight="1">
      <c r="A2" s="6"/>
      <c r="B2" s="128"/>
      <c r="C2" s="128"/>
      <c r="D2" s="129"/>
      <c r="E2" s="129"/>
      <c r="F2" s="129"/>
      <c r="G2" s="129"/>
      <c r="H2" s="129"/>
      <c r="I2" s="130"/>
      <c r="J2" s="7"/>
      <c r="K2" s="9"/>
    </row>
    <row r="3" spans="1:11" ht="33" customHeight="1">
      <c r="A3" s="7"/>
      <c r="B3" s="131" t="s">
        <v>0</v>
      </c>
      <c r="C3" s="132"/>
      <c r="D3" s="132"/>
      <c r="E3" s="132"/>
      <c r="F3" s="132"/>
      <c r="G3" s="132"/>
      <c r="H3" s="132"/>
      <c r="I3" s="133"/>
      <c r="J3" s="7"/>
      <c r="K3" s="9"/>
    </row>
    <row r="4" spans="1:11" ht="8.1" customHeight="1">
      <c r="A4" s="7"/>
      <c r="B4" s="10"/>
      <c r="C4" s="10"/>
      <c r="D4" s="10"/>
      <c r="E4" s="11"/>
      <c r="F4" s="8"/>
      <c r="G4" s="8"/>
      <c r="H4" s="134"/>
      <c r="I4" s="135"/>
      <c r="J4" s="7"/>
      <c r="K4" s="9"/>
    </row>
    <row r="5" spans="1:11" ht="16.5" customHeight="1">
      <c r="A5" s="7"/>
      <c r="B5" s="144" t="s">
        <v>1</v>
      </c>
      <c r="C5" s="134"/>
      <c r="D5" s="12" t="s">
        <v>2</v>
      </c>
      <c r="E5" s="11"/>
      <c r="F5" s="13"/>
      <c r="G5" s="13"/>
      <c r="H5" s="14"/>
      <c r="I5" s="15"/>
      <c r="J5" s="7"/>
      <c r="K5" s="9"/>
    </row>
    <row r="6" spans="1:11" ht="16.5" customHeight="1">
      <c r="A6" s="7"/>
      <c r="B6" s="144" t="s">
        <v>3</v>
      </c>
      <c r="C6" s="134"/>
      <c r="D6" s="16" t="s">
        <v>4</v>
      </c>
      <c r="E6" s="11"/>
      <c r="F6" s="13"/>
      <c r="G6" s="13"/>
      <c r="H6" s="14"/>
      <c r="I6" s="15"/>
      <c r="J6" s="7"/>
      <c r="K6" s="9"/>
    </row>
    <row r="7" spans="1:11" ht="16.5" customHeight="1">
      <c r="A7" s="7"/>
      <c r="B7" s="144" t="s">
        <v>5</v>
      </c>
      <c r="C7" s="134"/>
      <c r="D7" s="12" t="s">
        <v>6</v>
      </c>
      <c r="E7" s="11"/>
      <c r="F7" s="13"/>
      <c r="G7" s="13"/>
      <c r="H7" s="14"/>
      <c r="I7" s="15"/>
      <c r="J7" s="7"/>
      <c r="K7" s="9"/>
    </row>
    <row r="8" spans="1:11" ht="16.5" customHeight="1">
      <c r="A8" s="7"/>
      <c r="B8" s="144" t="s">
        <v>7</v>
      </c>
      <c r="C8" s="134"/>
      <c r="D8" s="12" t="s">
        <v>8</v>
      </c>
      <c r="E8" s="11"/>
      <c r="F8" s="136" t="s">
        <v>9</v>
      </c>
      <c r="G8" s="137"/>
      <c r="H8" s="137"/>
      <c r="I8" s="138"/>
      <c r="J8" s="7"/>
      <c r="K8" s="9"/>
    </row>
    <row r="9" spans="1:11" ht="20.25" customHeight="1">
      <c r="A9" s="7"/>
      <c r="B9" s="144" t="s">
        <v>10</v>
      </c>
      <c r="C9" s="134"/>
      <c r="D9" s="12" t="s">
        <v>11</v>
      </c>
      <c r="E9" s="11"/>
      <c r="F9" s="139" t="s">
        <v>12</v>
      </c>
      <c r="G9" s="11"/>
      <c r="H9" s="141" t="s">
        <v>13</v>
      </c>
      <c r="I9" s="142"/>
      <c r="J9" s="7"/>
      <c r="K9" s="9"/>
    </row>
    <row r="10" spans="1:11" ht="20.25" customHeight="1">
      <c r="A10" s="7"/>
      <c r="B10" s="144" t="s">
        <v>14</v>
      </c>
      <c r="C10" s="134"/>
      <c r="D10" s="12" t="s">
        <v>15</v>
      </c>
      <c r="E10" s="11"/>
      <c r="F10" s="140"/>
      <c r="G10" s="11"/>
      <c r="H10" s="143"/>
      <c r="I10" s="142"/>
      <c r="J10" s="7"/>
      <c r="K10" s="9"/>
    </row>
    <row r="11" spans="1:11" ht="20.25" customHeight="1">
      <c r="A11" s="7"/>
      <c r="B11" s="11"/>
      <c r="C11" s="11"/>
      <c r="D11" s="108"/>
      <c r="E11" s="108"/>
      <c r="F11" s="18" t="s">
        <v>16</v>
      </c>
      <c r="G11" s="13"/>
      <c r="H11" s="17" t="s">
        <v>17</v>
      </c>
      <c r="I11" s="19" t="s">
        <v>18</v>
      </c>
      <c r="J11" s="7"/>
      <c r="K11" s="9"/>
    </row>
    <row r="12" spans="1:11" ht="16.5" customHeight="1">
      <c r="A12" s="7"/>
      <c r="B12" s="16" t="s">
        <v>19</v>
      </c>
      <c r="C12" s="20"/>
      <c r="D12" s="21"/>
      <c r="E12" s="21"/>
      <c r="F12" s="22" t="s">
        <v>20</v>
      </c>
      <c r="G12" s="21"/>
      <c r="H12" s="22" t="s">
        <v>21</v>
      </c>
      <c r="I12" s="23"/>
      <c r="J12" s="7"/>
      <c r="K12" s="24"/>
    </row>
    <row r="13" spans="1:11" ht="16.5" customHeight="1">
      <c r="A13" s="7"/>
      <c r="B13" s="25"/>
      <c r="C13" s="25"/>
      <c r="D13" s="25"/>
      <c r="E13" s="25"/>
      <c r="F13" s="25"/>
      <c r="G13" s="25"/>
      <c r="H13" s="26"/>
      <c r="I13" s="27"/>
      <c r="J13" s="7"/>
      <c r="K13" s="24"/>
    </row>
    <row r="14" spans="1:11" ht="29.45" customHeight="1">
      <c r="A14" s="7"/>
      <c r="B14" s="106" t="s">
        <v>22</v>
      </c>
      <c r="C14" s="107"/>
      <c r="D14" s="28" t="s">
        <v>77</v>
      </c>
      <c r="E14" s="121" t="s">
        <v>23</v>
      </c>
      <c r="F14" s="122"/>
      <c r="G14" s="122"/>
      <c r="H14" s="122"/>
      <c r="I14" s="29"/>
      <c r="J14" s="7"/>
      <c r="K14" s="24"/>
    </row>
    <row r="15" spans="1:11" ht="15" customHeight="1">
      <c r="A15" s="7"/>
      <c r="B15" s="30"/>
      <c r="C15" s="30"/>
      <c r="D15" s="31"/>
      <c r="E15" s="30"/>
      <c r="F15" s="32"/>
      <c r="G15" s="32"/>
      <c r="H15" s="33"/>
      <c r="I15" s="34" t="s">
        <v>24</v>
      </c>
      <c r="J15" s="7"/>
      <c r="K15" s="24"/>
    </row>
    <row r="16" spans="1:11" ht="20.25" customHeight="1">
      <c r="A16" s="35"/>
      <c r="B16" s="36" t="s">
        <v>25</v>
      </c>
      <c r="C16" s="36" t="s">
        <v>26</v>
      </c>
      <c r="D16" s="36" t="s">
        <v>27</v>
      </c>
      <c r="E16" s="36" t="s">
        <v>28</v>
      </c>
      <c r="F16" s="36" t="s">
        <v>29</v>
      </c>
      <c r="G16" s="36" t="s">
        <v>30</v>
      </c>
      <c r="H16" s="36" t="s">
        <v>31</v>
      </c>
      <c r="I16" s="36" t="s">
        <v>32</v>
      </c>
      <c r="J16" s="7"/>
      <c r="K16" s="9"/>
    </row>
    <row r="17" spans="1:11" ht="93" customHeight="1">
      <c r="A17" s="35"/>
      <c r="B17" s="123" t="s">
        <v>33</v>
      </c>
      <c r="C17" s="37" t="s">
        <v>34</v>
      </c>
      <c r="D17" s="38" t="s">
        <v>35</v>
      </c>
      <c r="E17" s="39">
        <v>1</v>
      </c>
      <c r="F17" s="40">
        <f>G43</f>
        <v>16163514.360000001</v>
      </c>
      <c r="G17" s="40">
        <f t="shared" ref="G17:G25" si="0">F17*(1-I17)</f>
        <v>9698108.6160000004</v>
      </c>
      <c r="H17" s="40">
        <f t="shared" ref="H17:H25" si="1">G17*E17</f>
        <v>9698108.6160000004</v>
      </c>
      <c r="I17" s="41">
        <v>0.4</v>
      </c>
      <c r="J17" s="7"/>
      <c r="K17" s="9"/>
    </row>
    <row r="18" spans="1:11" ht="93" customHeight="1">
      <c r="A18" s="35"/>
      <c r="B18" s="124"/>
      <c r="C18" s="37" t="s">
        <v>36</v>
      </c>
      <c r="D18" s="38" t="s">
        <v>37</v>
      </c>
      <c r="E18" s="39">
        <v>2</v>
      </c>
      <c r="F18" s="40">
        <f>G44</f>
        <v>12687464.16</v>
      </c>
      <c r="G18" s="40">
        <f t="shared" si="0"/>
        <v>9515598.120000001</v>
      </c>
      <c r="H18" s="40">
        <f t="shared" si="1"/>
        <v>19031196.240000002</v>
      </c>
      <c r="I18" s="41">
        <v>0.25</v>
      </c>
      <c r="J18" s="7"/>
      <c r="K18" s="9"/>
    </row>
    <row r="19" spans="1:11" ht="67.5" customHeight="1">
      <c r="A19" s="42" t="s">
        <v>38</v>
      </c>
      <c r="B19" s="124"/>
      <c r="C19" s="123" t="s">
        <v>39</v>
      </c>
      <c r="D19" s="38" t="s">
        <v>40</v>
      </c>
      <c r="E19" s="39">
        <v>2.5</v>
      </c>
      <c r="F19" s="40">
        <f>G44</f>
        <v>12687464.16</v>
      </c>
      <c r="G19" s="40">
        <f t="shared" si="0"/>
        <v>9515598.120000001</v>
      </c>
      <c r="H19" s="40">
        <f t="shared" si="1"/>
        <v>23788995.300000004</v>
      </c>
      <c r="I19" s="41">
        <v>0.25</v>
      </c>
      <c r="J19" s="7"/>
      <c r="K19" s="9"/>
    </row>
    <row r="20" spans="1:11" ht="56.25" customHeight="1">
      <c r="A20" s="35"/>
      <c r="B20" s="124"/>
      <c r="C20" s="125"/>
      <c r="D20" s="38" t="s">
        <v>41</v>
      </c>
      <c r="E20" s="39">
        <v>3</v>
      </c>
      <c r="F20" s="40">
        <f>G44</f>
        <v>12687464.16</v>
      </c>
      <c r="G20" s="40">
        <f t="shared" si="0"/>
        <v>9515598.120000001</v>
      </c>
      <c r="H20" s="40">
        <f t="shared" si="1"/>
        <v>28546794.360000003</v>
      </c>
      <c r="I20" s="41">
        <v>0.25</v>
      </c>
      <c r="J20" s="7"/>
      <c r="K20" s="9"/>
    </row>
    <row r="21" spans="1:11" ht="71.25" customHeight="1">
      <c r="A21" s="35"/>
      <c r="B21" s="124"/>
      <c r="C21" s="123" t="s">
        <v>42</v>
      </c>
      <c r="D21" s="152" t="s">
        <v>43</v>
      </c>
      <c r="E21" s="39">
        <v>4.5</v>
      </c>
      <c r="F21" s="40">
        <f>G43</f>
        <v>16163514.360000001</v>
      </c>
      <c r="G21" s="40">
        <f t="shared" si="0"/>
        <v>9698108.6160000004</v>
      </c>
      <c r="H21" s="40">
        <f t="shared" si="1"/>
        <v>43641488.772</v>
      </c>
      <c r="I21" s="41">
        <v>0.4</v>
      </c>
      <c r="J21" s="7"/>
      <c r="K21" s="9"/>
    </row>
    <row r="22" spans="1:11" ht="62.25" customHeight="1">
      <c r="A22" s="35"/>
      <c r="B22" s="124"/>
      <c r="C22" s="149"/>
      <c r="D22" s="154" t="s">
        <v>78</v>
      </c>
      <c r="E22" s="151">
        <v>4.5</v>
      </c>
      <c r="F22" s="40">
        <f>G44</f>
        <v>12687464.16</v>
      </c>
      <c r="G22" s="40">
        <f t="shared" si="0"/>
        <v>7612478.4959999993</v>
      </c>
      <c r="H22" s="40">
        <f t="shared" si="1"/>
        <v>34256153.231999993</v>
      </c>
      <c r="I22" s="41">
        <v>0.4</v>
      </c>
      <c r="J22" s="7"/>
      <c r="K22" s="9"/>
    </row>
    <row r="23" spans="1:11" ht="47.25" customHeight="1">
      <c r="A23" s="35"/>
      <c r="B23" s="125"/>
      <c r="C23" s="150"/>
      <c r="D23" s="154" t="s">
        <v>79</v>
      </c>
      <c r="E23" s="151">
        <v>4</v>
      </c>
      <c r="F23" s="40">
        <f>G45</f>
        <v>11413838.520000001</v>
      </c>
      <c r="G23" s="40">
        <f t="shared" si="0"/>
        <v>8560378.8900000006</v>
      </c>
      <c r="H23" s="40">
        <f t="shared" si="1"/>
        <v>34241515.560000002</v>
      </c>
      <c r="I23" s="41">
        <v>0.25</v>
      </c>
      <c r="J23" s="7"/>
      <c r="K23" s="9"/>
    </row>
    <row r="24" spans="1:11" ht="69" customHeight="1">
      <c r="A24" s="35"/>
      <c r="B24" s="123" t="s">
        <v>44</v>
      </c>
      <c r="C24" s="37" t="s">
        <v>45</v>
      </c>
      <c r="D24" s="153" t="s">
        <v>46</v>
      </c>
      <c r="E24" s="39">
        <v>2.5</v>
      </c>
      <c r="F24" s="40">
        <f>G44</f>
        <v>12687464.16</v>
      </c>
      <c r="G24" s="40">
        <f t="shared" si="0"/>
        <v>9515598.120000001</v>
      </c>
      <c r="H24" s="40">
        <f t="shared" si="1"/>
        <v>23788995.300000004</v>
      </c>
      <c r="I24" s="41">
        <v>0.25</v>
      </c>
      <c r="J24" s="7"/>
      <c r="K24" s="9"/>
    </row>
    <row r="25" spans="1:11" ht="96" customHeight="1">
      <c r="A25" s="43"/>
      <c r="B25" s="125"/>
      <c r="C25" s="37" t="s">
        <v>45</v>
      </c>
      <c r="D25" s="38" t="s">
        <v>47</v>
      </c>
      <c r="E25" s="39">
        <v>2.5</v>
      </c>
      <c r="F25" s="40">
        <f>G45</f>
        <v>11413838.520000001</v>
      </c>
      <c r="G25" s="40">
        <f t="shared" si="0"/>
        <v>8560378.8900000006</v>
      </c>
      <c r="H25" s="40">
        <f t="shared" si="1"/>
        <v>21400947.225000001</v>
      </c>
      <c r="I25" s="41">
        <v>0.25</v>
      </c>
      <c r="J25" s="7"/>
      <c r="K25" s="9"/>
    </row>
    <row r="26" spans="1:11" ht="38.1" customHeight="1">
      <c r="A26" s="115" t="s">
        <v>48</v>
      </c>
      <c r="B26" s="116"/>
      <c r="C26" s="116"/>
      <c r="D26" s="117"/>
      <c r="E26" s="44">
        <f>SUM(E17:E25)</f>
        <v>26.5</v>
      </c>
      <c r="F26" s="45"/>
      <c r="G26" s="45"/>
      <c r="H26" s="45">
        <f>SUM(H17:H25)</f>
        <v>238394194.60499999</v>
      </c>
      <c r="I26" s="44">
        <v>0</v>
      </c>
      <c r="J26" s="7"/>
      <c r="K26" s="9"/>
    </row>
    <row r="27" spans="1:11" ht="24" customHeight="1">
      <c r="A27" s="6"/>
      <c r="B27" s="118" t="s">
        <v>49</v>
      </c>
      <c r="C27" s="119"/>
      <c r="D27" s="119"/>
      <c r="E27" s="119"/>
      <c r="F27" s="120"/>
      <c r="G27" s="49"/>
      <c r="H27" s="50">
        <v>394195</v>
      </c>
      <c r="I27" s="51"/>
      <c r="J27" s="7"/>
      <c r="K27" s="9"/>
    </row>
    <row r="28" spans="1:11" ht="24" customHeight="1">
      <c r="A28" s="7"/>
      <c r="B28" s="47"/>
      <c r="C28" s="47"/>
      <c r="D28" s="46" t="s">
        <v>50</v>
      </c>
      <c r="E28" s="47"/>
      <c r="F28" s="48"/>
      <c r="G28" s="49"/>
      <c r="H28" s="50">
        <f>H26-H27</f>
        <v>237999999.60499999</v>
      </c>
      <c r="I28" s="51"/>
      <c r="J28" s="7"/>
      <c r="K28" s="9"/>
    </row>
    <row r="29" spans="1:11" ht="23.25" customHeight="1">
      <c r="A29" s="7"/>
      <c r="B29" s="118" t="s">
        <v>51</v>
      </c>
      <c r="C29" s="119"/>
      <c r="D29" s="119"/>
      <c r="E29" s="119"/>
      <c r="F29" s="120"/>
      <c r="G29" s="49"/>
      <c r="H29" s="50">
        <f>H28*0.1</f>
        <v>23799999.960500002</v>
      </c>
      <c r="I29" s="52"/>
      <c r="J29" s="7"/>
      <c r="K29" s="9"/>
    </row>
    <row r="30" spans="1:11" ht="24.75" customHeight="1">
      <c r="A30" s="7"/>
      <c r="B30" s="109" t="s">
        <v>52</v>
      </c>
      <c r="C30" s="110"/>
      <c r="D30" s="110"/>
      <c r="E30" s="111"/>
      <c r="F30" s="112">
        <f>H28+H29</f>
        <v>261799999.56549999</v>
      </c>
      <c r="G30" s="113"/>
      <c r="H30" s="114"/>
      <c r="I30" s="53"/>
      <c r="J30" s="7"/>
      <c r="K30" s="9"/>
    </row>
    <row r="31" spans="1:11" ht="22.5" customHeight="1">
      <c r="A31" s="7"/>
      <c r="B31" s="54"/>
      <c r="C31" s="55"/>
      <c r="D31" s="55"/>
      <c r="E31" s="56"/>
      <c r="F31" s="56"/>
      <c r="G31" s="56"/>
      <c r="H31" s="57"/>
      <c r="I31" s="58"/>
      <c r="J31" s="7"/>
      <c r="K31" s="9"/>
    </row>
    <row r="32" spans="1:11" ht="25.5" customHeight="1">
      <c r="A32" s="7"/>
      <c r="B32" s="59" t="s">
        <v>53</v>
      </c>
      <c r="C32" s="60"/>
      <c r="D32" s="60"/>
      <c r="E32" s="61"/>
      <c r="F32" s="61"/>
      <c r="G32" s="62"/>
      <c r="H32" s="62"/>
      <c r="I32" s="63"/>
      <c r="J32" s="7"/>
      <c r="K32" s="9"/>
    </row>
    <row r="33" spans="1:11" ht="25.5" customHeight="1">
      <c r="A33" s="35"/>
      <c r="B33" s="64" t="s">
        <v>54</v>
      </c>
      <c r="C33" s="65"/>
      <c r="D33" s="65"/>
      <c r="E33" s="66"/>
      <c r="F33" s="66"/>
      <c r="G33" s="66"/>
      <c r="H33" s="67"/>
      <c r="I33" s="68"/>
      <c r="J33" s="7"/>
      <c r="K33" s="9"/>
    </row>
    <row r="34" spans="1:11" ht="25.5" customHeight="1">
      <c r="A34" s="35"/>
      <c r="B34" s="69" t="s">
        <v>55</v>
      </c>
      <c r="C34" s="25"/>
      <c r="D34" s="8"/>
      <c r="E34" s="70"/>
      <c r="F34" s="70"/>
      <c r="G34" s="70"/>
      <c r="H34" s="71"/>
      <c r="I34" s="72"/>
      <c r="J34" s="7"/>
      <c r="K34" s="9"/>
    </row>
    <row r="35" spans="1:11" ht="25.5" customHeight="1">
      <c r="A35" s="35"/>
      <c r="B35" s="73" t="s">
        <v>56</v>
      </c>
      <c r="C35" s="25"/>
      <c r="D35" s="8"/>
      <c r="E35" s="70"/>
      <c r="F35" s="70"/>
      <c r="G35" s="70"/>
      <c r="H35" s="71"/>
      <c r="I35" s="72"/>
      <c r="J35" s="7"/>
      <c r="K35" s="9"/>
    </row>
    <row r="36" spans="1:11" ht="25.5" customHeight="1">
      <c r="A36" s="35"/>
      <c r="B36" s="74" t="s">
        <v>57</v>
      </c>
      <c r="C36" s="30"/>
      <c r="D36" s="30"/>
      <c r="E36" s="30"/>
      <c r="F36" s="30"/>
      <c r="G36" s="30"/>
      <c r="H36" s="75"/>
      <c r="I36" s="35"/>
      <c r="J36" s="7"/>
      <c r="K36" s="9"/>
    </row>
    <row r="37" spans="1:11" ht="25.5" customHeight="1">
      <c r="A37" s="7"/>
      <c r="B37" s="65"/>
      <c r="C37" s="76"/>
      <c r="D37" s="76"/>
      <c r="E37" s="76"/>
      <c r="F37" s="76"/>
      <c r="G37" s="76"/>
      <c r="H37" s="77"/>
      <c r="I37" s="78"/>
      <c r="J37" s="7"/>
      <c r="K37" s="9"/>
    </row>
    <row r="38" spans="1:11" ht="24" customHeight="1">
      <c r="A38" s="7"/>
      <c r="B38" s="147" t="s">
        <v>58</v>
      </c>
      <c r="C38" s="148"/>
      <c r="D38" s="148"/>
      <c r="E38" s="148"/>
      <c r="F38" s="148"/>
      <c r="G38" s="148"/>
      <c r="H38" s="148"/>
      <c r="I38" s="63"/>
      <c r="J38" s="79"/>
      <c r="K38" s="9"/>
    </row>
    <row r="39" spans="1:11" ht="15.75" customHeight="1">
      <c r="A39" s="7"/>
      <c r="B39" s="145" t="s">
        <v>59</v>
      </c>
      <c r="C39" s="146"/>
      <c r="D39" s="146"/>
      <c r="E39" s="146"/>
      <c r="F39" s="146"/>
      <c r="G39" s="146"/>
      <c r="H39" s="80"/>
      <c r="I39" s="63"/>
      <c r="J39" s="79"/>
      <c r="K39" s="9"/>
    </row>
    <row r="40" spans="1:11" ht="24" customHeight="1">
      <c r="A40" s="35"/>
      <c r="B40" s="126" t="s">
        <v>25</v>
      </c>
      <c r="C40" s="81" t="s">
        <v>60</v>
      </c>
      <c r="D40" s="81" t="s">
        <v>61</v>
      </c>
      <c r="E40" s="81" t="s">
        <v>62</v>
      </c>
      <c r="F40" s="81" t="s">
        <v>63</v>
      </c>
      <c r="G40" s="81" t="s">
        <v>64</v>
      </c>
      <c r="H40" s="82"/>
      <c r="I40" s="63"/>
      <c r="J40" s="79"/>
      <c r="K40" s="9"/>
    </row>
    <row r="41" spans="1:11" ht="24" customHeight="1">
      <c r="A41" s="35"/>
      <c r="B41" s="127"/>
      <c r="C41" s="81" t="s">
        <v>65</v>
      </c>
      <c r="D41" s="81" t="s">
        <v>66</v>
      </c>
      <c r="E41" s="81" t="s">
        <v>67</v>
      </c>
      <c r="F41" s="81" t="s">
        <v>68</v>
      </c>
      <c r="G41" s="81" t="s">
        <v>69</v>
      </c>
      <c r="H41" s="82"/>
      <c r="I41" s="63"/>
      <c r="J41" s="79"/>
      <c r="K41" s="9"/>
    </row>
    <row r="42" spans="1:11" ht="24" customHeight="1">
      <c r="A42" s="35"/>
      <c r="B42" s="83" t="s">
        <v>70</v>
      </c>
      <c r="C42" s="84">
        <v>406342</v>
      </c>
      <c r="D42" s="85">
        <f t="shared" ref="D42:D47" si="2">C42*21</f>
        <v>8533182</v>
      </c>
      <c r="E42" s="86">
        <f t="shared" ref="E42:E47" si="3">D42*1.1</f>
        <v>9386500.2000000011</v>
      </c>
      <c r="F42" s="86">
        <f t="shared" ref="F42:F47" si="4">(D42+E42)*0.2</f>
        <v>3583936.4400000009</v>
      </c>
      <c r="G42" s="86">
        <f t="shared" ref="G42:G47" si="5">D42+E42+F42</f>
        <v>21503618.640000004</v>
      </c>
      <c r="H42" s="82"/>
      <c r="I42" s="63"/>
      <c r="J42" s="79"/>
      <c r="K42" s="9"/>
    </row>
    <row r="43" spans="1:11" ht="24" customHeight="1">
      <c r="A43" s="35"/>
      <c r="B43" s="83" t="s">
        <v>71</v>
      </c>
      <c r="C43" s="84">
        <v>305433</v>
      </c>
      <c r="D43" s="85">
        <f t="shared" si="2"/>
        <v>6414093</v>
      </c>
      <c r="E43" s="86">
        <f t="shared" si="3"/>
        <v>7055502.3000000007</v>
      </c>
      <c r="F43" s="86">
        <f t="shared" si="4"/>
        <v>2693919.0600000005</v>
      </c>
      <c r="G43" s="86">
        <f t="shared" si="5"/>
        <v>16163514.360000001</v>
      </c>
      <c r="H43" s="82"/>
      <c r="I43" s="63"/>
      <c r="J43" s="79"/>
      <c r="K43" s="9"/>
    </row>
    <row r="44" spans="1:11" ht="24" customHeight="1">
      <c r="A44" s="35"/>
      <c r="B44" s="83" t="s">
        <v>72</v>
      </c>
      <c r="C44" s="84">
        <v>239748</v>
      </c>
      <c r="D44" s="85">
        <f t="shared" si="2"/>
        <v>5034708</v>
      </c>
      <c r="E44" s="86">
        <f t="shared" si="3"/>
        <v>5538178.8000000007</v>
      </c>
      <c r="F44" s="86">
        <f t="shared" si="4"/>
        <v>2114577.3600000003</v>
      </c>
      <c r="G44" s="86">
        <f t="shared" si="5"/>
        <v>12687464.16</v>
      </c>
      <c r="H44" s="82"/>
      <c r="I44" s="63"/>
      <c r="J44" s="79"/>
      <c r="K44" s="9"/>
    </row>
    <row r="45" spans="1:11" ht="24" customHeight="1">
      <c r="A45" s="35"/>
      <c r="B45" s="83" t="s">
        <v>73</v>
      </c>
      <c r="C45" s="84">
        <v>215681</v>
      </c>
      <c r="D45" s="85">
        <f t="shared" si="2"/>
        <v>4529301</v>
      </c>
      <c r="E45" s="86">
        <f t="shared" si="3"/>
        <v>4982231.1000000006</v>
      </c>
      <c r="F45" s="86">
        <f t="shared" si="4"/>
        <v>1902306.4200000004</v>
      </c>
      <c r="G45" s="86">
        <f t="shared" si="5"/>
        <v>11413838.520000001</v>
      </c>
      <c r="H45" s="82"/>
      <c r="I45" s="63"/>
      <c r="J45" s="79"/>
      <c r="K45" s="9"/>
    </row>
    <row r="46" spans="1:11" ht="24" customHeight="1">
      <c r="A46" s="35"/>
      <c r="B46" s="83" t="s">
        <v>74</v>
      </c>
      <c r="C46" s="84">
        <v>194340</v>
      </c>
      <c r="D46" s="85">
        <f t="shared" si="2"/>
        <v>4081140</v>
      </c>
      <c r="E46" s="86">
        <f t="shared" si="3"/>
        <v>4489254</v>
      </c>
      <c r="F46" s="86">
        <f t="shared" si="4"/>
        <v>1714078.8</v>
      </c>
      <c r="G46" s="86">
        <f t="shared" si="5"/>
        <v>10284472.800000001</v>
      </c>
      <c r="H46" s="82"/>
      <c r="I46" s="63"/>
      <c r="J46" s="79"/>
      <c r="K46" s="9"/>
    </row>
    <row r="47" spans="1:11" ht="24" customHeight="1">
      <c r="A47" s="35"/>
      <c r="B47" s="83" t="s">
        <v>75</v>
      </c>
      <c r="C47" s="84">
        <v>158597</v>
      </c>
      <c r="D47" s="85">
        <f t="shared" si="2"/>
        <v>3330537</v>
      </c>
      <c r="E47" s="86">
        <f t="shared" si="3"/>
        <v>3663590.7</v>
      </c>
      <c r="F47" s="86">
        <f t="shared" si="4"/>
        <v>1398825.54</v>
      </c>
      <c r="G47" s="86">
        <f t="shared" si="5"/>
        <v>8392953.2400000002</v>
      </c>
      <c r="H47" s="82"/>
      <c r="I47" s="63"/>
      <c r="J47" s="79"/>
      <c r="K47" s="9"/>
    </row>
    <row r="48" spans="1:11" ht="24" customHeight="1">
      <c r="A48" s="7"/>
      <c r="B48" s="65"/>
      <c r="C48" s="65"/>
      <c r="D48" s="76"/>
      <c r="E48" s="66"/>
      <c r="F48" s="66"/>
      <c r="G48" s="66"/>
      <c r="H48" s="87"/>
      <c r="I48" s="63"/>
      <c r="J48" s="79"/>
      <c r="K48" s="9"/>
    </row>
    <row r="49" spans="1:11" ht="25.5" customHeight="1">
      <c r="A49" s="88"/>
      <c r="B49" s="30"/>
      <c r="C49" s="30"/>
      <c r="D49" s="60"/>
      <c r="E49" s="30"/>
      <c r="F49" s="30"/>
      <c r="G49" s="30"/>
      <c r="H49" s="89"/>
      <c r="I49" s="90"/>
      <c r="J49" s="7"/>
      <c r="K49" s="9"/>
    </row>
    <row r="50" spans="1:11" ht="14.45" customHeight="1">
      <c r="A50" s="91"/>
      <c r="B50" s="92"/>
      <c r="C50" s="92"/>
      <c r="D50" s="92"/>
      <c r="E50" s="92"/>
      <c r="F50" s="92"/>
      <c r="G50" s="92"/>
      <c r="H50" s="93"/>
      <c r="I50" s="92"/>
      <c r="J50" s="94"/>
      <c r="K50" s="95"/>
    </row>
  </sheetData>
  <mergeCells count="27">
    <mergeCell ref="B40:B41"/>
    <mergeCell ref="B2:I2"/>
    <mergeCell ref="B3:I3"/>
    <mergeCell ref="H4:I4"/>
    <mergeCell ref="F8:I8"/>
    <mergeCell ref="F9:F10"/>
    <mergeCell ref="H9:I10"/>
    <mergeCell ref="B5:C5"/>
    <mergeCell ref="B6:C6"/>
    <mergeCell ref="B7:C7"/>
    <mergeCell ref="B8:C8"/>
    <mergeCell ref="B9:C9"/>
    <mergeCell ref="B10:C10"/>
    <mergeCell ref="B29:F29"/>
    <mergeCell ref="B39:G39"/>
    <mergeCell ref="B38:H38"/>
    <mergeCell ref="B14:C14"/>
    <mergeCell ref="D11:E11"/>
    <mergeCell ref="B30:E30"/>
    <mergeCell ref="F30:H30"/>
    <mergeCell ref="A26:D26"/>
    <mergeCell ref="B27:F27"/>
    <mergeCell ref="E14:H14"/>
    <mergeCell ref="B17:B23"/>
    <mergeCell ref="C19:C20"/>
    <mergeCell ref="C21:C23"/>
    <mergeCell ref="B24:B25"/>
  </mergeCells>
  <phoneticPr fontId="17" type="noConversion"/>
  <conditionalFormatting sqref="F30:I30">
    <cfRule type="cellIs" dxfId="0" priority="1" stopIfTrue="1" operator="lessThan">
      <formula>0</formula>
    </cfRule>
  </conditionalFormatting>
  <pageMargins left="0.7" right="0.7" top="0.75" bottom="0.75" header="0.3" footer="0.3"/>
  <pageSetup scale="43" orientation="portrait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/>
  </sheetViews>
  <sheetFormatPr defaultColWidth="8.875" defaultRowHeight="16.5" customHeight="1"/>
  <cols>
    <col min="1" max="4" width="8.875" style="96" customWidth="1"/>
    <col min="5" max="5" width="14.5" style="96" customWidth="1"/>
    <col min="6" max="6" width="13.125" style="96" customWidth="1"/>
    <col min="7" max="7" width="8.875" style="96" customWidth="1"/>
    <col min="8" max="8" width="11.875" style="96" customWidth="1"/>
    <col min="9" max="9" width="9.125" style="96" customWidth="1"/>
    <col min="10" max="10" width="11.875" style="96" customWidth="1"/>
    <col min="11" max="11" width="8.875" style="96" customWidth="1"/>
    <col min="12" max="16384" width="8.875" style="96"/>
  </cols>
  <sheetData>
    <row r="1" spans="1:10" ht="15.95" customHeight="1">
      <c r="A1" s="97"/>
      <c r="B1" s="97"/>
      <c r="C1" s="97"/>
      <c r="D1" s="97"/>
      <c r="E1" s="97"/>
      <c r="F1" s="97"/>
      <c r="G1" s="97"/>
      <c r="H1" s="97"/>
      <c r="I1" s="97"/>
      <c r="J1" s="97"/>
    </row>
    <row r="2" spans="1:10" ht="15.95" customHeight="1">
      <c r="A2" s="97"/>
      <c r="B2" s="97"/>
      <c r="C2" s="97"/>
      <c r="D2" s="97"/>
      <c r="E2" s="97"/>
      <c r="F2" s="97"/>
      <c r="G2" s="97"/>
      <c r="H2" s="97"/>
      <c r="I2" s="97"/>
      <c r="J2" s="97"/>
    </row>
    <row r="3" spans="1:10" ht="15.95" customHeight="1">
      <c r="A3" s="97"/>
      <c r="B3" s="97"/>
      <c r="C3" s="97"/>
      <c r="D3" s="97"/>
      <c r="E3" s="97"/>
      <c r="F3" s="97"/>
      <c r="G3" s="97"/>
      <c r="H3" s="97"/>
      <c r="I3" s="97"/>
      <c r="J3" s="97"/>
    </row>
    <row r="4" spans="1:10" ht="15.95" customHeight="1">
      <c r="A4" s="97"/>
      <c r="B4" s="97"/>
      <c r="C4" s="97"/>
      <c r="D4" s="97"/>
      <c r="E4" s="97"/>
      <c r="F4" s="98"/>
      <c r="G4" s="97"/>
      <c r="H4" s="97"/>
      <c r="I4" s="97"/>
      <c r="J4" s="97"/>
    </row>
    <row r="5" spans="1:10" ht="15.95" customHeight="1">
      <c r="A5" s="97"/>
      <c r="B5" s="97"/>
      <c r="C5" s="97"/>
      <c r="D5" s="99"/>
      <c r="E5" s="100">
        <v>240000000</v>
      </c>
      <c r="F5" s="40">
        <v>26000000</v>
      </c>
      <c r="G5" s="101">
        <f>1-(F5/E5)</f>
        <v>0.89166666666666661</v>
      </c>
      <c r="H5" s="97"/>
      <c r="I5" s="97"/>
      <c r="J5" s="97"/>
    </row>
    <row r="6" spans="1:10" ht="15.95" customHeight="1">
      <c r="A6" s="97"/>
      <c r="B6" s="97"/>
      <c r="C6" s="97"/>
      <c r="D6" s="99"/>
      <c r="E6" s="40">
        <v>50000000</v>
      </c>
      <c r="F6" s="40">
        <v>15000000</v>
      </c>
      <c r="G6" s="101">
        <f>1-(F6/E6)</f>
        <v>0.7</v>
      </c>
      <c r="H6" s="97"/>
      <c r="I6" s="97"/>
      <c r="J6" s="97"/>
    </row>
    <row r="7" spans="1:10" ht="15.95" customHeight="1">
      <c r="A7" s="97"/>
      <c r="B7" s="97"/>
      <c r="C7" s="97"/>
      <c r="D7" s="99"/>
      <c r="E7" s="40">
        <v>100000000</v>
      </c>
      <c r="F7" s="40">
        <v>29000000</v>
      </c>
      <c r="G7" s="101">
        <f>1-(F7/E7)</f>
        <v>0.71</v>
      </c>
      <c r="H7" s="97"/>
      <c r="I7" s="97"/>
      <c r="J7" s="97"/>
    </row>
    <row r="8" spans="1:10" ht="15.95" customHeight="1">
      <c r="A8" s="97"/>
      <c r="B8" s="97"/>
      <c r="C8" s="97"/>
      <c r="D8" s="97"/>
      <c r="E8" s="102"/>
      <c r="F8" s="102"/>
      <c r="G8" s="97"/>
      <c r="H8" s="97"/>
      <c r="I8" s="97"/>
      <c r="J8" s="97"/>
    </row>
    <row r="9" spans="1:10" ht="15.95" customHeight="1">
      <c r="A9" s="97"/>
      <c r="B9" s="97"/>
      <c r="C9" s="97"/>
      <c r="D9" s="97"/>
      <c r="E9" s="97"/>
      <c r="F9" s="97"/>
      <c r="G9" s="97"/>
      <c r="H9" s="97"/>
      <c r="I9" s="97"/>
      <c r="J9" s="97"/>
    </row>
    <row r="10" spans="1:10" ht="15.9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</row>
    <row r="11" spans="1:10" ht="15.9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0" ht="15.9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0" ht="15.95" customHeight="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0" ht="15.9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0" ht="15.95" customHeight="1">
      <c r="A15" s="97"/>
      <c r="B15" s="97"/>
      <c r="C15" s="97"/>
      <c r="D15" s="97"/>
      <c r="E15" s="97"/>
      <c r="F15" s="97"/>
      <c r="G15" s="97"/>
      <c r="H15" s="97"/>
      <c r="I15" s="97"/>
      <c r="J15" s="97"/>
    </row>
    <row r="16" spans="1:10" ht="15.95" customHeight="1">
      <c r="A16" s="97"/>
      <c r="B16" s="97"/>
      <c r="C16" s="97"/>
      <c r="D16" s="97"/>
      <c r="E16" s="97"/>
      <c r="F16" s="103" t="s">
        <v>76</v>
      </c>
      <c r="G16" s="104">
        <v>1.5</v>
      </c>
      <c r="H16" s="105">
        <v>8100000</v>
      </c>
      <c r="I16" s="97"/>
      <c r="J16" s="97"/>
    </row>
    <row r="17" spans="1:10" ht="15.95" customHeight="1">
      <c r="A17" s="97"/>
      <c r="B17" s="97"/>
      <c r="C17" s="97"/>
      <c r="D17" s="97"/>
      <c r="E17" s="97"/>
      <c r="F17" s="97"/>
      <c r="G17" s="104">
        <v>1.25</v>
      </c>
      <c r="H17" s="105">
        <v>9750000</v>
      </c>
      <c r="I17" s="97"/>
      <c r="J17" s="97"/>
    </row>
    <row r="18" spans="1:10" ht="15.95" customHeight="1">
      <c r="A18" s="97"/>
      <c r="B18" s="97"/>
      <c r="C18" s="97"/>
      <c r="D18" s="97"/>
      <c r="E18" s="97"/>
      <c r="F18" s="97"/>
      <c r="G18" s="104">
        <v>0.5</v>
      </c>
      <c r="H18" s="105">
        <v>2700000</v>
      </c>
      <c r="I18" s="97"/>
      <c r="J18" s="97"/>
    </row>
    <row r="19" spans="1:10" ht="15.95" customHeight="1">
      <c r="A19" s="97"/>
      <c r="B19" s="97"/>
      <c r="C19" s="97"/>
      <c r="D19" s="97"/>
      <c r="E19" s="97"/>
      <c r="F19" s="97"/>
      <c r="G19" s="104">
        <v>1</v>
      </c>
      <c r="H19" s="105">
        <v>5400000</v>
      </c>
      <c r="I19" s="97"/>
      <c r="J19" s="97"/>
    </row>
    <row r="20" spans="1:10" ht="15.95" customHeight="1">
      <c r="A20" s="97"/>
      <c r="B20" s="97"/>
      <c r="C20" s="97"/>
      <c r="D20" s="97"/>
      <c r="E20" s="97"/>
      <c r="F20" s="97"/>
      <c r="G20" s="104">
        <v>0.25</v>
      </c>
      <c r="H20" s="105">
        <v>1350000</v>
      </c>
      <c r="I20" s="97"/>
      <c r="J20" s="97"/>
    </row>
    <row r="21" spans="1:10" ht="15.95" customHeight="1">
      <c r="A21" s="97"/>
      <c r="B21" s="97"/>
      <c r="C21" s="97"/>
      <c r="D21" s="97"/>
      <c r="E21" s="97"/>
      <c r="F21" s="97"/>
      <c r="G21" s="104">
        <v>2.5</v>
      </c>
      <c r="H21" s="105">
        <v>19500000</v>
      </c>
      <c r="I21" s="97"/>
      <c r="J21" s="97"/>
    </row>
    <row r="22" spans="1:10" ht="15.95" customHeight="1">
      <c r="A22" s="97"/>
      <c r="B22" s="97"/>
      <c r="C22" s="97"/>
      <c r="D22" s="97"/>
      <c r="E22" s="97"/>
      <c r="F22" s="97"/>
      <c r="G22" s="104">
        <v>0.25</v>
      </c>
      <c r="H22" s="105">
        <v>1350000</v>
      </c>
      <c r="I22" s="97"/>
      <c r="J22" s="97"/>
    </row>
    <row r="23" spans="1:10" ht="15.95" customHeight="1">
      <c r="A23" s="97"/>
      <c r="B23" s="97"/>
      <c r="C23" s="97"/>
      <c r="D23" s="97"/>
      <c r="E23" s="97"/>
      <c r="F23" s="97"/>
      <c r="G23" s="97"/>
      <c r="H23" s="105">
        <v>-4800000</v>
      </c>
      <c r="I23" s="97"/>
      <c r="J23" s="97"/>
    </row>
    <row r="24" spans="1:10" ht="15.95" customHeight="1">
      <c r="A24" s="97"/>
      <c r="B24" s="97"/>
      <c r="C24" s="97"/>
      <c r="D24" s="97"/>
      <c r="E24" s="97"/>
      <c r="F24" s="97"/>
      <c r="G24" s="97"/>
      <c r="H24" s="105">
        <f>SUM(H16:H23)</f>
        <v>43350000</v>
      </c>
      <c r="I24" s="97"/>
      <c r="J24" s="97"/>
    </row>
    <row r="25" spans="1:10" ht="15.95" customHeight="1">
      <c r="A25" s="97"/>
      <c r="B25" s="97"/>
      <c r="C25" s="97"/>
      <c r="D25" s="97"/>
      <c r="E25" s="97"/>
      <c r="F25" s="97"/>
      <c r="G25" s="97"/>
      <c r="H25" s="97"/>
      <c r="I25" s="97"/>
      <c r="J25" s="97"/>
    </row>
    <row r="26" spans="1:10" ht="15.95" customHeight="1">
      <c r="A26" s="97"/>
      <c r="B26" s="97"/>
      <c r="C26" s="97"/>
      <c r="D26" s="97"/>
      <c r="E26" s="97"/>
      <c r="F26" s="97"/>
      <c r="G26" s="97"/>
      <c r="H26" s="97"/>
      <c r="I26" s="97"/>
      <c r="J26" s="97"/>
    </row>
    <row r="27" spans="1:10" ht="15.95" customHeight="1">
      <c r="A27" s="97"/>
      <c r="B27" s="97"/>
      <c r="C27" s="97"/>
      <c r="D27" s="97"/>
      <c r="E27" s="97"/>
      <c r="F27" s="97"/>
      <c r="G27" s="97"/>
      <c r="H27" s="104">
        <v>47000000</v>
      </c>
      <c r="I27" s="104">
        <v>-3900000</v>
      </c>
      <c r="J27" s="105">
        <f>SUM(H27:I27)</f>
        <v>43100000</v>
      </c>
    </row>
  </sheetData>
  <phoneticPr fontId="17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견적서(요약)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Player_kozin</cp:lastModifiedBy>
  <cp:lastPrinted>2022-08-04T05:47:08Z</cp:lastPrinted>
  <dcterms:created xsi:type="dcterms:W3CDTF">2022-08-03T04:24:41Z</dcterms:created>
  <dcterms:modified xsi:type="dcterms:W3CDTF">2022-10-07T07:43:56Z</dcterms:modified>
</cp:coreProperties>
</file>