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lb" ContentType="model/gltf.binary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tables/table3.xml" ContentType="application/vnd.openxmlformats-officedocument.spreadsheetml.tab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filterPrivacy="1"/>
  <xr:revisionPtr revIDLastSave="0" documentId="13_ncr:1_{03F8D409-97F2-4C8C-A507-183DF284FD7C}" xr6:coauthVersionLast="46" xr6:coauthVersionMax="46" xr10:uidLastSave="{00000000-0000-0000-0000-000000000000}"/>
  <bookViews>
    <workbookView xWindow="-98" yWindow="-98" windowWidth="28996" windowHeight="15796" tabRatio="732" xr2:uid="{00000000-000D-0000-FFFF-FFFF00000000}"/>
  </bookViews>
  <sheets>
    <sheet name="寸法→圧入力" sheetId="37" r:id="rId1"/>
    <sheet name="グラフ" sheetId="38" r:id="rId2"/>
    <sheet name="Material Table" sheetId="26" r:id="rId3"/>
    <sheet name="円周応力" sheetId="36" r:id="rId4"/>
  </sheets>
  <definedNames>
    <definedName name="A" localSheetId="1">#REF!</definedName>
    <definedName name="A" localSheetId="0">#REF!</definedName>
    <definedName name="A">#REF!</definedName>
    <definedName name="B">#REF!</definedName>
    <definedName name="d">#REF!</definedName>
    <definedName name="d0">#REF!</definedName>
    <definedName name="Di">#REF!</definedName>
    <definedName name="Ei">#REF!</definedName>
    <definedName name="Es">#REF!</definedName>
    <definedName name="K">#REF!</definedName>
    <definedName name="K0">#REF!</definedName>
    <definedName name="Linear_Expansion_Coefficient_List" localSheetId="1">Material_Table[Linear Expansion Coefficient'[10^-6/K']]</definedName>
    <definedName name="Linear_Expansion_Coefficient_List" localSheetId="0">Material_Table[Linear Expansion Coefficient'[10^-6/K']]</definedName>
    <definedName name="Linear_Expansion_Coefficient_List">Material_Table[Linear Expansion Coefficient'[10^-6/K']]</definedName>
    <definedName name="Material_List" localSheetId="1">Material_Table[Material Name]</definedName>
    <definedName name="Material_List" localSheetId="0">Material_Table[Material Name]</definedName>
    <definedName name="Material_List">Material_Table[Material Name]</definedName>
    <definedName name="Mi">#REF!</definedName>
    <definedName name="Ms">#REF!</definedName>
    <definedName name="Pm">#REF!</definedName>
    <definedName name="Poissons_Ratio_List" localSheetId="1">Material_Table[Poisson''s Ratio'[-']]</definedName>
    <definedName name="Poissons_Ratio_List" localSheetId="0">Material_Table[Poisson''s Ratio'[-']]</definedName>
    <definedName name="Poissons_Ratio_List">Material_Table[Poisson''s Ratio'[-']]</definedName>
    <definedName name="Yield_Point_List" localSheetId="1">Material_Table[Yield Point'[MPa']]</definedName>
    <definedName name="Yield_Point_List" localSheetId="0">Material_Table[Yield Point'[MPa']]</definedName>
    <definedName name="Yield_Point_List">Material_Table[Yield Point'[MPa']]</definedName>
    <definedName name="Youngs_Modulus_List" localSheetId="1">Material_Table[Young''s Modulus'[MPa']]</definedName>
    <definedName name="Youngs_Modulus_List" localSheetId="0">Material_Table[Young''s Modulus'[MPa']]</definedName>
    <definedName name="Youngs_Modulus_List">Material_Table[Young''s Modulus'[MPa']]</definedName>
    <definedName name="Δd">#REF!</definedName>
    <definedName name="μ">#REF!</definedName>
    <definedName name="ケース横寸法" localSheetId="1">INDEX(#REF!,MATCH(#REF!,#REF!,0))</definedName>
    <definedName name="ケース横寸法" localSheetId="0">INDEX(#REF!,MATCH(#REF!,#REF!,0))</definedName>
    <definedName name="ケース横寸法">INDEX(#REF!,MATCH(#REF!,#REF!,0))</definedName>
    <definedName name="ケース縦寸法" localSheetId="1">INDEX(#REF!,MATCH(#REF!,#REF!,0))</definedName>
    <definedName name="ケース縦寸法" localSheetId="0">INDEX(#REF!,MATCH(#REF!,#REF!,0))</definedName>
    <definedName name="ケース縦寸法">INDEX(#REF!,MATCH(#REF!,#REF!,0))</definedName>
    <definedName name="シャフト横寸法" localSheetId="1">INDEX(#REF!,MATCH(#REF!,#REF!,0))</definedName>
    <definedName name="シャフト横寸法" localSheetId="0">INDEX(#REF!,MATCH(#REF!,#REF!,0))</definedName>
    <definedName name="シャフト横寸法">INDEX(#REF!,MATCH(#REF!,#REF!,0))</definedName>
    <definedName name="シャフト縦寸法" localSheetId="1">INDEX(#REF!,MATCH(#REF!,#REF!,0))</definedName>
    <definedName name="シャフト縦寸法" localSheetId="0">INDEX(#REF!,MATCH(#REF!,#REF!,0))</definedName>
    <definedName name="シャフト縦寸法">INDEX(#REF!,MATCH(#REF!,#REF!,0))</definedName>
    <definedName name="ポアソン比">#REF!</definedName>
    <definedName name="ポアソン比ボス">#REF!</definedName>
    <definedName name="ポアソン比軸">#REF!</definedName>
    <definedName name="ボスNom">#REF!</definedName>
    <definedName name="外径">#REF!</definedName>
    <definedName name="合成画像" localSheetId="1">#REF!</definedName>
    <definedName name="合成画像" localSheetId="0">#REF!</definedName>
    <definedName name="合成画像">#REF!</definedName>
    <definedName name="軸Nom">#REF!</definedName>
    <definedName name="縦弾性係数ボス">#REF!</definedName>
    <definedName name="縦弾性係数軸">#REF!</definedName>
    <definedName name="締め代_片側">#REF!</definedName>
    <definedName name="内径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5" i="37" l="1"/>
  <c r="D73" i="37"/>
  <c r="D42" i="37" a="1"/>
  <c r="D42" i="37" s="1"/>
  <c r="F47" i="37"/>
  <c r="D47" i="37"/>
  <c r="E47" i="37"/>
  <c r="F93" i="37"/>
  <c r="D93" i="37"/>
  <c r="D44" i="37"/>
  <c r="F44" i="37"/>
  <c r="F4" i="37"/>
  <c r="D4" i="37"/>
  <c r="N7" i="38"/>
  <c r="F46" i="37" l="1"/>
  <c r="D46" i="37"/>
  <c r="N8" i="38"/>
  <c r="A56" i="38"/>
  <c r="A55" i="38"/>
  <c r="A54" i="38"/>
  <c r="A53" i="38"/>
  <c r="A52" i="38"/>
  <c r="A51" i="38"/>
  <c r="A50" i="38"/>
  <c r="A49" i="38"/>
  <c r="A48" i="38"/>
  <c r="A47" i="38"/>
  <c r="A46" i="38"/>
  <c r="A45" i="38"/>
  <c r="A44" i="38"/>
  <c r="A43" i="38"/>
  <c r="A42" i="38"/>
  <c r="A41" i="38"/>
  <c r="A40" i="38"/>
  <c r="A39" i="38"/>
  <c r="A38" i="38"/>
  <c r="A37" i="38"/>
  <c r="A36" i="38"/>
  <c r="A35" i="38"/>
  <c r="A34" i="38"/>
  <c r="A33" i="38"/>
  <c r="A32" i="38"/>
  <c r="A31" i="38"/>
  <c r="A30" i="38"/>
  <c r="A29" i="38"/>
  <c r="A28" i="38"/>
  <c r="A27" i="38"/>
  <c r="A26" i="38"/>
  <c r="A25" i="38"/>
  <c r="A24" i="38"/>
  <c r="A23" i="38"/>
  <c r="A22" i="38"/>
  <c r="A21" i="38"/>
  <c r="A20" i="38"/>
  <c r="A19" i="38"/>
  <c r="A18" i="38"/>
  <c r="A17" i="38"/>
  <c r="A16" i="38"/>
  <c r="A15" i="38"/>
  <c r="A14" i="38"/>
  <c r="A13" i="38"/>
  <c r="A12" i="38"/>
  <c r="A11" i="38"/>
  <c r="A10" i="38"/>
  <c r="A9" i="38"/>
  <c r="A8" i="38"/>
  <c r="A7" i="38"/>
  <c r="C80" i="37"/>
  <c r="C66" i="37"/>
  <c r="D39" i="37" a="1"/>
  <c r="D39" i="37" s="1"/>
  <c r="D38" i="37" a="1"/>
  <c r="D38" i="37" s="1"/>
  <c r="D37" i="37" a="1"/>
  <c r="D37" i="37" s="1"/>
  <c r="D36" i="37" a="1"/>
  <c r="D36" i="37" s="1"/>
  <c r="D33" i="37"/>
  <c r="E32" i="37"/>
  <c r="D30" i="37" a="1"/>
  <c r="D30" i="37" s="1"/>
  <c r="D29" i="37" a="1"/>
  <c r="D29" i="37" s="1"/>
  <c r="D28" i="37" a="1"/>
  <c r="D28" i="37" s="1"/>
  <c r="D27" i="37" a="1"/>
  <c r="D27" i="37" s="1"/>
  <c r="F25" i="37"/>
  <c r="D25" i="37"/>
  <c r="D24" i="37"/>
  <c r="E23" i="37"/>
  <c r="D16" i="37"/>
  <c r="D17" i="37" s="1"/>
  <c r="F15" i="37"/>
  <c r="F16" i="37" s="1"/>
  <c r="F17" i="37" s="1"/>
  <c r="E15" i="37"/>
  <c r="E16" i="37" s="1"/>
  <c r="E17" i="37" s="1"/>
  <c r="E12" i="37"/>
  <c r="F11" i="37"/>
  <c r="D11" i="37"/>
  <c r="E10" i="37"/>
  <c r="E11" i="37" s="1"/>
  <c r="B21" i="36"/>
  <c r="D5" i="36"/>
  <c r="B5" i="36"/>
  <c r="D20" i="37" l="1"/>
  <c r="E4" i="37"/>
  <c r="E46" i="37" s="1"/>
  <c r="E24" i="37"/>
  <c r="F24" i="37" s="1"/>
  <c r="E33" i="37"/>
  <c r="Q7" i="38"/>
  <c r="X7" i="38" s="1"/>
  <c r="E20" i="37"/>
  <c r="I20" i="38"/>
  <c r="AR11" i="38"/>
  <c r="AR22" i="38"/>
  <c r="AR38" i="38"/>
  <c r="AR54" i="38"/>
  <c r="AR6" i="38"/>
  <c r="AR23" i="38"/>
  <c r="AR39" i="38"/>
  <c r="AR55" i="38"/>
  <c r="AR7" i="38"/>
  <c r="AR24" i="38"/>
  <c r="AR40" i="38"/>
  <c r="AR56" i="38"/>
  <c r="AR8" i="38"/>
  <c r="AR25" i="38"/>
  <c r="AR41" i="38"/>
  <c r="AR9" i="38"/>
  <c r="AR26" i="38"/>
  <c r="AR42" i="38"/>
  <c r="AR10" i="38"/>
  <c r="AR27" i="38"/>
  <c r="AR43" i="38"/>
  <c r="AR12" i="38"/>
  <c r="AR28" i="38"/>
  <c r="AR44" i="38"/>
  <c r="AR13" i="38"/>
  <c r="AR29" i="38"/>
  <c r="AR45" i="38"/>
  <c r="AR14" i="38"/>
  <c r="AR30" i="38"/>
  <c r="AR46" i="38"/>
  <c r="AR15" i="38"/>
  <c r="AR31" i="38"/>
  <c r="AR47" i="38"/>
  <c r="AR16" i="38"/>
  <c r="AR32" i="38"/>
  <c r="AR48" i="38"/>
  <c r="AR17" i="38"/>
  <c r="AR33" i="38"/>
  <c r="AR49" i="38"/>
  <c r="AR18" i="38"/>
  <c r="AR34" i="38"/>
  <c r="AR50" i="38"/>
  <c r="AR19" i="38"/>
  <c r="AR20" i="38"/>
  <c r="AR21" i="38"/>
  <c r="AR35" i="38"/>
  <c r="AR51" i="38"/>
  <c r="AR52" i="38"/>
  <c r="AR53" i="38"/>
  <c r="AR36" i="38"/>
  <c r="AR37" i="38"/>
  <c r="R7" i="38"/>
  <c r="Y7" i="38" s="1"/>
  <c r="AF7" i="38" s="1"/>
  <c r="O7" i="38"/>
  <c r="V7" i="38" s="1"/>
  <c r="AK7" i="38" s="1"/>
  <c r="U6" i="38"/>
  <c r="AB6" i="38" s="1"/>
  <c r="T6" i="38"/>
  <c r="AA6" i="38" s="1"/>
  <c r="S6" i="38"/>
  <c r="Z6" i="38" s="1"/>
  <c r="R6" i="38"/>
  <c r="Y6" i="38" s="1"/>
  <c r="Q6" i="38"/>
  <c r="X6" i="38" s="1"/>
  <c r="P6" i="38"/>
  <c r="W6" i="38" s="1"/>
  <c r="O6" i="38"/>
  <c r="V6" i="38" s="1"/>
  <c r="H7" i="38"/>
  <c r="AJ20" i="38"/>
  <c r="AJ36" i="38"/>
  <c r="AJ52" i="38"/>
  <c r="AJ21" i="38"/>
  <c r="AJ37" i="38"/>
  <c r="AJ53" i="38"/>
  <c r="AJ22" i="38"/>
  <c r="AJ38" i="38"/>
  <c r="AJ54" i="38"/>
  <c r="AJ6" i="38"/>
  <c r="AJ23" i="38"/>
  <c r="AJ39" i="38"/>
  <c r="AJ55" i="38"/>
  <c r="AJ7" i="38"/>
  <c r="AJ24" i="38"/>
  <c r="AJ40" i="38"/>
  <c r="AJ56" i="38"/>
  <c r="AJ8" i="38"/>
  <c r="AJ25" i="38"/>
  <c r="AJ41" i="38"/>
  <c r="AJ9" i="38"/>
  <c r="AJ26" i="38"/>
  <c r="AJ42" i="38"/>
  <c r="AJ10" i="38"/>
  <c r="AJ27" i="38"/>
  <c r="AJ43" i="38"/>
  <c r="AJ12" i="38"/>
  <c r="AJ28" i="38"/>
  <c r="AJ44" i="38"/>
  <c r="AJ13" i="38"/>
  <c r="AJ29" i="38"/>
  <c r="AJ45" i="38"/>
  <c r="AJ14" i="38"/>
  <c r="AJ30" i="38"/>
  <c r="AJ46" i="38"/>
  <c r="AJ15" i="38"/>
  <c r="AJ31" i="38"/>
  <c r="AJ47" i="38"/>
  <c r="AJ16" i="38"/>
  <c r="AJ32" i="38"/>
  <c r="AJ48" i="38"/>
  <c r="AJ11" i="38"/>
  <c r="AJ50" i="38"/>
  <c r="AJ17" i="38"/>
  <c r="AJ18" i="38"/>
  <c r="AJ19" i="38"/>
  <c r="AJ33" i="38"/>
  <c r="AJ49" i="38"/>
  <c r="AJ51" i="38"/>
  <c r="AJ34" i="38"/>
  <c r="AJ35" i="38"/>
  <c r="S7" i="38"/>
  <c r="Z7" i="38" s="1"/>
  <c r="AG7" i="38" s="1"/>
  <c r="F33" i="37"/>
  <c r="D80" i="37" s="1"/>
  <c r="D81" i="37" s="1"/>
  <c r="T7" i="38"/>
  <c r="AA7" i="38" s="1"/>
  <c r="AH7" i="38" s="1"/>
  <c r="U7" i="38"/>
  <c r="AB7" i="38" s="1"/>
  <c r="P7" i="38"/>
  <c r="W7" i="38" s="1"/>
  <c r="AE7" i="38"/>
  <c r="N9" i="38"/>
  <c r="U8" i="38"/>
  <c r="AB8" i="38" s="1"/>
  <c r="T8" i="38"/>
  <c r="AA8" i="38" s="1"/>
  <c r="P8" i="38"/>
  <c r="W8" i="38" s="1"/>
  <c r="S8" i="38"/>
  <c r="Z8" i="38" s="1"/>
  <c r="Q8" i="38"/>
  <c r="X8" i="38" s="1"/>
  <c r="O8" i="38"/>
  <c r="V8" i="38" s="1"/>
  <c r="R8" i="38"/>
  <c r="Y8" i="38" s="1"/>
  <c r="H51" i="38"/>
  <c r="H45" i="38"/>
  <c r="B37" i="38"/>
  <c r="F37" i="38" s="1"/>
  <c r="I51" i="38"/>
  <c r="H38" i="38"/>
  <c r="D23" i="38"/>
  <c r="I50" i="38"/>
  <c r="H37" i="38"/>
  <c r="I48" i="38"/>
  <c r="H35" i="38"/>
  <c r="I42" i="38"/>
  <c r="H29" i="38"/>
  <c r="I35" i="38"/>
  <c r="H22" i="38"/>
  <c r="I34" i="38"/>
  <c r="H21" i="38"/>
  <c r="I32" i="38"/>
  <c r="H19" i="38"/>
  <c r="I26" i="38"/>
  <c r="H13" i="38"/>
  <c r="C17" i="38"/>
  <c r="J17" i="38" s="1"/>
  <c r="C33" i="38"/>
  <c r="J33" i="38" s="1"/>
  <c r="C49" i="38"/>
  <c r="J49" i="38" s="1"/>
  <c r="I19" i="38"/>
  <c r="H6" i="38"/>
  <c r="I18" i="38"/>
  <c r="B56" i="38"/>
  <c r="I16" i="38"/>
  <c r="B24" i="38"/>
  <c r="I10" i="38"/>
  <c r="B6" i="38"/>
  <c r="H54" i="38"/>
  <c r="C43" i="38"/>
  <c r="J43" i="38" s="1"/>
  <c r="H53" i="38"/>
  <c r="C42" i="38"/>
  <c r="J42" i="38" s="1"/>
  <c r="C18" i="38"/>
  <c r="J18" i="38" s="1"/>
  <c r="C50" i="38"/>
  <c r="J50" i="38" s="1"/>
  <c r="D55" i="38"/>
  <c r="B21" i="38"/>
  <c r="F21" i="38" s="1"/>
  <c r="C34" i="38"/>
  <c r="J34" i="38" s="1"/>
  <c r="C19" i="38"/>
  <c r="J19" i="38" s="1"/>
  <c r="C35" i="38"/>
  <c r="J35" i="38" s="1"/>
  <c r="C51" i="38"/>
  <c r="J51" i="38" s="1"/>
  <c r="I49" i="38"/>
  <c r="I33" i="38"/>
  <c r="I17" i="38"/>
  <c r="H52" i="38"/>
  <c r="H36" i="38"/>
  <c r="H20" i="38"/>
  <c r="D53" i="38"/>
  <c r="B8" i="38"/>
  <c r="F8" i="38" s="1"/>
  <c r="C52" i="38"/>
  <c r="J52" i="38" s="1"/>
  <c r="C22" i="38"/>
  <c r="K22" i="38" s="1"/>
  <c r="C38" i="38"/>
  <c r="J38" i="38" s="1"/>
  <c r="C54" i="38"/>
  <c r="J54" i="38" s="1"/>
  <c r="I46" i="38"/>
  <c r="I30" i="38"/>
  <c r="I14" i="38"/>
  <c r="H49" i="38"/>
  <c r="H33" i="38"/>
  <c r="H17" i="38"/>
  <c r="D39" i="38"/>
  <c r="D7" i="38"/>
  <c r="B23" i="38"/>
  <c r="C39" i="38"/>
  <c r="K39" i="38" s="1"/>
  <c r="C55" i="38"/>
  <c r="J55" i="38" s="1"/>
  <c r="I45" i="38"/>
  <c r="I29" i="38"/>
  <c r="I13" i="38"/>
  <c r="H48" i="38"/>
  <c r="H32" i="38"/>
  <c r="H16" i="38"/>
  <c r="D37" i="38"/>
  <c r="C27" i="38"/>
  <c r="J27" i="38" s="1"/>
  <c r="C20" i="38"/>
  <c r="K20" i="38" s="1"/>
  <c r="C21" i="38"/>
  <c r="J21" i="38" s="1"/>
  <c r="C37" i="38"/>
  <c r="J37" i="38" s="1"/>
  <c r="C53" i="38"/>
  <c r="J53" i="38" s="1"/>
  <c r="I47" i="38"/>
  <c r="I31" i="38"/>
  <c r="I15" i="38"/>
  <c r="H50" i="38"/>
  <c r="H34" i="38"/>
  <c r="H18" i="38"/>
  <c r="D49" i="38"/>
  <c r="D8" i="38"/>
  <c r="D24" i="38"/>
  <c r="D40" i="38"/>
  <c r="D56" i="38"/>
  <c r="I44" i="38"/>
  <c r="I28" i="38"/>
  <c r="I12" i="38"/>
  <c r="H47" i="38"/>
  <c r="H31" i="38"/>
  <c r="H15" i="38"/>
  <c r="D36" i="38"/>
  <c r="C26" i="38"/>
  <c r="J26" i="38" s="1"/>
  <c r="D52" i="38"/>
  <c r="B9" i="38"/>
  <c r="E9" i="38" s="1"/>
  <c r="B25" i="38"/>
  <c r="F25" i="38" s="1"/>
  <c r="B41" i="38"/>
  <c r="I43" i="38"/>
  <c r="I27" i="38"/>
  <c r="I11" i="38"/>
  <c r="H46" i="38"/>
  <c r="H30" i="38"/>
  <c r="H14" i="38"/>
  <c r="D33" i="38"/>
  <c r="C11" i="38"/>
  <c r="C10" i="38"/>
  <c r="K10" i="38" s="1"/>
  <c r="C6" i="38"/>
  <c r="C36" i="38"/>
  <c r="J36" i="38" s="1"/>
  <c r="B42" i="38"/>
  <c r="C12" i="38"/>
  <c r="J12" i="38" s="1"/>
  <c r="C28" i="38"/>
  <c r="K28" i="38" s="1"/>
  <c r="C44" i="38"/>
  <c r="K44" i="38" s="1"/>
  <c r="I56" i="38"/>
  <c r="I40" i="38"/>
  <c r="I24" i="38"/>
  <c r="I8" i="38"/>
  <c r="H43" i="38"/>
  <c r="H27" i="38"/>
  <c r="H11" i="38"/>
  <c r="D20" i="38"/>
  <c r="D6" i="38"/>
  <c r="B10" i="38"/>
  <c r="F10" i="38" s="1"/>
  <c r="B11" i="38"/>
  <c r="B43" i="38"/>
  <c r="F43" i="38" s="1"/>
  <c r="D21" i="38"/>
  <c r="C13" i="38"/>
  <c r="K13" i="38" s="1"/>
  <c r="C45" i="38"/>
  <c r="K45" i="38" s="1"/>
  <c r="I55" i="38"/>
  <c r="I39" i="38"/>
  <c r="I23" i="38"/>
  <c r="I7" i="38"/>
  <c r="H42" i="38"/>
  <c r="H10" i="38"/>
  <c r="C14" i="38"/>
  <c r="J14" i="38" s="1"/>
  <c r="C30" i="38"/>
  <c r="K30" i="38" s="1"/>
  <c r="C46" i="38"/>
  <c r="J46" i="38" s="1"/>
  <c r="I54" i="38"/>
  <c r="I38" i="38"/>
  <c r="I22" i="38"/>
  <c r="I6" i="38"/>
  <c r="H41" i="38"/>
  <c r="H25" i="38"/>
  <c r="H9" i="38"/>
  <c r="B53" i="38"/>
  <c r="F53" i="38" s="1"/>
  <c r="B40" i="38"/>
  <c r="B26" i="38"/>
  <c r="F26" i="38" s="1"/>
  <c r="B27" i="38"/>
  <c r="I41" i="38"/>
  <c r="I25" i="38"/>
  <c r="I9" i="38"/>
  <c r="H44" i="38"/>
  <c r="H28" i="38"/>
  <c r="H12" i="38"/>
  <c r="C29" i="38"/>
  <c r="J29" i="38" s="1"/>
  <c r="H26" i="38"/>
  <c r="C15" i="38"/>
  <c r="J15" i="38" s="1"/>
  <c r="C31" i="38"/>
  <c r="J31" i="38" s="1"/>
  <c r="C47" i="38"/>
  <c r="J47" i="38" s="1"/>
  <c r="I53" i="38"/>
  <c r="I37" i="38"/>
  <c r="I21" i="38"/>
  <c r="H56" i="38"/>
  <c r="H40" i="38"/>
  <c r="H24" i="38"/>
  <c r="H8" i="38"/>
  <c r="C16" i="38"/>
  <c r="J16" i="38" s="1"/>
  <c r="C32" i="38"/>
  <c r="J32" i="38" s="1"/>
  <c r="C48" i="38"/>
  <c r="J48" i="38" s="1"/>
  <c r="I52" i="38"/>
  <c r="I36" i="38"/>
  <c r="H55" i="38"/>
  <c r="H39" i="38"/>
  <c r="H23" i="38"/>
  <c r="D54" i="38"/>
  <c r="D38" i="38"/>
  <c r="D22" i="38"/>
  <c r="B55" i="38"/>
  <c r="B39" i="38"/>
  <c r="B54" i="38"/>
  <c r="B38" i="38"/>
  <c r="B22" i="38"/>
  <c r="C41" i="38"/>
  <c r="C25" i="38"/>
  <c r="C9" i="38"/>
  <c r="C56" i="38"/>
  <c r="C40" i="38"/>
  <c r="C24" i="38"/>
  <c r="C8" i="38"/>
  <c r="D51" i="38"/>
  <c r="D35" i="38"/>
  <c r="D19" i="38"/>
  <c r="B52" i="38"/>
  <c r="B36" i="38"/>
  <c r="B20" i="38"/>
  <c r="C23" i="38"/>
  <c r="C7" i="38"/>
  <c r="D50" i="38"/>
  <c r="D34" i="38"/>
  <c r="D18" i="38"/>
  <c r="B51" i="38"/>
  <c r="B35" i="38"/>
  <c r="B19" i="38"/>
  <c r="D17" i="38"/>
  <c r="B50" i="38"/>
  <c r="B34" i="38"/>
  <c r="B18" i="38"/>
  <c r="D48" i="38"/>
  <c r="D32" i="38"/>
  <c r="D16" i="38"/>
  <c r="B49" i="38"/>
  <c r="B33" i="38"/>
  <c r="B17" i="38"/>
  <c r="D47" i="38"/>
  <c r="D31" i="38"/>
  <c r="D15" i="38"/>
  <c r="B48" i="38"/>
  <c r="B32" i="38"/>
  <c r="B16" i="38"/>
  <c r="D46" i="38"/>
  <c r="D30" i="38"/>
  <c r="D14" i="38"/>
  <c r="B47" i="38"/>
  <c r="B31" i="38"/>
  <c r="B15" i="38"/>
  <c r="K43" i="38"/>
  <c r="D45" i="38"/>
  <c r="D29" i="38"/>
  <c r="D13" i="38"/>
  <c r="B46" i="38"/>
  <c r="B30" i="38"/>
  <c r="B14" i="38"/>
  <c r="B7" i="38"/>
  <c r="D44" i="38"/>
  <c r="D28" i="38"/>
  <c r="D12" i="38"/>
  <c r="B45" i="38"/>
  <c r="B29" i="38"/>
  <c r="B13" i="38"/>
  <c r="D43" i="38"/>
  <c r="D27" i="38"/>
  <c r="D11" i="38"/>
  <c r="B44" i="38"/>
  <c r="B28" i="38"/>
  <c r="B12" i="38"/>
  <c r="D42" i="38"/>
  <c r="D26" i="38"/>
  <c r="D10" i="38"/>
  <c r="D41" i="38"/>
  <c r="D25" i="38"/>
  <c r="D9" i="38"/>
  <c r="F52" i="37"/>
  <c r="F53" i="37" s="1"/>
  <c r="F61" i="37" s="1"/>
  <c r="F62" i="37" s="1"/>
  <c r="F66" i="37"/>
  <c r="F67" i="37" s="1"/>
  <c r="F80" i="37"/>
  <c r="F81" i="37" s="1"/>
  <c r="E52" i="37"/>
  <c r="E53" i="37" s="1"/>
  <c r="F20" i="37"/>
  <c r="E80" i="37"/>
  <c r="E81" i="37" s="1"/>
  <c r="E66" i="37"/>
  <c r="E67" i="37" s="1"/>
  <c r="F83" i="37" l="1"/>
  <c r="D89" i="37"/>
  <c r="D90" i="37" s="1"/>
  <c r="D83" i="37"/>
  <c r="F89" i="37"/>
  <c r="F90" i="37" s="1"/>
  <c r="E54" i="37"/>
  <c r="E61" i="37"/>
  <c r="E62" i="37" s="1"/>
  <c r="E83" i="37"/>
  <c r="E89" i="37"/>
  <c r="E90" i="37" s="1"/>
  <c r="E75" i="37"/>
  <c r="E76" i="37" s="1"/>
  <c r="E74" i="37"/>
  <c r="F74" i="37"/>
  <c r="F75" i="37"/>
  <c r="F76" i="37" s="1"/>
  <c r="AM7" i="38"/>
  <c r="K38" i="38"/>
  <c r="K33" i="38"/>
  <c r="K35" i="38"/>
  <c r="AQ7" i="38"/>
  <c r="K34" i="38"/>
  <c r="K17" i="38"/>
  <c r="D66" i="37"/>
  <c r="D67" i="37" s="1"/>
  <c r="D52" i="37"/>
  <c r="D53" i="37" s="1"/>
  <c r="AP7" i="38"/>
  <c r="AO7" i="38"/>
  <c r="K42" i="38"/>
  <c r="E37" i="38"/>
  <c r="G9" i="38"/>
  <c r="E8" i="38"/>
  <c r="AC7" i="38"/>
  <c r="G40" i="38"/>
  <c r="G41" i="38"/>
  <c r="K54" i="38"/>
  <c r="E21" i="38"/>
  <c r="K49" i="38"/>
  <c r="K50" i="38"/>
  <c r="E40" i="38"/>
  <c r="K18" i="38"/>
  <c r="G21" i="38"/>
  <c r="G8" i="38"/>
  <c r="AK6" i="38"/>
  <c r="AC6" i="38"/>
  <c r="G37" i="38"/>
  <c r="AD6" i="38"/>
  <c r="AL6" i="38"/>
  <c r="J22" i="38"/>
  <c r="K52" i="38"/>
  <c r="G42" i="38"/>
  <c r="AE6" i="38"/>
  <c r="AM6" i="38"/>
  <c r="G23" i="38"/>
  <c r="AF6" i="38"/>
  <c r="AN6" i="38"/>
  <c r="G11" i="38"/>
  <c r="G6" i="38"/>
  <c r="AO6" i="38"/>
  <c r="AG6" i="38"/>
  <c r="AN7" i="38"/>
  <c r="AP6" i="38"/>
  <c r="AH6" i="38"/>
  <c r="G24" i="38"/>
  <c r="AQ6" i="38"/>
  <c r="AI6" i="38"/>
  <c r="E25" i="38"/>
  <c r="AL7" i="38"/>
  <c r="AD7" i="38"/>
  <c r="G25" i="38"/>
  <c r="G56" i="38"/>
  <c r="F40" i="38"/>
  <c r="D69" i="37"/>
  <c r="F71" i="37"/>
  <c r="AI7" i="38"/>
  <c r="G27" i="38"/>
  <c r="K51" i="38"/>
  <c r="AL8" i="38"/>
  <c r="AD8" i="38"/>
  <c r="AQ8" i="38"/>
  <c r="AI8" i="38"/>
  <c r="K27" i="38"/>
  <c r="N10" i="38"/>
  <c r="N11" i="38" s="1"/>
  <c r="P9" i="38"/>
  <c r="W9" i="38" s="1"/>
  <c r="U9" i="38"/>
  <c r="AB9" i="38" s="1"/>
  <c r="T9" i="38"/>
  <c r="AA9" i="38" s="1"/>
  <c r="R9" i="38"/>
  <c r="Y9" i="38" s="1"/>
  <c r="Q9" i="38"/>
  <c r="X9" i="38" s="1"/>
  <c r="S9" i="38"/>
  <c r="Z9" i="38" s="1"/>
  <c r="O9" i="38"/>
  <c r="V9" i="38" s="1"/>
  <c r="AP8" i="38"/>
  <c r="AH8" i="38"/>
  <c r="E56" i="38"/>
  <c r="K19" i="38"/>
  <c r="K46" i="38"/>
  <c r="J28" i="38"/>
  <c r="K21" i="38"/>
  <c r="F56" i="38"/>
  <c r="G26" i="38"/>
  <c r="AF8" i="38"/>
  <c r="AN8" i="38"/>
  <c r="AK8" i="38"/>
  <c r="AC8" i="38"/>
  <c r="AE8" i="38"/>
  <c r="AM8" i="38"/>
  <c r="F9" i="38"/>
  <c r="AG8" i="38"/>
  <c r="AO8" i="38"/>
  <c r="K32" i="38"/>
  <c r="K53" i="38"/>
  <c r="K16" i="38"/>
  <c r="K14" i="38"/>
  <c r="E26" i="38"/>
  <c r="J45" i="38"/>
  <c r="F27" i="38"/>
  <c r="J20" i="38"/>
  <c r="E41" i="38"/>
  <c r="F41" i="38"/>
  <c r="E27" i="38"/>
  <c r="E53" i="38"/>
  <c r="K29" i="38"/>
  <c r="J44" i="38"/>
  <c r="E24" i="38"/>
  <c r="J10" i="38"/>
  <c r="K37" i="38"/>
  <c r="E23" i="38"/>
  <c r="K15" i="38"/>
  <c r="F24" i="38"/>
  <c r="G10" i="38"/>
  <c r="K36" i="38"/>
  <c r="J30" i="38"/>
  <c r="E6" i="38"/>
  <c r="E11" i="38"/>
  <c r="F11" i="38"/>
  <c r="F6" i="38"/>
  <c r="E43" i="38"/>
  <c r="F23" i="38"/>
  <c r="G53" i="38"/>
  <c r="G43" i="38"/>
  <c r="K12" i="38"/>
  <c r="J6" i="38"/>
  <c r="K6" i="38"/>
  <c r="J11" i="38"/>
  <c r="K11" i="38"/>
  <c r="J13" i="38"/>
  <c r="E42" i="38"/>
  <c r="F42" i="38"/>
  <c r="K55" i="38"/>
  <c r="K26" i="38"/>
  <c r="K47" i="38"/>
  <c r="J39" i="38"/>
  <c r="K31" i="38"/>
  <c r="K48" i="38"/>
  <c r="E10" i="38"/>
  <c r="D82" i="37"/>
  <c r="G7" i="38"/>
  <c r="F7" i="38"/>
  <c r="E7" i="38"/>
  <c r="E15" i="38"/>
  <c r="G15" i="38"/>
  <c r="F15" i="38"/>
  <c r="E17" i="38"/>
  <c r="F17" i="38"/>
  <c r="G17" i="38"/>
  <c r="J25" i="38"/>
  <c r="K25" i="38"/>
  <c r="G31" i="38"/>
  <c r="E31" i="38"/>
  <c r="F31" i="38"/>
  <c r="E33" i="38"/>
  <c r="G33" i="38"/>
  <c r="F33" i="38"/>
  <c r="J41" i="38"/>
  <c r="K41" i="38"/>
  <c r="E47" i="38"/>
  <c r="G47" i="38"/>
  <c r="F47" i="38"/>
  <c r="E49" i="38"/>
  <c r="G49" i="38"/>
  <c r="F49" i="38"/>
  <c r="J7" i="38"/>
  <c r="K7" i="38"/>
  <c r="G22" i="38"/>
  <c r="F22" i="38"/>
  <c r="E22" i="38"/>
  <c r="G12" i="38"/>
  <c r="F12" i="38"/>
  <c r="E12" i="38"/>
  <c r="J23" i="38"/>
  <c r="K23" i="38"/>
  <c r="G38" i="38"/>
  <c r="F38" i="38"/>
  <c r="E38" i="38"/>
  <c r="G28" i="38"/>
  <c r="F28" i="38"/>
  <c r="E28" i="38"/>
  <c r="F20" i="38"/>
  <c r="E20" i="38"/>
  <c r="G20" i="38"/>
  <c r="G54" i="38"/>
  <c r="F54" i="38"/>
  <c r="E54" i="38"/>
  <c r="G44" i="38"/>
  <c r="F44" i="38"/>
  <c r="E44" i="38"/>
  <c r="F36" i="38"/>
  <c r="E36" i="38"/>
  <c r="G36" i="38"/>
  <c r="G39" i="38"/>
  <c r="F39" i="38"/>
  <c r="E39" i="38"/>
  <c r="J9" i="38"/>
  <c r="K9" i="38"/>
  <c r="E16" i="38"/>
  <c r="G16" i="38"/>
  <c r="F16" i="38"/>
  <c r="E18" i="38"/>
  <c r="G18" i="38"/>
  <c r="F18" i="38"/>
  <c r="F52" i="38"/>
  <c r="E52" i="38"/>
  <c r="G52" i="38"/>
  <c r="G55" i="38"/>
  <c r="F55" i="38"/>
  <c r="E55" i="38"/>
  <c r="E32" i="38"/>
  <c r="G32" i="38"/>
  <c r="F32" i="38"/>
  <c r="E34" i="38"/>
  <c r="G34" i="38"/>
  <c r="F34" i="38"/>
  <c r="E14" i="38"/>
  <c r="G14" i="38"/>
  <c r="F14" i="38"/>
  <c r="E48" i="38"/>
  <c r="G48" i="38"/>
  <c r="F48" i="38"/>
  <c r="F50" i="38"/>
  <c r="E50" i="38"/>
  <c r="G50" i="38"/>
  <c r="G13" i="38"/>
  <c r="F13" i="38"/>
  <c r="E13" i="38"/>
  <c r="E30" i="38"/>
  <c r="G30" i="38"/>
  <c r="F30" i="38"/>
  <c r="G29" i="38"/>
  <c r="F29" i="38"/>
  <c r="E29" i="38"/>
  <c r="E46" i="38"/>
  <c r="G46" i="38"/>
  <c r="F46" i="38"/>
  <c r="J8" i="38"/>
  <c r="K8" i="38"/>
  <c r="G45" i="38"/>
  <c r="F45" i="38"/>
  <c r="E45" i="38"/>
  <c r="F19" i="38"/>
  <c r="E19" i="38"/>
  <c r="G19" i="38"/>
  <c r="J24" i="38"/>
  <c r="K24" i="38"/>
  <c r="F35" i="38"/>
  <c r="E35" i="38"/>
  <c r="G35" i="38"/>
  <c r="K40" i="38"/>
  <c r="J40" i="38"/>
  <c r="F51" i="38"/>
  <c r="E51" i="38"/>
  <c r="G51" i="38"/>
  <c r="J56" i="38"/>
  <c r="K56" i="38"/>
  <c r="E82" i="37"/>
  <c r="F82" i="37"/>
  <c r="F94" i="37"/>
  <c r="D97" i="37" s="1"/>
  <c r="F56" i="37"/>
  <c r="D58" i="37" s="1"/>
  <c r="F60" i="37"/>
  <c r="F57" i="37"/>
  <c r="D59" i="37" s="1"/>
  <c r="D71" i="37"/>
  <c r="F73" i="37" s="1"/>
  <c r="D70" i="37"/>
  <c r="F72" i="37" s="1"/>
  <c r="E57" i="37"/>
  <c r="E59" i="37" s="1"/>
  <c r="E56" i="37"/>
  <c r="E58" i="37" s="1"/>
  <c r="E60" i="37"/>
  <c r="E71" i="37"/>
  <c r="E73" i="37" s="1"/>
  <c r="E70" i="37"/>
  <c r="E72" i="37" s="1"/>
  <c r="D68" i="37"/>
  <c r="D85" i="37"/>
  <c r="F87" i="37" s="1"/>
  <c r="D84" i="37"/>
  <c r="F86" i="37" s="1"/>
  <c r="D88" i="37"/>
  <c r="E68" i="37"/>
  <c r="D55" i="37"/>
  <c r="E84" i="37"/>
  <c r="E86" i="37" s="1"/>
  <c r="E88" i="37"/>
  <c r="E85" i="37"/>
  <c r="E87" i="37" s="1"/>
  <c r="E55" i="37"/>
  <c r="E69" i="37"/>
  <c r="F68" i="37"/>
  <c r="F54" i="37"/>
  <c r="F55" i="37"/>
  <c r="F70" i="37"/>
  <c r="D72" i="37" s="1"/>
  <c r="D54" i="37"/>
  <c r="F69" i="37"/>
  <c r="F84" i="37"/>
  <c r="D86" i="37" s="1"/>
  <c r="F88" i="37"/>
  <c r="F85" i="37"/>
  <c r="D87" i="37" s="1"/>
  <c r="D60" i="37" l="1"/>
  <c r="D61" i="37"/>
  <c r="D62" i="37" s="1"/>
  <c r="D75" i="37"/>
  <c r="D76" i="37" s="1"/>
  <c r="D74" i="37"/>
  <c r="D56" i="37"/>
  <c r="F58" i="37" s="1"/>
  <c r="D57" i="37"/>
  <c r="F59" i="37" s="1"/>
  <c r="D94" i="37"/>
  <c r="F97" i="37" s="1"/>
  <c r="D92" i="37"/>
  <c r="P11" i="38"/>
  <c r="W11" i="38" s="1"/>
  <c r="O11" i="38"/>
  <c r="V11" i="38" s="1"/>
  <c r="Q11" i="38"/>
  <c r="X11" i="38" s="1"/>
  <c r="R11" i="38"/>
  <c r="Y11" i="38" s="1"/>
  <c r="S11" i="38"/>
  <c r="Z11" i="38" s="1"/>
  <c r="T11" i="38"/>
  <c r="AA11" i="38" s="1"/>
  <c r="U11" i="38"/>
  <c r="AB11" i="38" s="1"/>
  <c r="AG9" i="38"/>
  <c r="AO9" i="38"/>
  <c r="AE9" i="38"/>
  <c r="AM9" i="38"/>
  <c r="AF9" i="38"/>
  <c r="AN9" i="38"/>
  <c r="AP9" i="38"/>
  <c r="AH9" i="38"/>
  <c r="AQ9" i="38"/>
  <c r="AI9" i="38"/>
  <c r="AL9" i="38"/>
  <c r="AD9" i="38"/>
  <c r="Q10" i="38"/>
  <c r="X10" i="38" s="1"/>
  <c r="U10" i="38"/>
  <c r="AB10" i="38" s="1"/>
  <c r="T10" i="38"/>
  <c r="AA10" i="38" s="1"/>
  <c r="P10" i="38"/>
  <c r="W10" i="38" s="1"/>
  <c r="R10" i="38"/>
  <c r="Y10" i="38" s="1"/>
  <c r="O10" i="38"/>
  <c r="V10" i="38" s="1"/>
  <c r="S10" i="38"/>
  <c r="Z10" i="38" s="1"/>
  <c r="AK9" i="38"/>
  <c r="AC9" i="38"/>
  <c r="F96" i="37"/>
  <c r="F95" i="37"/>
  <c r="E94" i="37"/>
  <c r="E97" i="37" s="1"/>
  <c r="D95" i="37"/>
  <c r="D96" i="37"/>
  <c r="AI11" i="38" l="1"/>
  <c r="AQ11" i="38"/>
  <c r="AH11" i="38"/>
  <c r="AP11" i="38"/>
  <c r="AG11" i="38"/>
  <c r="AO11" i="38"/>
  <c r="AF11" i="38"/>
  <c r="AN11" i="38"/>
  <c r="AE11" i="38"/>
  <c r="AM11" i="38"/>
  <c r="AK11" i="38"/>
  <c r="AC11" i="38"/>
  <c r="AD11" i="38"/>
  <c r="AL11" i="38"/>
  <c r="AM10" i="38"/>
  <c r="AE10" i="38"/>
  <c r="AH10" i="38"/>
  <c r="AP10" i="38"/>
  <c r="N12" i="38"/>
  <c r="AG10" i="38"/>
  <c r="AO10" i="38"/>
  <c r="AC10" i="38"/>
  <c r="AK10" i="38"/>
  <c r="AF10" i="38"/>
  <c r="AN10" i="38"/>
  <c r="AQ10" i="38"/>
  <c r="AI10" i="38"/>
  <c r="AL10" i="38"/>
  <c r="AD10" i="38"/>
  <c r="E95" i="37"/>
  <c r="E96" i="37"/>
  <c r="N13" i="38" l="1"/>
  <c r="Q12" i="38"/>
  <c r="X12" i="38" s="1"/>
  <c r="P12" i="38"/>
  <c r="W12" i="38" s="1"/>
  <c r="U12" i="38"/>
  <c r="AB12" i="38" s="1"/>
  <c r="S12" i="38"/>
  <c r="Z12" i="38" s="1"/>
  <c r="O12" i="38"/>
  <c r="V12" i="38" s="1"/>
  <c r="T12" i="38"/>
  <c r="AA12" i="38" s="1"/>
  <c r="R12" i="38"/>
  <c r="Y12" i="38" s="1"/>
  <c r="AM12" i="38" l="1"/>
  <c r="AE12" i="38"/>
  <c r="AF12" i="38"/>
  <c r="AN12" i="38"/>
  <c r="AC12" i="38"/>
  <c r="AK12" i="38"/>
  <c r="AG12" i="38"/>
  <c r="AO12" i="38"/>
  <c r="AQ12" i="38"/>
  <c r="AI12" i="38"/>
  <c r="N14" i="38"/>
  <c r="R13" i="38"/>
  <c r="Y13" i="38" s="1"/>
  <c r="U13" i="38"/>
  <c r="AB13" i="38" s="1"/>
  <c r="T13" i="38"/>
  <c r="AA13" i="38" s="1"/>
  <c r="O13" i="38"/>
  <c r="V13" i="38" s="1"/>
  <c r="P13" i="38"/>
  <c r="W13" i="38" s="1"/>
  <c r="S13" i="38"/>
  <c r="Z13" i="38" s="1"/>
  <c r="Q13" i="38"/>
  <c r="X13" i="38" s="1"/>
  <c r="AH12" i="38"/>
  <c r="AP12" i="38"/>
  <c r="AL12" i="38"/>
  <c r="AD12" i="38"/>
  <c r="AC13" i="38" l="1"/>
  <c r="AK13" i="38"/>
  <c r="AN13" i="38"/>
  <c r="AF13" i="38"/>
  <c r="AH13" i="38"/>
  <c r="AP13" i="38"/>
  <c r="N15" i="38"/>
  <c r="Q14" i="38"/>
  <c r="X14" i="38" s="1"/>
  <c r="P14" i="38"/>
  <c r="W14" i="38" s="1"/>
  <c r="O14" i="38"/>
  <c r="V14" i="38" s="1"/>
  <c r="T14" i="38"/>
  <c r="AA14" i="38" s="1"/>
  <c r="U14" i="38"/>
  <c r="AB14" i="38" s="1"/>
  <c r="S14" i="38"/>
  <c r="Z14" i="38" s="1"/>
  <c r="R14" i="38"/>
  <c r="Y14" i="38" s="1"/>
  <c r="AL13" i="38"/>
  <c r="AD13" i="38"/>
  <c r="AM13" i="38"/>
  <c r="AE13" i="38"/>
  <c r="AI13" i="38"/>
  <c r="AQ13" i="38"/>
  <c r="AG13" i="38"/>
  <c r="AO13" i="38"/>
  <c r="AI14" i="38" l="1"/>
  <c r="AQ14" i="38"/>
  <c r="AG14" i="38"/>
  <c r="AO14" i="38"/>
  <c r="N16" i="38"/>
  <c r="R15" i="38"/>
  <c r="Y15" i="38" s="1"/>
  <c r="Q15" i="38"/>
  <c r="X15" i="38" s="1"/>
  <c r="T15" i="38"/>
  <c r="AA15" i="38" s="1"/>
  <c r="S15" i="38"/>
  <c r="Z15" i="38" s="1"/>
  <c r="P15" i="38"/>
  <c r="W15" i="38" s="1"/>
  <c r="O15" i="38"/>
  <c r="V15" i="38" s="1"/>
  <c r="U15" i="38"/>
  <c r="AB15" i="38" s="1"/>
  <c r="AN14" i="38"/>
  <c r="AF14" i="38"/>
  <c r="AH14" i="38"/>
  <c r="AP14" i="38"/>
  <c r="AM14" i="38"/>
  <c r="AE14" i="38"/>
  <c r="AC14" i="38"/>
  <c r="AK14" i="38"/>
  <c r="AD14" i="38"/>
  <c r="AL14" i="38"/>
  <c r="AI15" i="38" l="1"/>
  <c r="AQ15" i="38"/>
  <c r="AC15" i="38"/>
  <c r="AK15" i="38"/>
  <c r="AD15" i="38"/>
  <c r="AL15" i="38"/>
  <c r="AG15" i="38"/>
  <c r="AO15" i="38"/>
  <c r="AH15" i="38"/>
  <c r="AP15" i="38"/>
  <c r="AM15" i="38"/>
  <c r="AE15" i="38"/>
  <c r="AN15" i="38"/>
  <c r="AF15" i="38"/>
  <c r="N17" i="38"/>
  <c r="S16" i="38"/>
  <c r="Z16" i="38" s="1"/>
  <c r="U16" i="38"/>
  <c r="AB16" i="38" s="1"/>
  <c r="T16" i="38"/>
  <c r="AA16" i="38" s="1"/>
  <c r="P16" i="38"/>
  <c r="W16" i="38" s="1"/>
  <c r="O16" i="38"/>
  <c r="V16" i="38" s="1"/>
  <c r="Q16" i="38"/>
  <c r="X16" i="38" s="1"/>
  <c r="R16" i="38"/>
  <c r="Y16" i="38" s="1"/>
  <c r="AO16" i="38" l="1"/>
  <c r="AG16" i="38"/>
  <c r="N18" i="38"/>
  <c r="R17" i="38"/>
  <c r="Y17" i="38" s="1"/>
  <c r="Q17" i="38"/>
  <c r="X17" i="38" s="1"/>
  <c r="U17" i="38"/>
  <c r="AB17" i="38" s="1"/>
  <c r="S17" i="38"/>
  <c r="Z17" i="38" s="1"/>
  <c r="T17" i="38"/>
  <c r="AA17" i="38" s="1"/>
  <c r="P17" i="38"/>
  <c r="W17" i="38" s="1"/>
  <c r="O17" i="38"/>
  <c r="V17" i="38" s="1"/>
  <c r="AK16" i="38"/>
  <c r="AC16" i="38"/>
  <c r="AD16" i="38"/>
  <c r="AL16" i="38"/>
  <c r="AN16" i="38"/>
  <c r="AF16" i="38"/>
  <c r="AH16" i="38"/>
  <c r="AP16" i="38"/>
  <c r="AM16" i="38"/>
  <c r="AE16" i="38"/>
  <c r="AI16" i="38"/>
  <c r="AQ16" i="38"/>
  <c r="AO17" i="38" l="1"/>
  <c r="AG17" i="38"/>
  <c r="AD17" i="38"/>
  <c r="AL17" i="38"/>
  <c r="AK17" i="38"/>
  <c r="AC17" i="38"/>
  <c r="AE17" i="38"/>
  <c r="AM17" i="38"/>
  <c r="AH17" i="38"/>
  <c r="AP17" i="38"/>
  <c r="AN17" i="38"/>
  <c r="AF17" i="38"/>
  <c r="AI17" i="38"/>
  <c r="AQ17" i="38"/>
  <c r="N19" i="38"/>
  <c r="S18" i="38"/>
  <c r="Z18" i="38" s="1"/>
  <c r="R18" i="38"/>
  <c r="Y18" i="38" s="1"/>
  <c r="U18" i="38"/>
  <c r="AB18" i="38" s="1"/>
  <c r="Q18" i="38"/>
  <c r="X18" i="38" s="1"/>
  <c r="P18" i="38"/>
  <c r="W18" i="38" s="1"/>
  <c r="O18" i="38"/>
  <c r="V18" i="38" s="1"/>
  <c r="T18" i="38"/>
  <c r="AA18" i="38" s="1"/>
  <c r="N20" i="38" l="1"/>
  <c r="T19" i="38"/>
  <c r="AA19" i="38" s="1"/>
  <c r="U19" i="38"/>
  <c r="AB19" i="38" s="1"/>
  <c r="S19" i="38"/>
  <c r="Z19" i="38" s="1"/>
  <c r="Q19" i="38"/>
  <c r="X19" i="38" s="1"/>
  <c r="R19" i="38"/>
  <c r="Y19" i="38" s="1"/>
  <c r="O19" i="38"/>
  <c r="V19" i="38" s="1"/>
  <c r="P19" i="38"/>
  <c r="W19" i="38" s="1"/>
  <c r="AO18" i="38"/>
  <c r="AG18" i="38"/>
  <c r="AP18" i="38"/>
  <c r="AH18" i="38"/>
  <c r="AD18" i="38"/>
  <c r="AL18" i="38"/>
  <c r="AC18" i="38"/>
  <c r="AK18" i="38"/>
  <c r="AI18" i="38"/>
  <c r="AQ18" i="38"/>
  <c r="AE18" i="38"/>
  <c r="AM18" i="38"/>
  <c r="AN18" i="38"/>
  <c r="AF18" i="38"/>
  <c r="AC19" i="38" l="1"/>
  <c r="AK19" i="38"/>
  <c r="AN19" i="38"/>
  <c r="AF19" i="38"/>
  <c r="AE19" i="38"/>
  <c r="AM19" i="38"/>
  <c r="AD19" i="38"/>
  <c r="AL19" i="38"/>
  <c r="AO19" i="38"/>
  <c r="AG19" i="38"/>
  <c r="AI19" i="38"/>
  <c r="AQ19" i="38"/>
  <c r="AP19" i="38"/>
  <c r="AH19" i="38"/>
  <c r="N21" i="38"/>
  <c r="T20" i="38"/>
  <c r="AA20" i="38" s="1"/>
  <c r="S20" i="38"/>
  <c r="Z20" i="38" s="1"/>
  <c r="R20" i="38"/>
  <c r="Y20" i="38" s="1"/>
  <c r="U20" i="38"/>
  <c r="AB20" i="38" s="1"/>
  <c r="Q20" i="38"/>
  <c r="X20" i="38" s="1"/>
  <c r="O20" i="38"/>
  <c r="V20" i="38" s="1"/>
  <c r="P20" i="38"/>
  <c r="W20" i="38" s="1"/>
  <c r="AD20" i="38" l="1"/>
  <c r="AL20" i="38"/>
  <c r="N22" i="38"/>
  <c r="T21" i="38"/>
  <c r="AA21" i="38" s="1"/>
  <c r="S21" i="38"/>
  <c r="Z21" i="38" s="1"/>
  <c r="R21" i="38"/>
  <c r="Y21" i="38" s="1"/>
  <c r="Q21" i="38"/>
  <c r="X21" i="38" s="1"/>
  <c r="P21" i="38"/>
  <c r="W21" i="38" s="1"/>
  <c r="O21" i="38"/>
  <c r="V21" i="38" s="1"/>
  <c r="U21" i="38"/>
  <c r="AB21" i="38" s="1"/>
  <c r="AE20" i="38"/>
  <c r="AM20" i="38"/>
  <c r="AI20" i="38"/>
  <c r="AQ20" i="38"/>
  <c r="AF20" i="38"/>
  <c r="AN20" i="38"/>
  <c r="AP20" i="38"/>
  <c r="AH20" i="38"/>
  <c r="AK20" i="38"/>
  <c r="AC20" i="38"/>
  <c r="AO20" i="38"/>
  <c r="AG20" i="38"/>
  <c r="AQ21" i="38" l="1"/>
  <c r="AI21" i="38"/>
  <c r="AF21" i="38"/>
  <c r="AN21" i="38"/>
  <c r="AO21" i="38"/>
  <c r="AG21" i="38"/>
  <c r="AP21" i="38"/>
  <c r="AH21" i="38"/>
  <c r="AE21" i="38"/>
  <c r="AM21" i="38"/>
  <c r="AK21" i="38"/>
  <c r="AC21" i="38"/>
  <c r="AD21" i="38"/>
  <c r="AL21" i="38"/>
  <c r="N23" i="38"/>
  <c r="U22" i="38"/>
  <c r="AB22" i="38" s="1"/>
  <c r="S22" i="38"/>
  <c r="Z22" i="38" s="1"/>
  <c r="R22" i="38"/>
  <c r="Y22" i="38" s="1"/>
  <c r="O22" i="38"/>
  <c r="V22" i="38" s="1"/>
  <c r="Q22" i="38"/>
  <c r="X22" i="38" s="1"/>
  <c r="P22" i="38"/>
  <c r="W22" i="38" s="1"/>
  <c r="T22" i="38"/>
  <c r="AA22" i="38" s="1"/>
  <c r="AQ22" i="38" l="1"/>
  <c r="AI22" i="38"/>
  <c r="N24" i="38"/>
  <c r="U23" i="38"/>
  <c r="AB23" i="38" s="1"/>
  <c r="T23" i="38"/>
  <c r="AA23" i="38" s="1"/>
  <c r="S23" i="38"/>
  <c r="Z23" i="38" s="1"/>
  <c r="R23" i="38"/>
  <c r="Y23" i="38" s="1"/>
  <c r="P23" i="38"/>
  <c r="W23" i="38" s="1"/>
  <c r="Q23" i="38"/>
  <c r="X23" i="38" s="1"/>
  <c r="O23" i="38"/>
  <c r="V23" i="38" s="1"/>
  <c r="AL22" i="38"/>
  <c r="AD22" i="38"/>
  <c r="AP22" i="38"/>
  <c r="AH22" i="38"/>
  <c r="AK22" i="38"/>
  <c r="AC22" i="38"/>
  <c r="AE22" i="38"/>
  <c r="AM22" i="38"/>
  <c r="AF22" i="38"/>
  <c r="AN22" i="38"/>
  <c r="AO22" i="38"/>
  <c r="AG22" i="38"/>
  <c r="AK23" i="38" l="1"/>
  <c r="AC23" i="38"/>
  <c r="AG23" i="38"/>
  <c r="AO23" i="38"/>
  <c r="AE23" i="38"/>
  <c r="AM23" i="38"/>
  <c r="AL23" i="38"/>
  <c r="AD23" i="38"/>
  <c r="AP23" i="38"/>
  <c r="AH23" i="38"/>
  <c r="AF23" i="38"/>
  <c r="AN23" i="38"/>
  <c r="AQ23" i="38"/>
  <c r="AI23" i="38"/>
  <c r="N25" i="38"/>
  <c r="U24" i="38"/>
  <c r="AB24" i="38" s="1"/>
  <c r="T24" i="38"/>
  <c r="AA24" i="38" s="1"/>
  <c r="S24" i="38"/>
  <c r="Z24" i="38" s="1"/>
  <c r="R24" i="38"/>
  <c r="Y24" i="38" s="1"/>
  <c r="Q24" i="38"/>
  <c r="X24" i="38" s="1"/>
  <c r="P24" i="38"/>
  <c r="W24" i="38" s="1"/>
  <c r="O24" i="38"/>
  <c r="V24" i="38" s="1"/>
  <c r="AL24" i="38" l="1"/>
  <c r="AD24" i="38"/>
  <c r="AK24" i="38"/>
  <c r="AC24" i="38"/>
  <c r="AF24" i="38"/>
  <c r="AN24" i="38"/>
  <c r="AQ24" i="38"/>
  <c r="AI24" i="38"/>
  <c r="AG24" i="38"/>
  <c r="AO24" i="38"/>
  <c r="N26" i="38"/>
  <c r="P25" i="38"/>
  <c r="W25" i="38" s="1"/>
  <c r="T25" i="38"/>
  <c r="AA25" i="38" s="1"/>
  <c r="R25" i="38"/>
  <c r="Y25" i="38" s="1"/>
  <c r="S25" i="38"/>
  <c r="Z25" i="38" s="1"/>
  <c r="Q25" i="38"/>
  <c r="X25" i="38" s="1"/>
  <c r="U25" i="38"/>
  <c r="AB25" i="38" s="1"/>
  <c r="O25" i="38"/>
  <c r="V25" i="38" s="1"/>
  <c r="AE24" i="38"/>
  <c r="AM24" i="38"/>
  <c r="AP24" i="38"/>
  <c r="AH24" i="38"/>
  <c r="AG25" i="38" l="1"/>
  <c r="AO25" i="38"/>
  <c r="AL25" i="38"/>
  <c r="AD25" i="38"/>
  <c r="AF25" i="38"/>
  <c r="AN25" i="38"/>
  <c r="AE25" i="38"/>
  <c r="AM25" i="38"/>
  <c r="AP25" i="38"/>
  <c r="AH25" i="38"/>
  <c r="N27" i="38"/>
  <c r="Q26" i="38"/>
  <c r="X26" i="38" s="1"/>
  <c r="U26" i="38"/>
  <c r="AB26" i="38" s="1"/>
  <c r="T26" i="38"/>
  <c r="AA26" i="38" s="1"/>
  <c r="S26" i="38"/>
  <c r="Z26" i="38" s="1"/>
  <c r="R26" i="38"/>
  <c r="Y26" i="38" s="1"/>
  <c r="P26" i="38"/>
  <c r="W26" i="38" s="1"/>
  <c r="O26" i="38"/>
  <c r="V26" i="38" s="1"/>
  <c r="AK25" i="38"/>
  <c r="AC25" i="38"/>
  <c r="AQ25" i="38"/>
  <c r="AI25" i="38"/>
  <c r="AF26" i="38" l="1"/>
  <c r="AN26" i="38"/>
  <c r="AH26" i="38"/>
  <c r="AP26" i="38"/>
  <c r="N28" i="38"/>
  <c r="P27" i="38"/>
  <c r="W27" i="38" s="1"/>
  <c r="U27" i="38"/>
  <c r="AB27" i="38" s="1"/>
  <c r="Q27" i="38"/>
  <c r="X27" i="38" s="1"/>
  <c r="O27" i="38"/>
  <c r="V27" i="38" s="1"/>
  <c r="S27" i="38"/>
  <c r="Z27" i="38" s="1"/>
  <c r="R27" i="38"/>
  <c r="Y27" i="38" s="1"/>
  <c r="T27" i="38"/>
  <c r="AA27" i="38" s="1"/>
  <c r="AQ26" i="38"/>
  <c r="AI26" i="38"/>
  <c r="AM26" i="38"/>
  <c r="AE26" i="38"/>
  <c r="AC26" i="38"/>
  <c r="AK26" i="38"/>
  <c r="AG26" i="38"/>
  <c r="AO26" i="38"/>
  <c r="AL26" i="38"/>
  <c r="AD26" i="38"/>
  <c r="AF27" i="38" l="1"/>
  <c r="AN27" i="38"/>
  <c r="AQ27" i="38"/>
  <c r="AI27" i="38"/>
  <c r="N29" i="38"/>
  <c r="Q28" i="38"/>
  <c r="X28" i="38" s="1"/>
  <c r="U28" i="38"/>
  <c r="AB28" i="38" s="1"/>
  <c r="S28" i="38"/>
  <c r="Z28" i="38" s="1"/>
  <c r="O28" i="38"/>
  <c r="V28" i="38" s="1"/>
  <c r="R28" i="38"/>
  <c r="Y28" i="38" s="1"/>
  <c r="T28" i="38"/>
  <c r="AA28" i="38" s="1"/>
  <c r="P28" i="38"/>
  <c r="W28" i="38" s="1"/>
  <c r="AC27" i="38"/>
  <c r="AK27" i="38"/>
  <c r="AG27" i="38"/>
  <c r="AO27" i="38"/>
  <c r="AM27" i="38"/>
  <c r="AE27" i="38"/>
  <c r="AH27" i="38"/>
  <c r="AP27" i="38"/>
  <c r="AL27" i="38"/>
  <c r="AD27" i="38"/>
  <c r="AL28" i="38" l="1"/>
  <c r="AD28" i="38"/>
  <c r="AH28" i="38"/>
  <c r="AP28" i="38"/>
  <c r="AC28" i="38"/>
  <c r="AK28" i="38"/>
  <c r="AG28" i="38"/>
  <c r="AO28" i="38"/>
  <c r="AQ28" i="38"/>
  <c r="AI28" i="38"/>
  <c r="AN28" i="38"/>
  <c r="AF28" i="38"/>
  <c r="AM28" i="38"/>
  <c r="AE28" i="38"/>
  <c r="N30" i="38"/>
  <c r="R29" i="38"/>
  <c r="Y29" i="38" s="1"/>
  <c r="U29" i="38"/>
  <c r="AB29" i="38" s="1"/>
  <c r="O29" i="38"/>
  <c r="V29" i="38" s="1"/>
  <c r="Q29" i="38"/>
  <c r="X29" i="38" s="1"/>
  <c r="P29" i="38"/>
  <c r="W29" i="38" s="1"/>
  <c r="S29" i="38"/>
  <c r="Z29" i="38" s="1"/>
  <c r="T29" i="38"/>
  <c r="AA29" i="38" s="1"/>
  <c r="AN29" i="38" l="1"/>
  <c r="AF29" i="38"/>
  <c r="AL29" i="38"/>
  <c r="AD29" i="38"/>
  <c r="AH29" i="38"/>
  <c r="AP29" i="38"/>
  <c r="AM29" i="38"/>
  <c r="AE29" i="38"/>
  <c r="AC29" i="38"/>
  <c r="AK29" i="38"/>
  <c r="N31" i="38"/>
  <c r="Q30" i="38"/>
  <c r="X30" i="38" s="1"/>
  <c r="P30" i="38"/>
  <c r="W30" i="38" s="1"/>
  <c r="O30" i="38"/>
  <c r="V30" i="38" s="1"/>
  <c r="U30" i="38"/>
  <c r="AB30" i="38" s="1"/>
  <c r="S30" i="38"/>
  <c r="Z30" i="38" s="1"/>
  <c r="R30" i="38"/>
  <c r="Y30" i="38" s="1"/>
  <c r="T30" i="38"/>
  <c r="AA30" i="38" s="1"/>
  <c r="AG29" i="38"/>
  <c r="AO29" i="38"/>
  <c r="AI29" i="38"/>
  <c r="AQ29" i="38"/>
  <c r="AI30" i="38" l="1"/>
  <c r="AQ30" i="38"/>
  <c r="AG30" i="38"/>
  <c r="AO30" i="38"/>
  <c r="AM30" i="38"/>
  <c r="AE30" i="38"/>
  <c r="AD30" i="38"/>
  <c r="AL30" i="38"/>
  <c r="N32" i="38"/>
  <c r="R31" i="38"/>
  <c r="Y31" i="38" s="1"/>
  <c r="Q31" i="38"/>
  <c r="X31" i="38" s="1"/>
  <c r="T31" i="38"/>
  <c r="AA31" i="38" s="1"/>
  <c r="U31" i="38"/>
  <c r="AB31" i="38" s="1"/>
  <c r="P31" i="38"/>
  <c r="W31" i="38" s="1"/>
  <c r="O31" i="38"/>
  <c r="V31" i="38" s="1"/>
  <c r="S31" i="38"/>
  <c r="Z31" i="38" s="1"/>
  <c r="AC30" i="38"/>
  <c r="AK30" i="38"/>
  <c r="AH30" i="38"/>
  <c r="AP30" i="38"/>
  <c r="AN30" i="38"/>
  <c r="AF30" i="38"/>
  <c r="AG31" i="38" l="1"/>
  <c r="AO31" i="38"/>
  <c r="AC31" i="38"/>
  <c r="AK31" i="38"/>
  <c r="AH31" i="38"/>
  <c r="AP31" i="38"/>
  <c r="AD31" i="38"/>
  <c r="AL31" i="38"/>
  <c r="N33" i="38"/>
  <c r="S32" i="38"/>
  <c r="Z32" i="38" s="1"/>
  <c r="U32" i="38"/>
  <c r="AB32" i="38" s="1"/>
  <c r="P32" i="38"/>
  <c r="W32" i="38" s="1"/>
  <c r="T32" i="38"/>
  <c r="AA32" i="38" s="1"/>
  <c r="R32" i="38"/>
  <c r="Y32" i="38" s="1"/>
  <c r="O32" i="38"/>
  <c r="V32" i="38" s="1"/>
  <c r="Q32" i="38"/>
  <c r="X32" i="38" s="1"/>
  <c r="AM31" i="38"/>
  <c r="AE31" i="38"/>
  <c r="AI31" i="38"/>
  <c r="AQ31" i="38"/>
  <c r="AN31" i="38"/>
  <c r="AF31" i="38"/>
  <c r="AM32" i="38" l="1"/>
  <c r="AE32" i="38"/>
  <c r="AK32" i="38"/>
  <c r="AC32" i="38"/>
  <c r="AO32" i="38"/>
  <c r="AG32" i="38"/>
  <c r="AN32" i="38"/>
  <c r="AF32" i="38"/>
  <c r="N34" i="38"/>
  <c r="R33" i="38"/>
  <c r="Y33" i="38" s="1"/>
  <c r="Q33" i="38"/>
  <c r="X33" i="38" s="1"/>
  <c r="U33" i="38"/>
  <c r="AB33" i="38" s="1"/>
  <c r="P33" i="38"/>
  <c r="W33" i="38" s="1"/>
  <c r="O33" i="38"/>
  <c r="V33" i="38" s="1"/>
  <c r="T33" i="38"/>
  <c r="AA33" i="38" s="1"/>
  <c r="S33" i="38"/>
  <c r="Z33" i="38" s="1"/>
  <c r="AH32" i="38"/>
  <c r="AP32" i="38"/>
  <c r="AI32" i="38"/>
  <c r="AQ32" i="38"/>
  <c r="AD32" i="38"/>
  <c r="AL32" i="38"/>
  <c r="AO33" i="38" l="1"/>
  <c r="AG33" i="38"/>
  <c r="AH33" i="38"/>
  <c r="AP33" i="38"/>
  <c r="AI33" i="38"/>
  <c r="AQ33" i="38"/>
  <c r="AN33" i="38"/>
  <c r="AF33" i="38"/>
  <c r="AD33" i="38"/>
  <c r="AL33" i="38"/>
  <c r="AK33" i="38"/>
  <c r="AC33" i="38"/>
  <c r="N35" i="38"/>
  <c r="S34" i="38"/>
  <c r="Z34" i="38" s="1"/>
  <c r="R34" i="38"/>
  <c r="Y34" i="38" s="1"/>
  <c r="U34" i="38"/>
  <c r="AB34" i="38" s="1"/>
  <c r="P34" i="38"/>
  <c r="W34" i="38" s="1"/>
  <c r="Q34" i="38"/>
  <c r="X34" i="38" s="1"/>
  <c r="O34" i="38"/>
  <c r="V34" i="38" s="1"/>
  <c r="T34" i="38"/>
  <c r="AA34" i="38" s="1"/>
  <c r="AE33" i="38"/>
  <c r="AM33" i="38"/>
  <c r="AN34" i="38" l="1"/>
  <c r="AF34" i="38"/>
  <c r="AO34" i="38"/>
  <c r="AG34" i="38"/>
  <c r="N36" i="38"/>
  <c r="T35" i="38"/>
  <c r="AA35" i="38" s="1"/>
  <c r="U35" i="38"/>
  <c r="AB35" i="38" s="1"/>
  <c r="P35" i="38"/>
  <c r="W35" i="38" s="1"/>
  <c r="R35" i="38"/>
  <c r="Y35" i="38" s="1"/>
  <c r="O35" i="38"/>
  <c r="V35" i="38" s="1"/>
  <c r="S35" i="38"/>
  <c r="Z35" i="38" s="1"/>
  <c r="Q35" i="38"/>
  <c r="X35" i="38" s="1"/>
  <c r="AC34" i="38"/>
  <c r="AK34" i="38"/>
  <c r="AE34" i="38"/>
  <c r="AM34" i="38"/>
  <c r="AI34" i="38"/>
  <c r="AQ34" i="38"/>
  <c r="AH34" i="38"/>
  <c r="AP34" i="38"/>
  <c r="AD34" i="38"/>
  <c r="AL34" i="38"/>
  <c r="AE35" i="38" l="1"/>
  <c r="AM35" i="38"/>
  <c r="AC35" i="38"/>
  <c r="AK35" i="38"/>
  <c r="AP35" i="38"/>
  <c r="AH35" i="38"/>
  <c r="AD35" i="38"/>
  <c r="AL35" i="38"/>
  <c r="N37" i="38"/>
  <c r="T36" i="38"/>
  <c r="AA36" i="38" s="1"/>
  <c r="S36" i="38"/>
  <c r="Z36" i="38" s="1"/>
  <c r="R36" i="38"/>
  <c r="Y36" i="38" s="1"/>
  <c r="U36" i="38"/>
  <c r="AB36" i="38" s="1"/>
  <c r="O36" i="38"/>
  <c r="V36" i="38" s="1"/>
  <c r="P36" i="38"/>
  <c r="W36" i="38" s="1"/>
  <c r="Q36" i="38"/>
  <c r="X36" i="38" s="1"/>
  <c r="AI35" i="38"/>
  <c r="AQ35" i="38"/>
  <c r="AN35" i="38"/>
  <c r="AF35" i="38"/>
  <c r="AO35" i="38"/>
  <c r="AG35" i="38"/>
  <c r="AE36" i="38" l="1"/>
  <c r="AM36" i="38"/>
  <c r="AD36" i="38"/>
  <c r="AL36" i="38"/>
  <c r="AF36" i="38"/>
  <c r="AN36" i="38"/>
  <c r="AO36" i="38"/>
  <c r="AG36" i="38"/>
  <c r="N38" i="38"/>
  <c r="T37" i="38"/>
  <c r="AA37" i="38" s="1"/>
  <c r="S37" i="38"/>
  <c r="Z37" i="38" s="1"/>
  <c r="O37" i="38"/>
  <c r="V37" i="38" s="1"/>
  <c r="Q37" i="38"/>
  <c r="X37" i="38" s="1"/>
  <c r="U37" i="38"/>
  <c r="AB37" i="38" s="1"/>
  <c r="P37" i="38"/>
  <c r="W37" i="38" s="1"/>
  <c r="R37" i="38"/>
  <c r="Y37" i="38" s="1"/>
  <c r="AK36" i="38"/>
  <c r="AC36" i="38"/>
  <c r="AI36" i="38"/>
  <c r="AQ36" i="38"/>
  <c r="AP36" i="38"/>
  <c r="AH36" i="38"/>
  <c r="AI37" i="38" l="1"/>
  <c r="AQ37" i="38"/>
  <c r="AF37" i="38"/>
  <c r="AN37" i="38"/>
  <c r="AO37" i="38"/>
  <c r="AG37" i="38"/>
  <c r="AK37" i="38"/>
  <c r="AC37" i="38"/>
  <c r="AE37" i="38"/>
  <c r="AM37" i="38"/>
  <c r="AD37" i="38"/>
  <c r="AL37" i="38"/>
  <c r="AP37" i="38"/>
  <c r="AH37" i="38"/>
  <c r="N39" i="38"/>
  <c r="U38" i="38"/>
  <c r="AB38" i="38" s="1"/>
  <c r="P38" i="38"/>
  <c r="W38" i="38" s="1"/>
  <c r="O38" i="38"/>
  <c r="V38" i="38" s="1"/>
  <c r="R38" i="38"/>
  <c r="Y38" i="38" s="1"/>
  <c r="S38" i="38"/>
  <c r="Z38" i="38" s="1"/>
  <c r="Q38" i="38"/>
  <c r="X38" i="38" s="1"/>
  <c r="T38" i="38"/>
  <c r="AA38" i="38" s="1"/>
  <c r="AQ38" i="38" l="1"/>
  <c r="AI38" i="38"/>
  <c r="AP38" i="38"/>
  <c r="AH38" i="38"/>
  <c r="N40" i="38"/>
  <c r="U39" i="38"/>
  <c r="AB39" i="38" s="1"/>
  <c r="T39" i="38"/>
  <c r="AA39" i="38" s="1"/>
  <c r="S39" i="38"/>
  <c r="Z39" i="38" s="1"/>
  <c r="Q39" i="38"/>
  <c r="X39" i="38" s="1"/>
  <c r="P39" i="38"/>
  <c r="W39" i="38" s="1"/>
  <c r="O39" i="38"/>
  <c r="V39" i="38" s="1"/>
  <c r="R39" i="38"/>
  <c r="Y39" i="38" s="1"/>
  <c r="AE38" i="38"/>
  <c r="AM38" i="38"/>
  <c r="AF38" i="38"/>
  <c r="AN38" i="38"/>
  <c r="AK38" i="38"/>
  <c r="AC38" i="38"/>
  <c r="AO38" i="38"/>
  <c r="AG38" i="38"/>
  <c r="AD38" i="38"/>
  <c r="AL38" i="38"/>
  <c r="AF39" i="38" l="1"/>
  <c r="AN39" i="38"/>
  <c r="AK39" i="38"/>
  <c r="AC39" i="38"/>
  <c r="AE39" i="38"/>
  <c r="AM39" i="38"/>
  <c r="N41" i="38"/>
  <c r="U40" i="38"/>
  <c r="AB40" i="38" s="1"/>
  <c r="T40" i="38"/>
  <c r="AA40" i="38" s="1"/>
  <c r="Q40" i="38"/>
  <c r="X40" i="38" s="1"/>
  <c r="O40" i="38"/>
  <c r="V40" i="38" s="1"/>
  <c r="P40" i="38"/>
  <c r="W40" i="38" s="1"/>
  <c r="S40" i="38"/>
  <c r="Z40" i="38" s="1"/>
  <c r="R40" i="38"/>
  <c r="Y40" i="38" s="1"/>
  <c r="AG39" i="38"/>
  <c r="AO39" i="38"/>
  <c r="AL39" i="38"/>
  <c r="AD39" i="38"/>
  <c r="AQ39" i="38"/>
  <c r="AI39" i="38"/>
  <c r="AP39" i="38"/>
  <c r="AH39" i="38"/>
  <c r="AG40" i="38" l="1"/>
  <c r="AO40" i="38"/>
  <c r="AF40" i="38"/>
  <c r="AN40" i="38"/>
  <c r="AE40" i="38"/>
  <c r="AM40" i="38"/>
  <c r="AP40" i="38"/>
  <c r="AH40" i="38"/>
  <c r="AK40" i="38"/>
  <c r="AC40" i="38"/>
  <c r="N42" i="38"/>
  <c r="T41" i="38"/>
  <c r="AA41" i="38" s="1"/>
  <c r="Q41" i="38"/>
  <c r="X41" i="38" s="1"/>
  <c r="P41" i="38"/>
  <c r="W41" i="38" s="1"/>
  <c r="U41" i="38"/>
  <c r="AB41" i="38" s="1"/>
  <c r="R41" i="38"/>
  <c r="Y41" i="38" s="1"/>
  <c r="S41" i="38"/>
  <c r="Z41" i="38" s="1"/>
  <c r="O41" i="38"/>
  <c r="V41" i="38" s="1"/>
  <c r="AL40" i="38"/>
  <c r="AD40" i="38"/>
  <c r="AQ40" i="38"/>
  <c r="AI40" i="38"/>
  <c r="AQ41" i="38" l="1"/>
  <c r="AI41" i="38"/>
  <c r="AP41" i="38"/>
  <c r="AH41" i="38"/>
  <c r="N43" i="38"/>
  <c r="U42" i="38"/>
  <c r="AB42" i="38" s="1"/>
  <c r="T42" i="38"/>
  <c r="AA42" i="38" s="1"/>
  <c r="O42" i="38"/>
  <c r="V42" i="38" s="1"/>
  <c r="Q42" i="38"/>
  <c r="X42" i="38" s="1"/>
  <c r="P42" i="38"/>
  <c r="W42" i="38" s="1"/>
  <c r="S42" i="38"/>
  <c r="Z42" i="38" s="1"/>
  <c r="R42" i="38"/>
  <c r="Y42" i="38" s="1"/>
  <c r="AL41" i="38"/>
  <c r="AD41" i="38"/>
  <c r="AF41" i="38"/>
  <c r="AN41" i="38"/>
  <c r="AK41" i="38"/>
  <c r="AC41" i="38"/>
  <c r="AM41" i="38"/>
  <c r="AE41" i="38"/>
  <c r="AG41" i="38"/>
  <c r="AO41" i="38"/>
  <c r="AF42" i="38" l="1"/>
  <c r="AN42" i="38"/>
  <c r="AG42" i="38"/>
  <c r="AO42" i="38"/>
  <c r="AC42" i="38"/>
  <c r="AK42" i="38"/>
  <c r="AL42" i="38"/>
  <c r="AD42" i="38"/>
  <c r="AM42" i="38"/>
  <c r="AE42" i="38"/>
  <c r="AQ42" i="38"/>
  <c r="AI42" i="38"/>
  <c r="AH42" i="38"/>
  <c r="AP42" i="38"/>
  <c r="N44" i="38"/>
  <c r="U43" i="38"/>
  <c r="AB43" i="38" s="1"/>
  <c r="R43" i="38"/>
  <c r="Y43" i="38" s="1"/>
  <c r="P43" i="38"/>
  <c r="W43" i="38" s="1"/>
  <c r="Q43" i="38"/>
  <c r="X43" i="38" s="1"/>
  <c r="T43" i="38"/>
  <c r="AA43" i="38" s="1"/>
  <c r="S43" i="38"/>
  <c r="Z43" i="38" s="1"/>
  <c r="O43" i="38"/>
  <c r="V43" i="38" s="1"/>
  <c r="N45" i="38" l="1"/>
  <c r="Q44" i="38"/>
  <c r="X44" i="38" s="1"/>
  <c r="U44" i="38"/>
  <c r="AB44" i="38" s="1"/>
  <c r="S44" i="38"/>
  <c r="Z44" i="38" s="1"/>
  <c r="O44" i="38"/>
  <c r="V44" i="38" s="1"/>
  <c r="R44" i="38"/>
  <c r="Y44" i="38" s="1"/>
  <c r="T44" i="38"/>
  <c r="AA44" i="38" s="1"/>
  <c r="P44" i="38"/>
  <c r="W44" i="38" s="1"/>
  <c r="AC43" i="38"/>
  <c r="AK43" i="38"/>
  <c r="AG43" i="38"/>
  <c r="AO43" i="38"/>
  <c r="AM43" i="38"/>
  <c r="AE43" i="38"/>
  <c r="AQ43" i="38"/>
  <c r="AI43" i="38"/>
  <c r="AL43" i="38"/>
  <c r="AD43" i="38"/>
  <c r="AH43" i="38"/>
  <c r="AP43" i="38"/>
  <c r="AF43" i="38"/>
  <c r="AN43" i="38"/>
  <c r="AL44" i="38" l="1"/>
  <c r="AD44" i="38"/>
  <c r="AH44" i="38"/>
  <c r="AP44" i="38"/>
  <c r="AF44" i="38"/>
  <c r="AN44" i="38"/>
  <c r="AC44" i="38"/>
  <c r="AK44" i="38"/>
  <c r="AG44" i="38"/>
  <c r="AO44" i="38"/>
  <c r="AQ44" i="38"/>
  <c r="AI44" i="38"/>
  <c r="AM44" i="38"/>
  <c r="AE44" i="38"/>
  <c r="N46" i="38"/>
  <c r="R45" i="38"/>
  <c r="Y45" i="38" s="1"/>
  <c r="U45" i="38"/>
  <c r="AB45" i="38" s="1"/>
  <c r="T45" i="38"/>
  <c r="AA45" i="38" s="1"/>
  <c r="S45" i="38"/>
  <c r="Z45" i="38" s="1"/>
  <c r="O45" i="38"/>
  <c r="V45" i="38" s="1"/>
  <c r="P45" i="38"/>
  <c r="W45" i="38" s="1"/>
  <c r="Q45" i="38"/>
  <c r="X45" i="38" s="1"/>
  <c r="AN45" i="38" l="1"/>
  <c r="AF45" i="38"/>
  <c r="AM45" i="38"/>
  <c r="AE45" i="38"/>
  <c r="N47" i="38"/>
  <c r="Q46" i="38"/>
  <c r="X46" i="38" s="1"/>
  <c r="R46" i="38"/>
  <c r="Y46" i="38" s="1"/>
  <c r="T46" i="38"/>
  <c r="AA46" i="38" s="1"/>
  <c r="S46" i="38"/>
  <c r="Z46" i="38" s="1"/>
  <c r="O46" i="38"/>
  <c r="V46" i="38" s="1"/>
  <c r="U46" i="38"/>
  <c r="AB46" i="38" s="1"/>
  <c r="P46" i="38"/>
  <c r="W46" i="38" s="1"/>
  <c r="AL45" i="38"/>
  <c r="AD45" i="38"/>
  <c r="AG45" i="38"/>
  <c r="AO45" i="38"/>
  <c r="AH45" i="38"/>
  <c r="AP45" i="38"/>
  <c r="AC45" i="38"/>
  <c r="AK45" i="38"/>
  <c r="AI45" i="38"/>
  <c r="AQ45" i="38"/>
  <c r="AD46" i="38" l="1"/>
  <c r="AL46" i="38"/>
  <c r="AI46" i="38"/>
  <c r="AQ46" i="38"/>
  <c r="AH46" i="38"/>
  <c r="AP46" i="38"/>
  <c r="N48" i="38"/>
  <c r="R47" i="38"/>
  <c r="Y47" i="38" s="1"/>
  <c r="Q47" i="38"/>
  <c r="X47" i="38" s="1"/>
  <c r="T47" i="38"/>
  <c r="AA47" i="38" s="1"/>
  <c r="P47" i="38"/>
  <c r="W47" i="38" s="1"/>
  <c r="S47" i="38"/>
  <c r="Z47" i="38" s="1"/>
  <c r="O47" i="38"/>
  <c r="V47" i="38" s="1"/>
  <c r="U47" i="38"/>
  <c r="AB47" i="38" s="1"/>
  <c r="AC46" i="38"/>
  <c r="AK46" i="38"/>
  <c r="AM46" i="38"/>
  <c r="AE46" i="38"/>
  <c r="AG46" i="38"/>
  <c r="AO46" i="38"/>
  <c r="AN46" i="38"/>
  <c r="AF46" i="38"/>
  <c r="AI47" i="38" l="1"/>
  <c r="AQ47" i="38"/>
  <c r="AC47" i="38"/>
  <c r="AK47" i="38"/>
  <c r="AD47" i="38"/>
  <c r="AL47" i="38"/>
  <c r="AM47" i="38"/>
  <c r="AE47" i="38"/>
  <c r="AH47" i="38"/>
  <c r="AP47" i="38"/>
  <c r="N49" i="38"/>
  <c r="S48" i="38"/>
  <c r="Z48" i="38" s="1"/>
  <c r="P48" i="38"/>
  <c r="W48" i="38" s="1"/>
  <c r="T48" i="38"/>
  <c r="AA48" i="38" s="1"/>
  <c r="R48" i="38"/>
  <c r="Y48" i="38" s="1"/>
  <c r="O48" i="38"/>
  <c r="V48" i="38" s="1"/>
  <c r="Q48" i="38"/>
  <c r="X48" i="38" s="1"/>
  <c r="U48" i="38"/>
  <c r="AB48" i="38" s="1"/>
  <c r="AG47" i="38"/>
  <c r="AO47" i="38"/>
  <c r="AN47" i="38"/>
  <c r="AF47" i="38"/>
  <c r="AK48" i="38" l="1"/>
  <c r="AC48" i="38"/>
  <c r="AD48" i="38"/>
  <c r="AL48" i="38"/>
  <c r="AN48" i="38"/>
  <c r="AF48" i="38"/>
  <c r="AH48" i="38"/>
  <c r="AP48" i="38"/>
  <c r="AI48" i="38"/>
  <c r="AQ48" i="38"/>
  <c r="AO48" i="38"/>
  <c r="AG48" i="38"/>
  <c r="N50" i="38"/>
  <c r="R49" i="38"/>
  <c r="Y49" i="38" s="1"/>
  <c r="Q49" i="38"/>
  <c r="X49" i="38" s="1"/>
  <c r="P49" i="38"/>
  <c r="W49" i="38" s="1"/>
  <c r="T49" i="38"/>
  <c r="AA49" i="38" s="1"/>
  <c r="S49" i="38"/>
  <c r="Z49" i="38" s="1"/>
  <c r="O49" i="38"/>
  <c r="V49" i="38" s="1"/>
  <c r="U49" i="38"/>
  <c r="AB49" i="38" s="1"/>
  <c r="AM48" i="38"/>
  <c r="AE48" i="38"/>
  <c r="AD49" i="38" l="1"/>
  <c r="AL49" i="38"/>
  <c r="AN49" i="38"/>
  <c r="AF49" i="38"/>
  <c r="N51" i="38"/>
  <c r="S50" i="38"/>
  <c r="Z50" i="38" s="1"/>
  <c r="R50" i="38"/>
  <c r="Y50" i="38" s="1"/>
  <c r="U50" i="38"/>
  <c r="AB50" i="38" s="1"/>
  <c r="P50" i="38"/>
  <c r="W50" i="38" s="1"/>
  <c r="T50" i="38"/>
  <c r="AA50" i="38" s="1"/>
  <c r="O50" i="38"/>
  <c r="V50" i="38" s="1"/>
  <c r="Q50" i="38"/>
  <c r="X50" i="38" s="1"/>
  <c r="AK49" i="38"/>
  <c r="AC49" i="38"/>
  <c r="AE49" i="38"/>
  <c r="AM49" i="38"/>
  <c r="AO49" i="38"/>
  <c r="AG49" i="38"/>
  <c r="AI49" i="38"/>
  <c r="AQ49" i="38"/>
  <c r="AH49" i="38"/>
  <c r="AP49" i="38"/>
  <c r="AP50" i="38" l="1"/>
  <c r="AH50" i="38"/>
  <c r="AD50" i="38"/>
  <c r="AL50" i="38"/>
  <c r="AC50" i="38"/>
  <c r="AK50" i="38"/>
  <c r="AI50" i="38"/>
  <c r="AQ50" i="38"/>
  <c r="AN50" i="38"/>
  <c r="AF50" i="38"/>
  <c r="AE50" i="38"/>
  <c r="AM50" i="38"/>
  <c r="AO50" i="38"/>
  <c r="AG50" i="38"/>
  <c r="N52" i="38"/>
  <c r="T51" i="38"/>
  <c r="AA51" i="38" s="1"/>
  <c r="O51" i="38"/>
  <c r="V51" i="38" s="1"/>
  <c r="Q51" i="38"/>
  <c r="X51" i="38" s="1"/>
  <c r="S51" i="38"/>
  <c r="Z51" i="38" s="1"/>
  <c r="R51" i="38"/>
  <c r="Y51" i="38" s="1"/>
  <c r="P51" i="38"/>
  <c r="W51" i="38" s="1"/>
  <c r="U51" i="38"/>
  <c r="AB51" i="38" s="1"/>
  <c r="AP51" i="38" l="1"/>
  <c r="AH51" i="38"/>
  <c r="AI51" i="38"/>
  <c r="AQ51" i="38"/>
  <c r="N53" i="38"/>
  <c r="S52" i="38"/>
  <c r="Z52" i="38" s="1"/>
  <c r="R52" i="38"/>
  <c r="Y52" i="38" s="1"/>
  <c r="U52" i="38"/>
  <c r="AB52" i="38" s="1"/>
  <c r="P52" i="38"/>
  <c r="W52" i="38" s="1"/>
  <c r="T52" i="38"/>
  <c r="AA52" i="38" s="1"/>
  <c r="O52" i="38"/>
  <c r="V52" i="38" s="1"/>
  <c r="Q52" i="38"/>
  <c r="X52" i="38" s="1"/>
  <c r="AD51" i="38"/>
  <c r="AL51" i="38"/>
  <c r="AO51" i="38"/>
  <c r="AG51" i="38"/>
  <c r="AE51" i="38"/>
  <c r="AM51" i="38"/>
  <c r="AN51" i="38"/>
  <c r="AF51" i="38"/>
  <c r="AC51" i="38"/>
  <c r="AK51" i="38"/>
  <c r="AE52" i="38" l="1"/>
  <c r="AM52" i="38"/>
  <c r="AP52" i="38"/>
  <c r="AH52" i="38"/>
  <c r="AF52" i="38"/>
  <c r="AN52" i="38"/>
  <c r="AI52" i="38"/>
  <c r="AQ52" i="38"/>
  <c r="AO52" i="38"/>
  <c r="AG52" i="38"/>
  <c r="AK52" i="38"/>
  <c r="AC52" i="38"/>
  <c r="AD52" i="38"/>
  <c r="AL52" i="38"/>
  <c r="N54" i="38"/>
  <c r="T53" i="38"/>
  <c r="AA53" i="38" s="1"/>
  <c r="S53" i="38"/>
  <c r="Z53" i="38" s="1"/>
  <c r="U53" i="38"/>
  <c r="AB53" i="38" s="1"/>
  <c r="P53" i="38"/>
  <c r="W53" i="38" s="1"/>
  <c r="O53" i="38"/>
  <c r="V53" i="38" s="1"/>
  <c r="R53" i="38"/>
  <c r="Y53" i="38" s="1"/>
  <c r="Q53" i="38"/>
  <c r="X53" i="38" s="1"/>
  <c r="AE53" i="38" l="1"/>
  <c r="AM53" i="38"/>
  <c r="N55" i="38"/>
  <c r="U54" i="38"/>
  <c r="AB54" i="38" s="1"/>
  <c r="Q54" i="38"/>
  <c r="X54" i="38" s="1"/>
  <c r="P54" i="38"/>
  <c r="W54" i="38" s="1"/>
  <c r="T54" i="38"/>
  <c r="AA54" i="38" s="1"/>
  <c r="S54" i="38"/>
  <c r="Z54" i="38" s="1"/>
  <c r="R54" i="38"/>
  <c r="Y54" i="38" s="1"/>
  <c r="O54" i="38"/>
  <c r="V54" i="38" s="1"/>
  <c r="AK53" i="38"/>
  <c r="AC53" i="38"/>
  <c r="AP53" i="38"/>
  <c r="AH53" i="38"/>
  <c r="AD53" i="38"/>
  <c r="AL53" i="38"/>
  <c r="AI53" i="38"/>
  <c r="AQ53" i="38"/>
  <c r="AF53" i="38"/>
  <c r="AN53" i="38"/>
  <c r="AO53" i="38"/>
  <c r="AG53" i="38"/>
  <c r="AK54" i="38" l="1"/>
  <c r="AC54" i="38"/>
  <c r="AP54" i="38"/>
  <c r="AH54" i="38"/>
  <c r="AQ54" i="38"/>
  <c r="AI54" i="38"/>
  <c r="AF54" i="38"/>
  <c r="AN54" i="38"/>
  <c r="AE54" i="38"/>
  <c r="AM54" i="38"/>
  <c r="N56" i="38"/>
  <c r="U55" i="38"/>
  <c r="AB55" i="38" s="1"/>
  <c r="T55" i="38"/>
  <c r="AA55" i="38" s="1"/>
  <c r="S55" i="38"/>
  <c r="Z55" i="38" s="1"/>
  <c r="Q55" i="38"/>
  <c r="X55" i="38" s="1"/>
  <c r="P55" i="38"/>
  <c r="W55" i="38" s="1"/>
  <c r="R55" i="38"/>
  <c r="Y55" i="38" s="1"/>
  <c r="O55" i="38"/>
  <c r="V55" i="38" s="1"/>
  <c r="AO54" i="38"/>
  <c r="AG54" i="38"/>
  <c r="AD54" i="38"/>
  <c r="AL54" i="38"/>
  <c r="AL55" i="38" l="1"/>
  <c r="AD55" i="38"/>
  <c r="AP55" i="38"/>
  <c r="AH55" i="38"/>
  <c r="AQ55" i="38"/>
  <c r="AI55" i="38"/>
  <c r="AE55" i="38"/>
  <c r="AM55" i="38"/>
  <c r="AK55" i="38"/>
  <c r="AC55" i="38"/>
  <c r="AG55" i="38"/>
  <c r="AO55" i="38"/>
  <c r="U56" i="38"/>
  <c r="AB56" i="38" s="1"/>
  <c r="T56" i="38"/>
  <c r="AA56" i="38" s="1"/>
  <c r="S56" i="38"/>
  <c r="Z56" i="38" s="1"/>
  <c r="R56" i="38"/>
  <c r="Y56" i="38" s="1"/>
  <c r="P56" i="38"/>
  <c r="W56" i="38" s="1"/>
  <c r="O56" i="38"/>
  <c r="V56" i="38" s="1"/>
  <c r="Q56" i="38"/>
  <c r="X56" i="38" s="1"/>
  <c r="AF55" i="38"/>
  <c r="AN55" i="38"/>
  <c r="AG56" i="38" l="1"/>
  <c r="AO56" i="38"/>
  <c r="AF56" i="38"/>
  <c r="AN56" i="38"/>
  <c r="AQ56" i="38"/>
  <c r="AI56" i="38"/>
  <c r="AP56" i="38"/>
  <c r="AH56" i="38"/>
  <c r="AE56" i="38"/>
  <c r="AM56" i="38"/>
  <c r="AK56" i="38"/>
  <c r="AC56" i="38"/>
  <c r="AL56" i="38"/>
  <c r="AD56" i="3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94434DE-A6B6-4D05-9C74-0D5272635B45}" keepAlive="1" name="クエリ - テーブル1" description="ブック内の 'テーブル1' クエリへの接続です。" type="5" refreshedVersion="6" background="1">
    <dbPr connection="Provider=Microsoft.Mashup.OleDb.1;Data Source=$Workbook$;Location=テーブル1;Extended Properties=&quot;&quot;" command="SELECT * FROM [テーブル1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<sst xmlns="http://schemas.openxmlformats.org/spreadsheetml/2006/main" count="336" uniqueCount="137">
  <si>
    <t>ポアソン比</t>
    <rPh sb="4" eb="5">
      <t>ヒ</t>
    </rPh>
    <phoneticPr fontId="1"/>
  </si>
  <si>
    <t>線膨張係数</t>
    <rPh sb="0" eb="5">
      <t>センボウチョウケイスウ</t>
    </rPh>
    <phoneticPr fontId="1"/>
  </si>
  <si>
    <t>ヤング率</t>
    <rPh sb="3" eb="4">
      <t>リツ</t>
    </rPh>
    <phoneticPr fontId="1"/>
  </si>
  <si>
    <t>はめあい径</t>
    <rPh sb="4" eb="5">
      <t>ケイ</t>
    </rPh>
    <phoneticPr fontId="1"/>
  </si>
  <si>
    <t>Assy</t>
    <phoneticPr fontId="1"/>
  </si>
  <si>
    <t>nor</t>
    <phoneticPr fontId="1"/>
  </si>
  <si>
    <t>min</t>
    <phoneticPr fontId="1"/>
  </si>
  <si>
    <t>max</t>
    <phoneticPr fontId="1"/>
  </si>
  <si>
    <t>材料</t>
    <rPh sb="0" eb="2">
      <t>ザイリョウ</t>
    </rPh>
    <phoneticPr fontId="1"/>
  </si>
  <si>
    <t>ポアソン比[-]</t>
  </si>
  <si>
    <t>線膨張係数[10^-6/K]</t>
  </si>
  <si>
    <t>ADC12</t>
    <phoneticPr fontId="1"/>
  </si>
  <si>
    <t>降伏点(耐力)[MPa]</t>
    <phoneticPr fontId="1"/>
  </si>
  <si>
    <t>外形[mm]</t>
    <rPh sb="0" eb="2">
      <t>ガイケイ</t>
    </rPh>
    <phoneticPr fontId="1"/>
  </si>
  <si>
    <t>Material Name</t>
    <phoneticPr fontId="1"/>
  </si>
  <si>
    <t>Poisson's Ratio[-]</t>
    <phoneticPr fontId="1"/>
  </si>
  <si>
    <t>Linear Expansion Coefficient[10^-6/K]</t>
    <phoneticPr fontId="1"/>
  </si>
  <si>
    <t>材料名</t>
    <rPh sb="0" eb="2">
      <t>ザイリョウ</t>
    </rPh>
    <rPh sb="2" eb="3">
      <t>メイ</t>
    </rPh>
    <phoneticPr fontId="1"/>
  </si>
  <si>
    <t>Yield Point[MPa]</t>
    <phoneticPr fontId="1"/>
  </si>
  <si>
    <t>内径公差[mm]</t>
  </si>
  <si>
    <t>内径[mm]</t>
    <phoneticPr fontId="1"/>
  </si>
  <si>
    <t>S45C</t>
    <phoneticPr fontId="1"/>
  </si>
  <si>
    <t>Young's Modulus[MPa]</t>
    <phoneticPr fontId="1"/>
  </si>
  <si>
    <t>圧入力[kN]</t>
    <rPh sb="0" eb="1">
      <t>アツ</t>
    </rPh>
    <rPh sb="1" eb="3">
      <t>ニュウリョク</t>
    </rPh>
    <phoneticPr fontId="1"/>
  </si>
  <si>
    <t>内径[mm]</t>
    <rPh sb="0" eb="2">
      <t>ナイケイ</t>
    </rPh>
    <phoneticPr fontId="1"/>
  </si>
  <si>
    <t>外形公差[mm]</t>
  </si>
  <si>
    <t>Outer Part</t>
    <phoneticPr fontId="1"/>
  </si>
  <si>
    <t>Inner Part</t>
    <phoneticPr fontId="1"/>
  </si>
  <si>
    <t>SCM435</t>
    <phoneticPr fontId="1"/>
  </si>
  <si>
    <t>ADC12</t>
  </si>
  <si>
    <t>押切荷重[kN]</t>
    <rPh sb="0" eb="2">
      <t>オシキリ</t>
    </rPh>
    <rPh sb="2" eb="4">
      <t>カジュウ</t>
    </rPh>
    <phoneticPr fontId="1"/>
  </si>
  <si>
    <t>押切荷重面圧安全率[-]</t>
    <rPh sb="0" eb="2">
      <t>オシキリ</t>
    </rPh>
    <rPh sb="2" eb="4">
      <t>カジュウ</t>
    </rPh>
    <rPh sb="4" eb="5">
      <t>メン</t>
    </rPh>
    <rPh sb="5" eb="6">
      <t>アツ</t>
    </rPh>
    <rPh sb="6" eb="9">
      <t>アンゼンリツ</t>
    </rPh>
    <phoneticPr fontId="1"/>
  </si>
  <si>
    <t>押し当て部面圧[MPa]</t>
    <rPh sb="0" eb="1">
      <t>オ</t>
    </rPh>
    <rPh sb="2" eb="3">
      <t>ア</t>
    </rPh>
    <rPh sb="4" eb="5">
      <t>ブ</t>
    </rPh>
    <rPh sb="5" eb="6">
      <t>メン</t>
    </rPh>
    <rPh sb="6" eb="7">
      <t>アツ</t>
    </rPh>
    <phoneticPr fontId="1"/>
  </si>
  <si>
    <t>縦弾性係数[MPa]</t>
    <phoneticPr fontId="1"/>
  </si>
  <si>
    <t>input</t>
    <phoneticPr fontId="1"/>
  </si>
  <si>
    <t>auto</t>
    <phoneticPr fontId="1"/>
  </si>
  <si>
    <t>result</t>
    <phoneticPr fontId="1"/>
  </si>
  <si>
    <t>C1100</t>
    <phoneticPr fontId="1"/>
  </si>
  <si>
    <t>S45C</t>
  </si>
  <si>
    <t>Press Fit Force Result</t>
    <phoneticPr fontId="1"/>
  </si>
  <si>
    <t>部品重量[kg]</t>
    <rPh sb="0" eb="2">
      <t>ブヒン</t>
    </rPh>
    <rPh sb="2" eb="4">
      <t>ジュウリョウ</t>
    </rPh>
    <phoneticPr fontId="1"/>
  </si>
  <si>
    <t>締め代(常温)[mm]</t>
    <rPh sb="0" eb="1">
      <t>シ</t>
    </rPh>
    <rPh sb="2" eb="3">
      <t>シロ</t>
    </rPh>
    <phoneticPr fontId="1"/>
  </si>
  <si>
    <t>温度[℃]</t>
    <rPh sb="0" eb="2">
      <t>オンド</t>
    </rPh>
    <phoneticPr fontId="1"/>
  </si>
  <si>
    <t>rin</t>
    <phoneticPr fontId="1"/>
  </si>
  <si>
    <t>rout</t>
    <phoneticPr fontId="1"/>
  </si>
  <si>
    <t>P</t>
    <phoneticPr fontId="1"/>
  </si>
  <si>
    <t>r</t>
    <phoneticPr fontId="1"/>
  </si>
  <si>
    <t>σθ</t>
    <phoneticPr fontId="1"/>
  </si>
  <si>
    <t>http://todoroki.arrow.jp/cylinder.pdf</t>
  </si>
  <si>
    <t>https://seihin-sekkei.com/calculation-tool/internal_pressure_thick_cylinder/</t>
  </si>
  <si>
    <t>円周方向応力(内径部)[MPa]</t>
    <rPh sb="0" eb="4">
      <t>エンシュウホウコウ</t>
    </rPh>
    <rPh sb="4" eb="6">
      <t>オウリョク</t>
    </rPh>
    <rPh sb="7" eb="10">
      <t>ナイケイブ</t>
    </rPh>
    <phoneticPr fontId="1"/>
  </si>
  <si>
    <t>外圧p2</t>
    <rPh sb="0" eb="2">
      <t>ガイアツ</t>
    </rPh>
    <phoneticPr fontId="1"/>
  </si>
  <si>
    <t>内圧p1</t>
    <rPh sb="0" eb="2">
      <t>ナイアツ</t>
    </rPh>
    <phoneticPr fontId="1"/>
  </si>
  <si>
    <t>https://em.ten-navi.com/dictionary/6/</t>
  </si>
  <si>
    <t>https://www.nsk.com/jp/common/data/ctrgPdf/split/728/nsk_cat_728h_62-85.pdf</t>
  </si>
  <si>
    <t>半径方向応力(常温)[MPa]</t>
    <phoneticPr fontId="1"/>
  </si>
  <si>
    <t>半径方向応力[MPa]</t>
    <phoneticPr fontId="1"/>
  </si>
  <si>
    <t>角加速度[rad/s2]</t>
    <rPh sb="0" eb="4">
      <t>カクカソクド</t>
    </rPh>
    <phoneticPr fontId="1"/>
  </si>
  <si>
    <t>慣性モーメント[	kg m2]</t>
    <rPh sb="0" eb="2">
      <t>カンセイ</t>
    </rPh>
    <phoneticPr fontId="1"/>
  </si>
  <si>
    <t>外力合力[N]</t>
    <rPh sb="0" eb="2">
      <t>ガイリョク</t>
    </rPh>
    <rPh sb="2" eb="4">
      <t>ゴウリョク</t>
    </rPh>
    <phoneticPr fontId="1"/>
  </si>
  <si>
    <t>軸方向加速度[G]</t>
    <rPh sb="0" eb="3">
      <t>ジクホウコウ</t>
    </rPh>
    <rPh sb="3" eb="6">
      <t>カソクド</t>
    </rPh>
    <phoneticPr fontId="1"/>
  </si>
  <si>
    <t>その他軸方向外力[N]</t>
    <rPh sb="2" eb="3">
      <t>タ</t>
    </rPh>
    <rPh sb="3" eb="6">
      <t>ジクホウコウ</t>
    </rPh>
    <rPh sb="6" eb="8">
      <t>ガイリョク</t>
    </rPh>
    <phoneticPr fontId="1"/>
  </si>
  <si>
    <t>その他円周方向外力[N]</t>
    <rPh sb="2" eb="3">
      <t>タ</t>
    </rPh>
    <rPh sb="3" eb="7">
      <t>エンシュウホウコウ</t>
    </rPh>
    <rPh sb="7" eb="9">
      <t>ガイリョク</t>
    </rPh>
    <phoneticPr fontId="1"/>
  </si>
  <si>
    <t>圧入時摩擦係数</t>
    <rPh sb="0" eb="3">
      <t>アツニュウジ</t>
    </rPh>
    <rPh sb="3" eb="5">
      <t>マサツ</t>
    </rPh>
    <rPh sb="5" eb="7">
      <t>ケイスウ</t>
    </rPh>
    <phoneticPr fontId="1"/>
  </si>
  <si>
    <t>抜け、滑り時摩擦係数</t>
    <rPh sb="0" eb="1">
      <t>ヌ</t>
    </rPh>
    <rPh sb="3" eb="4">
      <t>スベ</t>
    </rPh>
    <rPh sb="5" eb="6">
      <t>ジ</t>
    </rPh>
    <rPh sb="6" eb="10">
      <t>マサツケイスウ</t>
    </rPh>
    <phoneticPr fontId="1"/>
  </si>
  <si>
    <t>step</t>
    <phoneticPr fontId="1"/>
  </si>
  <si>
    <t>締め代[mm]</t>
    <phoneticPr fontId="1"/>
  </si>
  <si>
    <t>半径方向応力[MPa]</t>
    <rPh sb="0" eb="4">
      <t>ハンケイホウコウ</t>
    </rPh>
    <rPh sb="4" eb="6">
      <t>オウリョク</t>
    </rPh>
    <phoneticPr fontId="1"/>
  </si>
  <si>
    <t>圧入力[kN]</t>
    <rPh sb="0" eb="3">
      <t>アツニュウリョク</t>
    </rPh>
    <phoneticPr fontId="1"/>
  </si>
  <si>
    <t>降伏点</t>
    <phoneticPr fontId="1"/>
  </si>
  <si>
    <t>円周方向応力[MPa]</t>
    <phoneticPr fontId="1"/>
  </si>
  <si>
    <t>締め代</t>
    <rPh sb="0" eb="1">
      <t>シ</t>
    </rPh>
    <rPh sb="2" eb="3">
      <t>シロ</t>
    </rPh>
    <phoneticPr fontId="1"/>
  </si>
  <si>
    <t>半径方向応力min</t>
    <rPh sb="0" eb="2">
      <t>ハンケイ</t>
    </rPh>
    <rPh sb="2" eb="4">
      <t>ホウコウ</t>
    </rPh>
    <rPh sb="4" eb="6">
      <t>オウリョク</t>
    </rPh>
    <phoneticPr fontId="1"/>
  </si>
  <si>
    <t>半径方向応力nor</t>
    <rPh sb="0" eb="2">
      <t>ハンケイホウコウ2</t>
    </rPh>
    <phoneticPr fontId="1"/>
  </si>
  <si>
    <t>半径方向応力max</t>
    <rPh sb="0" eb="2">
      <t>ハンケイホウコウ22</t>
    </rPh>
    <phoneticPr fontId="1"/>
  </si>
  <si>
    <t>圧入力min</t>
    <rPh sb="0" eb="3">
      <t>アツニュウリョク</t>
    </rPh>
    <phoneticPr fontId="1"/>
  </si>
  <si>
    <t>圧入力nor</t>
    <rPh sb="0" eb="3">
      <t>アツニュウリョク2</t>
    </rPh>
    <phoneticPr fontId="1"/>
  </si>
  <si>
    <t>圧入力max</t>
    <rPh sb="0" eb="3">
      <t>アツニュウリョク3</t>
    </rPh>
    <phoneticPr fontId="1"/>
  </si>
  <si>
    <t>降伏点inner</t>
    <rPh sb="0" eb="3">
      <t>コウフクテン</t>
    </rPh>
    <phoneticPr fontId="1"/>
  </si>
  <si>
    <t>降伏点outer</t>
    <rPh sb="0" eb="3">
      <t>コウフクテン</t>
    </rPh>
    <phoneticPr fontId="1"/>
  </si>
  <si>
    <t>円周方向応力inner</t>
    <phoneticPr fontId="1"/>
  </si>
  <si>
    <t>円周方向応力outer</t>
    <phoneticPr fontId="1"/>
  </si>
  <si>
    <t>inner応力[MPa]</t>
    <rPh sb="5" eb="7">
      <t>オウリョク</t>
    </rPh>
    <phoneticPr fontId="1"/>
  </si>
  <si>
    <t>締め代：Δ-30℃</t>
    <phoneticPr fontId="1"/>
  </si>
  <si>
    <t>締め代：Δ-20℃</t>
    <rPh sb="0" eb="1">
      <t>シ</t>
    </rPh>
    <rPh sb="2" eb="3">
      <t>シロ</t>
    </rPh>
    <phoneticPr fontId="1"/>
  </si>
  <si>
    <t>締め代：Δ-10℃</t>
    <rPh sb="0" eb="1">
      <t>シ</t>
    </rPh>
    <rPh sb="2" eb="3">
      <t>シロ</t>
    </rPh>
    <phoneticPr fontId="1"/>
  </si>
  <si>
    <t>締め代：Δ0℃</t>
    <rPh sb="0" eb="1">
      <t>シ</t>
    </rPh>
    <rPh sb="2" eb="3">
      <t>シロ</t>
    </rPh>
    <phoneticPr fontId="1"/>
  </si>
  <si>
    <t>締め代：Δ+10℃</t>
    <rPh sb="0" eb="1">
      <t>シ</t>
    </rPh>
    <rPh sb="2" eb="3">
      <t>シロ</t>
    </rPh>
    <phoneticPr fontId="1"/>
  </si>
  <si>
    <t>締め代：Δ+20℃</t>
    <rPh sb="0" eb="1">
      <t>シ</t>
    </rPh>
    <rPh sb="2" eb="3">
      <t>シロ</t>
    </rPh>
    <phoneticPr fontId="1"/>
  </si>
  <si>
    <t>締め代：Δ+30℃</t>
    <rPh sb="0" eb="1">
      <t>シ</t>
    </rPh>
    <rPh sb="2" eb="3">
      <t>シロ</t>
    </rPh>
    <phoneticPr fontId="1"/>
  </si>
  <si>
    <t>半径方向応力:Δ-30℃</t>
    <phoneticPr fontId="1"/>
  </si>
  <si>
    <t>inner応力:Δ-30℃</t>
    <rPh sb="5" eb="7">
      <t>オウリョク</t>
    </rPh>
    <phoneticPr fontId="1"/>
  </si>
  <si>
    <t>半径方向応力:Δ-20℃</t>
    <rPh sb="0" eb="2">
      <t>ハンケイ</t>
    </rPh>
    <rPh sb="2" eb="4">
      <t>ホウコウ</t>
    </rPh>
    <rPh sb="4" eb="6">
      <t>オウリョク</t>
    </rPh>
    <phoneticPr fontId="1"/>
  </si>
  <si>
    <t>半径方向応力:Δ-10℃</t>
    <rPh sb="0" eb="2">
      <t>ハンケイ</t>
    </rPh>
    <rPh sb="2" eb="4">
      <t>ホウコウ</t>
    </rPh>
    <rPh sb="4" eb="6">
      <t>オウリョク</t>
    </rPh>
    <phoneticPr fontId="1"/>
  </si>
  <si>
    <t>半径方向応力:Δ0℃</t>
    <rPh sb="0" eb="2">
      <t>ハンケイ</t>
    </rPh>
    <rPh sb="2" eb="4">
      <t>ホウコウ</t>
    </rPh>
    <rPh sb="4" eb="6">
      <t>オウリョク</t>
    </rPh>
    <phoneticPr fontId="1"/>
  </si>
  <si>
    <t>半径方向応力:Δ+10℃</t>
    <rPh sb="0" eb="2">
      <t>ハンケイ</t>
    </rPh>
    <rPh sb="2" eb="4">
      <t>ホウコウ</t>
    </rPh>
    <rPh sb="4" eb="6">
      <t>オウリョク</t>
    </rPh>
    <phoneticPr fontId="1"/>
  </si>
  <si>
    <t>半径方向応力:Δ+20℃</t>
    <rPh sb="0" eb="2">
      <t>ハンケイ</t>
    </rPh>
    <rPh sb="2" eb="4">
      <t>ホウコウ</t>
    </rPh>
    <rPh sb="4" eb="6">
      <t>オウリョク</t>
    </rPh>
    <phoneticPr fontId="1"/>
  </si>
  <si>
    <t>半径方向応力:Δ+30℃</t>
    <rPh sb="0" eb="2">
      <t>ハンケイ</t>
    </rPh>
    <rPh sb="2" eb="4">
      <t>ホウコウ</t>
    </rPh>
    <rPh sb="4" eb="6">
      <t>オウリョク</t>
    </rPh>
    <phoneticPr fontId="1"/>
  </si>
  <si>
    <t>inner温度[℃]</t>
    <rPh sb="5" eb="7">
      <t>オンド</t>
    </rPh>
    <phoneticPr fontId="1"/>
  </si>
  <si>
    <t>outer応力[MPa]</t>
    <rPh sb="5" eb="7">
      <t>オウリョク</t>
    </rPh>
    <phoneticPr fontId="1"/>
  </si>
  <si>
    <t>inner応力:Δ-20℃</t>
    <phoneticPr fontId="1"/>
  </si>
  <si>
    <t>inner応力:Δ-10℃</t>
    <rPh sb="5" eb="7">
      <t>オウリョク</t>
    </rPh>
    <phoneticPr fontId="1"/>
  </si>
  <si>
    <t>inner応力:Δ0℃</t>
    <rPh sb="5" eb="7">
      <t>オウリョク</t>
    </rPh>
    <phoneticPr fontId="1"/>
  </si>
  <si>
    <t>inner応力:Δ+10℃</t>
    <rPh sb="5" eb="7">
      <t>オウリョク</t>
    </rPh>
    <phoneticPr fontId="1"/>
  </si>
  <si>
    <t>inner応力:Δ+20℃</t>
    <rPh sb="5" eb="7">
      <t>オウリョク</t>
    </rPh>
    <phoneticPr fontId="1"/>
  </si>
  <si>
    <t>inner応力:Δ+30℃</t>
    <rPh sb="5" eb="7">
      <t>オウリョク</t>
    </rPh>
    <phoneticPr fontId="1"/>
  </si>
  <si>
    <t>outer応力:Δ-30℃</t>
    <rPh sb="5" eb="7">
      <t>オウリョク</t>
    </rPh>
    <phoneticPr fontId="1"/>
  </si>
  <si>
    <t>outer応力:Δ-20℃</t>
    <rPh sb="5" eb="7">
      <t>オウリョク</t>
    </rPh>
    <phoneticPr fontId="1"/>
  </si>
  <si>
    <t>outer応力:Δ-10℃</t>
    <rPh sb="5" eb="7">
      <t>オウリョク</t>
    </rPh>
    <phoneticPr fontId="1"/>
  </si>
  <si>
    <t>outer応力:Δ0℃</t>
    <rPh sb="5" eb="7">
      <t>オウリョク</t>
    </rPh>
    <phoneticPr fontId="1"/>
  </si>
  <si>
    <t>outer応力:Δ+10℃</t>
    <rPh sb="5" eb="7">
      <t>オウリョク</t>
    </rPh>
    <phoneticPr fontId="1"/>
  </si>
  <si>
    <t>outer応力:Δ+20℃</t>
    <rPh sb="5" eb="7">
      <t>オウリョク</t>
    </rPh>
    <phoneticPr fontId="1"/>
  </si>
  <si>
    <t>outer応力:Δ+30℃</t>
    <rPh sb="5" eb="7">
      <t>オウリョク</t>
    </rPh>
    <phoneticPr fontId="1"/>
  </si>
  <si>
    <t>inner降伏点</t>
    <rPh sb="5" eb="8">
      <t>コウフクテン</t>
    </rPh>
    <phoneticPr fontId="1"/>
  </si>
  <si>
    <t>outer降伏点</t>
    <rPh sb="5" eb="8">
      <t>コウフクテン</t>
    </rPh>
    <phoneticPr fontId="1"/>
  </si>
  <si>
    <t>慣性によるトルク[Nm]</t>
    <rPh sb="0" eb="2">
      <t>カンセイ</t>
    </rPh>
    <phoneticPr fontId="1"/>
  </si>
  <si>
    <t>慣性による円周方向外力[N]</t>
    <rPh sb="5" eb="9">
      <t>エンシュウホウコウ</t>
    </rPh>
    <rPh sb="9" eb="11">
      <t>ガイリョク</t>
    </rPh>
    <phoneticPr fontId="1"/>
  </si>
  <si>
    <t>慣性による軸方向外力[N]</t>
    <rPh sb="0" eb="2">
      <t>カンセイ</t>
    </rPh>
    <rPh sb="5" eb="8">
      <t>ジクホウコウ</t>
    </rPh>
    <rPh sb="8" eb="10">
      <t>ガイリョク</t>
    </rPh>
    <phoneticPr fontId="1"/>
  </si>
  <si>
    <t>円周の締め代部長さ割合</t>
    <rPh sb="0" eb="2">
      <t>エンシュウ</t>
    </rPh>
    <rPh sb="3" eb="4">
      <t>シ</t>
    </rPh>
    <rPh sb="5" eb="7">
      <t>シロブ</t>
    </rPh>
    <rPh sb="7" eb="8">
      <t>ナガ</t>
    </rPh>
    <rPh sb="9" eb="11">
      <t>ワリアイ</t>
    </rPh>
    <phoneticPr fontId="1"/>
  </si>
  <si>
    <t>実質はめあい径[mm]</t>
    <rPh sb="0" eb="2">
      <t>ジッシツ</t>
    </rPh>
    <rPh sb="6" eb="7">
      <t>ケイ</t>
    </rPh>
    <phoneticPr fontId="1"/>
  </si>
  <si>
    <t>圧入時押し当て面積[mm2]</t>
    <rPh sb="0" eb="3">
      <t>アツニュウジ</t>
    </rPh>
    <rPh sb="3" eb="4">
      <t>オ</t>
    </rPh>
    <rPh sb="5" eb="6">
      <t>ア</t>
    </rPh>
    <rPh sb="7" eb="9">
      <t>メンセキ</t>
    </rPh>
    <phoneticPr fontId="1"/>
  </si>
  <si>
    <t>締め代部面積[mm2]</t>
    <rPh sb="0" eb="1">
      <t>シ</t>
    </rPh>
    <rPh sb="2" eb="4">
      <t>シロブ</t>
    </rPh>
    <rPh sb="4" eb="6">
      <t>メンセキ</t>
    </rPh>
    <phoneticPr fontId="1"/>
  </si>
  <si>
    <t>軸方向の締め代部長さ[mm]</t>
    <rPh sb="0" eb="3">
      <t>ジクホウコウ</t>
    </rPh>
    <rPh sb="4" eb="5">
      <t>シ</t>
    </rPh>
    <rPh sb="6" eb="8">
      <t>シロブ</t>
    </rPh>
    <rPh sb="8" eb="9">
      <t>ナガ</t>
    </rPh>
    <phoneticPr fontId="1"/>
  </si>
  <si>
    <t>Assy Basic Parameter</t>
    <phoneticPr fontId="1"/>
  </si>
  <si>
    <t>External Force</t>
    <phoneticPr fontId="1"/>
  </si>
  <si>
    <t>Inner Part Basic Parameter</t>
    <phoneticPr fontId="1"/>
  </si>
  <si>
    <t>Assembly Dimmensions</t>
    <phoneticPr fontId="1"/>
  </si>
  <si>
    <t>必要押切荷重[kN]</t>
    <rPh sb="0" eb="2">
      <t>ヒツヨウ</t>
    </rPh>
    <rPh sb="2" eb="4">
      <t>オシキリ</t>
    </rPh>
    <rPh sb="4" eb="6">
      <t>カジュウ</t>
    </rPh>
    <phoneticPr fontId="1"/>
  </si>
  <si>
    <t>Outer Part Basic Parameter</t>
    <phoneticPr fontId="1"/>
  </si>
  <si>
    <t>Be Pushed Part Parameter</t>
    <phoneticPr fontId="1"/>
  </si>
  <si>
    <t>Be Pushed Part</t>
    <phoneticPr fontId="1"/>
  </si>
  <si>
    <t>抜け抗力[kN]</t>
    <rPh sb="0" eb="1">
      <t>ヌ</t>
    </rPh>
    <rPh sb="2" eb="4">
      <t>コウリョク</t>
    </rPh>
    <phoneticPr fontId="1"/>
  </si>
  <si>
    <t>抜け抗力安全率[N/N]</t>
    <rPh sb="0" eb="1">
      <t>ヌ</t>
    </rPh>
    <rPh sb="2" eb="4">
      <t>コウリョク</t>
    </rPh>
    <rPh sb="4" eb="7">
      <t>アンゼンリツ</t>
    </rPh>
    <phoneticPr fontId="1"/>
  </si>
  <si>
    <t>円周方向応力安全率(内径部)[Pa/Pa]</t>
    <rPh sb="0" eb="4">
      <t>エンシュウホウコウ</t>
    </rPh>
    <rPh sb="4" eb="6">
      <t>オウリョク</t>
    </rPh>
    <rPh sb="6" eb="9">
      <t>アンゼンリツ</t>
    </rPh>
    <rPh sb="10" eb="13">
      <t>ナイケイブ</t>
    </rPh>
    <phoneticPr fontId="1"/>
  </si>
  <si>
    <t>半径方向応力安全率[Pa/Pa]</t>
    <rPh sb="6" eb="8">
      <t>アンゼン</t>
    </rPh>
    <rPh sb="8" eb="9">
      <t>リツ</t>
    </rPh>
    <phoneticPr fontId="1"/>
  </si>
  <si>
    <t>半径方向応力安全率(常温)[Pa/Pa]</t>
    <rPh sb="0" eb="2">
      <t>ハンケイ</t>
    </rPh>
    <rPh sb="2" eb="4">
      <t>ホウコウ</t>
    </rPh>
    <rPh sb="4" eb="6">
      <t>オウリョク</t>
    </rPh>
    <rPh sb="6" eb="8">
      <t>アンゼン</t>
    </rPh>
    <rPh sb="8" eb="9">
      <t>リツ</t>
    </rPh>
    <rPh sb="10" eb="12">
      <t>ジョウオン</t>
    </rPh>
    <phoneticPr fontId="1"/>
  </si>
  <si>
    <t>半径方向応力安全率(常温)[Pa/Pa]</t>
    <rPh sb="0" eb="4">
      <t>ハンケイホウコウ</t>
    </rPh>
    <rPh sb="4" eb="6">
      <t>オウリョク</t>
    </rPh>
    <rPh sb="6" eb="8">
      <t>アンゼン</t>
    </rPh>
    <rPh sb="8" eb="9">
      <t>リツ</t>
    </rPh>
    <rPh sb="10" eb="12">
      <t>ジョウオン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</si>
</sst>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7" formatCode="0.000"/>
    <numFmt numFmtId="178" formatCode="0.000_ "/>
    <numFmt numFmtId="180" formatCode="0.0"/>
  </numFmts>
  <fonts count="3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b/>
      <sz val="16"/>
      <color theme="1"/>
      <name val="游ゴシック"/>
      <family val="3"/>
      <charset val="128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5">
    <xf numFmtId="0" fontId="0" fillId="0" borderId="0" xfId="0"/>
    <xf numFmtId="0" fontId="0" fillId="0" borderId="0" xfId="0" applyAlignment="1">
      <alignment horizontal="center" vertical="center"/>
    </xf>
    <xf numFmtId="177" fontId="0" fillId="0" borderId="1" xfId="0" applyNumberFormat="1" applyBorder="1" applyAlignment="1">
      <alignment horizontal="center" vertical="center"/>
    </xf>
    <xf numFmtId="0" fontId="0" fillId="0" borderId="1" xfId="0" applyBorder="1"/>
    <xf numFmtId="1" fontId="0" fillId="3" borderId="1" xfId="0" applyNumberFormat="1" applyFill="1" applyBorder="1" applyAlignment="1">
      <alignment horizontal="center" vertical="center"/>
    </xf>
    <xf numFmtId="0" fontId="0" fillId="3" borderId="1" xfId="0" applyFill="1" applyBorder="1" applyAlignment="1">
      <alignment vertical="center"/>
    </xf>
    <xf numFmtId="0" fontId="0" fillId="0" borderId="0" xfId="0" applyAlignment="1">
      <alignment vertical="center"/>
    </xf>
    <xf numFmtId="0" fontId="0" fillId="0" borderId="1" xfId="0" applyBorder="1" applyAlignment="1">
      <alignment horizontal="left" vertical="center"/>
    </xf>
    <xf numFmtId="0" fontId="0" fillId="0" borderId="1" xfId="0" applyFill="1" applyBorder="1" applyAlignment="1">
      <alignment horizontal="left" vertical="center"/>
    </xf>
    <xf numFmtId="0" fontId="0" fillId="3" borderId="1" xfId="0" applyFill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2" fillId="0" borderId="0" xfId="0" applyFont="1" applyAlignment="1">
      <alignment vertical="center"/>
    </xf>
    <xf numFmtId="180" fontId="0" fillId="2" borderId="1" xfId="0" applyNumberFormat="1" applyFill="1" applyBorder="1" applyAlignment="1">
      <alignment horizontal="center" vertical="center"/>
    </xf>
    <xf numFmtId="180" fontId="0" fillId="0" borderId="0" xfId="0" applyNumberFormat="1"/>
    <xf numFmtId="2" fontId="0" fillId="0" borderId="0" xfId="0" applyNumberFormat="1"/>
    <xf numFmtId="177" fontId="0" fillId="2" borderId="1" xfId="0" applyNumberFormat="1" applyFill="1" applyBorder="1" applyAlignment="1">
      <alignment horizontal="center" vertical="center"/>
    </xf>
    <xf numFmtId="180" fontId="0" fillId="4" borderId="1" xfId="0" applyNumberFormat="1" applyFill="1" applyBorder="1" applyAlignment="1">
      <alignment horizontal="center" vertical="center"/>
    </xf>
    <xf numFmtId="178" fontId="0" fillId="2" borderId="1" xfId="0" applyNumberFormat="1" applyFill="1" applyBorder="1" applyAlignment="1">
      <alignment horizontal="center" vertical="center"/>
    </xf>
    <xf numFmtId="0" fontId="0" fillId="0" borderId="0" xfId="0" applyFill="1" applyBorder="1" applyAlignment="1">
      <alignment horizontal="left" vertical="center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1" fontId="0" fillId="2" borderId="1" xfId="0" applyNumberFormat="1" applyFill="1" applyBorder="1" applyAlignment="1">
      <alignment horizontal="center" vertical="center"/>
    </xf>
    <xf numFmtId="180" fontId="0" fillId="3" borderId="1" xfId="0" applyNumberFormat="1" applyFill="1" applyBorder="1" applyAlignment="1">
      <alignment horizontal="center" vertical="center"/>
    </xf>
    <xf numFmtId="180" fontId="0" fillId="5" borderId="1" xfId="0" applyNumberFormat="1" applyFill="1" applyBorder="1" applyAlignment="1">
      <alignment horizontal="center" vertical="center"/>
    </xf>
    <xf numFmtId="0" fontId="0" fillId="3" borderId="0" xfId="0" applyFill="1" applyAlignment="1">
      <alignment vertical="center"/>
    </xf>
    <xf numFmtId="0" fontId="0" fillId="3" borderId="0" xfId="0" applyFill="1" applyAlignment="1">
      <alignment horizontal="left" vertic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 applyAlignment="1">
      <alignment horizontal="center" vertical="center"/>
    </xf>
    <xf numFmtId="177" fontId="0" fillId="0" borderId="0" xfId="0" applyNumberFormat="1"/>
    <xf numFmtId="177" fontId="0" fillId="0" borderId="1" xfId="0" applyNumberFormat="1" applyBorder="1"/>
    <xf numFmtId="177" fontId="0" fillId="0" borderId="1" xfId="0" applyNumberFormat="1" applyBorder="1" applyAlignment="1">
      <alignment horizontal="centerContinuous"/>
    </xf>
    <xf numFmtId="0" fontId="0" fillId="0" borderId="1" xfId="0" applyBorder="1" applyAlignment="1">
      <alignment horizontal="centerContinuous" wrapText="1"/>
    </xf>
    <xf numFmtId="0" fontId="0" fillId="0" borderId="1" xfId="0" applyBorder="1" applyAlignment="1">
      <alignment horizontal="centerContinuous"/>
    </xf>
    <xf numFmtId="0" fontId="0" fillId="0" borderId="1" xfId="0" applyBorder="1" applyAlignment="1">
      <alignment horizontal="center" vertical="center"/>
    </xf>
    <xf numFmtId="2" fontId="0" fillId="4" borderId="1" xfId="0" applyNumberForma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180" fontId="0" fillId="3" borderId="0" xfId="0" applyNumberFormat="1" applyFill="1" applyBorder="1" applyAlignment="1">
      <alignment horizontal="center" vertical="center"/>
    </xf>
    <xf numFmtId="0" fontId="0" fillId="0" borderId="0" xfId="0" applyAlignment="1">
      <alignment horizontal="centerContinuous" vertical="center" shrinkToFit="1"/>
    </xf>
    <xf numFmtId="0" fontId="0" fillId="0" borderId="1" xfId="0" applyBorder="1" applyAlignment="1">
      <alignment horizontal="centerContinuous" vertical="center" shrinkToFit="1"/>
    </xf>
    <xf numFmtId="0" fontId="0" fillId="3" borderId="1" xfId="0" applyFill="1" applyBorder="1" applyAlignment="1">
      <alignment horizontal="centerContinuous" vertical="center" shrinkToFit="1"/>
    </xf>
    <xf numFmtId="0" fontId="0" fillId="3" borderId="0" xfId="0" applyFill="1" applyAlignment="1">
      <alignment horizontal="centerContinuous" vertical="center" shrinkToFit="1"/>
    </xf>
    <xf numFmtId="0" fontId="0" fillId="0" borderId="0" xfId="0" applyBorder="1" applyAlignment="1">
      <alignment horizontal="centerContinuous" vertical="center" shrinkToFit="1"/>
    </xf>
    <xf numFmtId="0" fontId="0" fillId="0" borderId="1" xfId="0" applyBorder="1" applyAlignment="1">
      <alignment horizontal="centerContinuous" shrinkToFit="1"/>
    </xf>
    <xf numFmtId="0" fontId="0" fillId="0" borderId="0" xfId="0" applyAlignment="1">
      <alignment horizontal="centerContinuous" shrinkToFit="1"/>
    </xf>
    <xf numFmtId="0" fontId="0" fillId="0" borderId="1" xfId="0" applyFill="1" applyBorder="1" applyAlignment="1">
      <alignment horizontal="centerContinuous" vertical="center" shrinkToFit="1"/>
    </xf>
    <xf numFmtId="0" fontId="0" fillId="2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180" fontId="0" fillId="2" borderId="3" xfId="0" applyNumberFormat="1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/>
    </xf>
    <xf numFmtId="2" fontId="0" fillId="0" borderId="3" xfId="0" applyNumberFormat="1" applyBorder="1" applyAlignment="1">
      <alignment horizontal="center" vertical="center"/>
    </xf>
    <xf numFmtId="2" fontId="0" fillId="0" borderId="4" xfId="0" applyNumberFormat="1" applyBorder="1" applyAlignment="1">
      <alignment horizontal="center" vertical="center"/>
    </xf>
    <xf numFmtId="2" fontId="0" fillId="0" borderId="2" xfId="0" applyNumberFormat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</cellXfs>
  <cellStyles count="1">
    <cellStyle name="標準" xfId="0" builtinId="0"/>
  </cellStyles>
  <dxfs count="51">
    <dxf>
      <numFmt numFmtId="180" formatCode="0.0"/>
    </dxf>
    <dxf>
      <numFmt numFmtId="180" formatCode="0.0"/>
    </dxf>
    <dxf>
      <numFmt numFmtId="180" formatCode="0.0"/>
    </dxf>
    <dxf>
      <numFmt numFmtId="180" formatCode="0.0"/>
    </dxf>
    <dxf>
      <numFmt numFmtId="180" formatCode="0.0"/>
    </dxf>
    <dxf>
      <numFmt numFmtId="180" formatCode="0.0"/>
    </dxf>
    <dxf>
      <numFmt numFmtId="180" formatCode="0.0"/>
    </dxf>
    <dxf>
      <numFmt numFmtId="180" formatCode="0.0"/>
    </dxf>
    <dxf>
      <numFmt numFmtId="180" formatCode="0.0"/>
    </dxf>
    <dxf>
      <numFmt numFmtId="180" formatCode="0.0"/>
    </dxf>
    <dxf>
      <numFmt numFmtId="180" formatCode="0.0"/>
    </dxf>
    <dxf>
      <numFmt numFmtId="180" formatCode="0.0"/>
    </dxf>
    <dxf>
      <numFmt numFmtId="180" formatCode="0.0"/>
    </dxf>
    <dxf>
      <numFmt numFmtId="180" formatCode="0.0"/>
    </dxf>
    <dxf>
      <numFmt numFmtId="180" formatCode="0.0"/>
    </dxf>
    <dxf>
      <numFmt numFmtId="180" formatCode="0.0"/>
    </dxf>
    <dxf>
      <numFmt numFmtId="180" formatCode="0.0"/>
    </dxf>
    <dxf>
      <numFmt numFmtId="180" formatCode="0.0"/>
    </dxf>
    <dxf>
      <numFmt numFmtId="180" formatCode="0.0"/>
    </dxf>
    <dxf>
      <numFmt numFmtId="180" formatCode="0.0"/>
    </dxf>
    <dxf>
      <numFmt numFmtId="180" formatCode="0.0"/>
    </dxf>
    <dxf>
      <numFmt numFmtId="180" formatCode="0.0"/>
    </dxf>
    <dxf>
      <numFmt numFmtId="180" formatCode="0.0"/>
    </dxf>
    <dxf>
      <numFmt numFmtId="177" formatCode="0.000"/>
    </dxf>
    <dxf>
      <numFmt numFmtId="177" formatCode="0.000"/>
    </dxf>
    <dxf>
      <numFmt numFmtId="177" formatCode="0.000"/>
    </dxf>
    <dxf>
      <numFmt numFmtId="177" formatCode="0.000"/>
    </dxf>
    <dxf>
      <numFmt numFmtId="177" formatCode="0.000"/>
    </dxf>
    <dxf>
      <numFmt numFmtId="177" formatCode="0.000"/>
    </dxf>
    <dxf>
      <numFmt numFmtId="177" formatCode="0.000"/>
    </dxf>
    <dxf>
      <numFmt numFmtId="180" formatCode="0.0"/>
    </dxf>
    <dxf>
      <numFmt numFmtId="180" formatCode="0.0"/>
    </dxf>
    <dxf>
      <numFmt numFmtId="180" formatCode="0.0"/>
    </dxf>
    <dxf>
      <numFmt numFmtId="180" formatCode="0.0"/>
    </dxf>
    <dxf>
      <numFmt numFmtId="180" formatCode="0.0"/>
    </dxf>
    <dxf>
      <numFmt numFmtId="180" formatCode="0.0"/>
    </dxf>
    <dxf>
      <numFmt numFmtId="180" formatCode="0.0"/>
    </dxf>
    <dxf>
      <numFmt numFmtId="180" formatCode="0.0"/>
    </dxf>
    <dxf>
      <numFmt numFmtId="180" formatCode="0.0"/>
    </dxf>
    <dxf>
      <numFmt numFmtId="180" formatCode="0.0"/>
    </dxf>
    <dxf>
      <numFmt numFmtId="177" formatCode="0.000"/>
    </dxf>
    <dxf>
      <font>
        <color rgb="FFFF0000"/>
      </font>
    </dxf>
    <dxf>
      <font>
        <color rgb="FFFF0000"/>
      </font>
    </dxf>
    <dxf>
      <font>
        <color rgb="FFFF0000"/>
      </font>
      <fill>
        <patternFill patternType="darkGrid">
          <fgColor rgb="FFFF0000"/>
        </patternFill>
      </fill>
    </dxf>
    <dxf>
      <font>
        <color rgb="FFFF0000"/>
      </font>
      <fill>
        <patternFill patternType="darkGrid">
          <fgColor rgb="FFFF0000"/>
        </patternFill>
      </fill>
    </dxf>
    <dxf>
      <font>
        <color rgb="FFFF0000"/>
      </font>
    </dxf>
    <dxf>
      <font>
        <color rgb="FFFF0000"/>
      </font>
      <fill>
        <patternFill patternType="darkGrid">
          <fgColor rgb="FFFF0000"/>
        </patternFill>
      </fill>
    </dxf>
    <dxf>
      <font>
        <color rgb="FFFF0000"/>
      </font>
    </dxf>
    <dxf>
      <font>
        <b/>
        <i val="0"/>
        <color auto="1"/>
      </font>
    </dxf>
    <dxf>
      <font>
        <b/>
        <i val="0"/>
        <color auto="1"/>
      </font>
    </dxf>
    <dxf>
      <font>
        <b/>
        <i val="0"/>
        <color auto="1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温度 </a:t>
            </a:r>
            <a:r>
              <a:rPr lang="en-US" altLang="ja-JP"/>
              <a:t>vs Inner</a:t>
            </a:r>
            <a:r>
              <a:rPr lang="ja-JP" altLang="en-US"/>
              <a:t>応力</a:t>
            </a:r>
            <a:endParaRPr lang="en-US" altLang="ja-JP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smoothMarker"/>
        <c:varyColors val="0"/>
        <c:ser>
          <c:idx val="14"/>
          <c:order val="14"/>
          <c:tx>
            <c:strRef>
              <c:f>グラフ!$AC$5</c:f>
              <c:strCache>
                <c:ptCount val="1"/>
                <c:pt idx="0">
                  <c:v>inner応力:Δ-30℃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グラフ!$N$6:$N$56</c:f>
              <c:numCache>
                <c:formatCode>General</c:formatCode>
                <c:ptCount val="51"/>
                <c:pt idx="0">
                  <c:v>-50</c:v>
                </c:pt>
                <c:pt idx="1">
                  <c:v>-45</c:v>
                </c:pt>
                <c:pt idx="2">
                  <c:v>-40</c:v>
                </c:pt>
                <c:pt idx="3">
                  <c:v>-35</c:v>
                </c:pt>
                <c:pt idx="4">
                  <c:v>-30</c:v>
                </c:pt>
                <c:pt idx="5">
                  <c:v>-25</c:v>
                </c:pt>
                <c:pt idx="6">
                  <c:v>-20</c:v>
                </c:pt>
                <c:pt idx="7">
                  <c:v>-15</c:v>
                </c:pt>
                <c:pt idx="8">
                  <c:v>-10</c:v>
                </c:pt>
                <c:pt idx="9">
                  <c:v>-5</c:v>
                </c:pt>
                <c:pt idx="10">
                  <c:v>0</c:v>
                </c:pt>
                <c:pt idx="11">
                  <c:v>5</c:v>
                </c:pt>
                <c:pt idx="12">
                  <c:v>10</c:v>
                </c:pt>
                <c:pt idx="13">
                  <c:v>15</c:v>
                </c:pt>
                <c:pt idx="14">
                  <c:v>20</c:v>
                </c:pt>
                <c:pt idx="15">
                  <c:v>25</c:v>
                </c:pt>
                <c:pt idx="16">
                  <c:v>30</c:v>
                </c:pt>
                <c:pt idx="17">
                  <c:v>35</c:v>
                </c:pt>
                <c:pt idx="18">
                  <c:v>40</c:v>
                </c:pt>
                <c:pt idx="19">
                  <c:v>45</c:v>
                </c:pt>
                <c:pt idx="20">
                  <c:v>50</c:v>
                </c:pt>
                <c:pt idx="21">
                  <c:v>55</c:v>
                </c:pt>
                <c:pt idx="22">
                  <c:v>60</c:v>
                </c:pt>
                <c:pt idx="23">
                  <c:v>65</c:v>
                </c:pt>
                <c:pt idx="24">
                  <c:v>70</c:v>
                </c:pt>
                <c:pt idx="25">
                  <c:v>75</c:v>
                </c:pt>
                <c:pt idx="26">
                  <c:v>80</c:v>
                </c:pt>
                <c:pt idx="27">
                  <c:v>85</c:v>
                </c:pt>
                <c:pt idx="28">
                  <c:v>90</c:v>
                </c:pt>
                <c:pt idx="29">
                  <c:v>95</c:v>
                </c:pt>
                <c:pt idx="30">
                  <c:v>100</c:v>
                </c:pt>
                <c:pt idx="31">
                  <c:v>105</c:v>
                </c:pt>
                <c:pt idx="32">
                  <c:v>110</c:v>
                </c:pt>
                <c:pt idx="33">
                  <c:v>115</c:v>
                </c:pt>
                <c:pt idx="34">
                  <c:v>120</c:v>
                </c:pt>
                <c:pt idx="35">
                  <c:v>125</c:v>
                </c:pt>
                <c:pt idx="36">
                  <c:v>130</c:v>
                </c:pt>
                <c:pt idx="37">
                  <c:v>135</c:v>
                </c:pt>
                <c:pt idx="38">
                  <c:v>140</c:v>
                </c:pt>
                <c:pt idx="39">
                  <c:v>145</c:v>
                </c:pt>
                <c:pt idx="40">
                  <c:v>150</c:v>
                </c:pt>
                <c:pt idx="41">
                  <c:v>155</c:v>
                </c:pt>
                <c:pt idx="42">
                  <c:v>160</c:v>
                </c:pt>
                <c:pt idx="43">
                  <c:v>165</c:v>
                </c:pt>
                <c:pt idx="44">
                  <c:v>170</c:v>
                </c:pt>
                <c:pt idx="45">
                  <c:v>175</c:v>
                </c:pt>
                <c:pt idx="46">
                  <c:v>180</c:v>
                </c:pt>
                <c:pt idx="47">
                  <c:v>185</c:v>
                </c:pt>
                <c:pt idx="48">
                  <c:v>190</c:v>
                </c:pt>
                <c:pt idx="49">
                  <c:v>195</c:v>
                </c:pt>
                <c:pt idx="50">
                  <c:v>200</c:v>
                </c:pt>
              </c:numCache>
            </c:numRef>
          </c:xVal>
          <c:yVal>
            <c:numRef>
              <c:f>グラフ!$AC$6:$AC$56</c:f>
              <c:numCache>
                <c:formatCode>0.0</c:formatCode>
                <c:ptCount val="51"/>
                <c:pt idx="0">
                  <c:v>316.39983997580583</c:v>
                </c:pt>
                <c:pt idx="1">
                  <c:v>312.536943815303</c:v>
                </c:pt>
                <c:pt idx="2">
                  <c:v>308.67404765481371</c:v>
                </c:pt>
                <c:pt idx="3">
                  <c:v>304.81115149432452</c:v>
                </c:pt>
                <c:pt idx="4">
                  <c:v>300.94825533382181</c:v>
                </c:pt>
                <c:pt idx="5">
                  <c:v>297.08535917333245</c:v>
                </c:pt>
                <c:pt idx="6">
                  <c:v>293.22246301284321</c:v>
                </c:pt>
                <c:pt idx="7">
                  <c:v>289.35956685234049</c:v>
                </c:pt>
                <c:pt idx="8">
                  <c:v>285.49667069186472</c:v>
                </c:pt>
                <c:pt idx="9">
                  <c:v>281.63377453137542</c:v>
                </c:pt>
                <c:pt idx="10">
                  <c:v>277.77087837087265</c:v>
                </c:pt>
                <c:pt idx="11">
                  <c:v>273.90798221038341</c:v>
                </c:pt>
                <c:pt idx="12">
                  <c:v>270.04508604988069</c:v>
                </c:pt>
                <c:pt idx="13">
                  <c:v>266.18218988940487</c:v>
                </c:pt>
                <c:pt idx="14">
                  <c:v>262.3192937289021</c:v>
                </c:pt>
                <c:pt idx="15">
                  <c:v>258.45639756842633</c:v>
                </c:pt>
                <c:pt idx="16">
                  <c:v>254.59350140792358</c:v>
                </c:pt>
                <c:pt idx="17">
                  <c:v>250.73060524742075</c:v>
                </c:pt>
                <c:pt idx="18">
                  <c:v>246.86770908694498</c:v>
                </c:pt>
                <c:pt idx="19">
                  <c:v>243.0048129264423</c:v>
                </c:pt>
                <c:pt idx="20">
                  <c:v>239.14191676593958</c:v>
                </c:pt>
                <c:pt idx="21">
                  <c:v>235.27902060546376</c:v>
                </c:pt>
                <c:pt idx="22">
                  <c:v>231.41612444494749</c:v>
                </c:pt>
                <c:pt idx="23">
                  <c:v>227.55322828447171</c:v>
                </c:pt>
                <c:pt idx="24">
                  <c:v>223.69033212396894</c:v>
                </c:pt>
                <c:pt idx="25">
                  <c:v>219.8274359634797</c:v>
                </c:pt>
                <c:pt idx="26">
                  <c:v>215.96453980300393</c:v>
                </c:pt>
                <c:pt idx="27">
                  <c:v>212.10164364250119</c:v>
                </c:pt>
                <c:pt idx="28">
                  <c:v>208.23874748202539</c:v>
                </c:pt>
                <c:pt idx="29">
                  <c:v>204.37585132150912</c:v>
                </c:pt>
                <c:pt idx="30">
                  <c:v>200.51295516103335</c:v>
                </c:pt>
                <c:pt idx="31">
                  <c:v>196.6500590005306</c:v>
                </c:pt>
                <c:pt idx="32">
                  <c:v>192.78716284004133</c:v>
                </c:pt>
                <c:pt idx="33">
                  <c:v>188.92426667953862</c:v>
                </c:pt>
                <c:pt idx="34">
                  <c:v>185.06137051904932</c:v>
                </c:pt>
                <c:pt idx="35">
                  <c:v>181.19847435854655</c:v>
                </c:pt>
                <c:pt idx="36">
                  <c:v>177.33557819808425</c:v>
                </c:pt>
                <c:pt idx="37">
                  <c:v>173.47268203759498</c:v>
                </c:pt>
                <c:pt idx="38">
                  <c:v>169.60978587709224</c:v>
                </c:pt>
                <c:pt idx="39">
                  <c:v>165.74688971661644</c:v>
                </c:pt>
                <c:pt idx="40">
                  <c:v>161.88399355610022</c:v>
                </c:pt>
                <c:pt idx="41">
                  <c:v>158.02109739561095</c:v>
                </c:pt>
                <c:pt idx="42">
                  <c:v>154.15820123512168</c:v>
                </c:pt>
                <c:pt idx="43">
                  <c:v>150.29530507461894</c:v>
                </c:pt>
                <c:pt idx="44">
                  <c:v>146.43240891411619</c:v>
                </c:pt>
                <c:pt idx="45">
                  <c:v>142.5695127536404</c:v>
                </c:pt>
                <c:pt idx="46">
                  <c:v>138.7066165931511</c:v>
                </c:pt>
                <c:pt idx="47">
                  <c:v>134.84372043266185</c:v>
                </c:pt>
                <c:pt idx="48">
                  <c:v>130.98082427217258</c:v>
                </c:pt>
                <c:pt idx="49">
                  <c:v>127.11792811168331</c:v>
                </c:pt>
                <c:pt idx="50">
                  <c:v>123.25503195118056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54-40B2-856D-0E15D739D60C}"/>
            </c:ext>
          </c:extLst>
        </c:ser>
        <c:ser>
          <c:idx val="15"/>
          <c:order val="15"/>
          <c:tx>
            <c:strRef>
              <c:f>グラフ!$AD$5</c:f>
              <c:strCache>
                <c:ptCount val="1"/>
                <c:pt idx="0">
                  <c:v>inner応力:Δ-20℃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グラフ!$N$6:$N$56</c:f>
              <c:numCache>
                <c:formatCode>General</c:formatCode>
                <c:ptCount val="51"/>
                <c:pt idx="0">
                  <c:v>-50</c:v>
                </c:pt>
                <c:pt idx="1">
                  <c:v>-45</c:v>
                </c:pt>
                <c:pt idx="2">
                  <c:v>-40</c:v>
                </c:pt>
                <c:pt idx="3">
                  <c:v>-35</c:v>
                </c:pt>
                <c:pt idx="4">
                  <c:v>-30</c:v>
                </c:pt>
                <c:pt idx="5">
                  <c:v>-25</c:v>
                </c:pt>
                <c:pt idx="6">
                  <c:v>-20</c:v>
                </c:pt>
                <c:pt idx="7">
                  <c:v>-15</c:v>
                </c:pt>
                <c:pt idx="8">
                  <c:v>-10</c:v>
                </c:pt>
                <c:pt idx="9">
                  <c:v>-5</c:v>
                </c:pt>
                <c:pt idx="10">
                  <c:v>0</c:v>
                </c:pt>
                <c:pt idx="11">
                  <c:v>5</c:v>
                </c:pt>
                <c:pt idx="12">
                  <c:v>10</c:v>
                </c:pt>
                <c:pt idx="13">
                  <c:v>15</c:v>
                </c:pt>
                <c:pt idx="14">
                  <c:v>20</c:v>
                </c:pt>
                <c:pt idx="15">
                  <c:v>25</c:v>
                </c:pt>
                <c:pt idx="16">
                  <c:v>30</c:v>
                </c:pt>
                <c:pt idx="17">
                  <c:v>35</c:v>
                </c:pt>
                <c:pt idx="18">
                  <c:v>40</c:v>
                </c:pt>
                <c:pt idx="19">
                  <c:v>45</c:v>
                </c:pt>
                <c:pt idx="20">
                  <c:v>50</c:v>
                </c:pt>
                <c:pt idx="21">
                  <c:v>55</c:v>
                </c:pt>
                <c:pt idx="22">
                  <c:v>60</c:v>
                </c:pt>
                <c:pt idx="23">
                  <c:v>65</c:v>
                </c:pt>
                <c:pt idx="24">
                  <c:v>70</c:v>
                </c:pt>
                <c:pt idx="25">
                  <c:v>75</c:v>
                </c:pt>
                <c:pt idx="26">
                  <c:v>80</c:v>
                </c:pt>
                <c:pt idx="27">
                  <c:v>85</c:v>
                </c:pt>
                <c:pt idx="28">
                  <c:v>90</c:v>
                </c:pt>
                <c:pt idx="29">
                  <c:v>95</c:v>
                </c:pt>
                <c:pt idx="30">
                  <c:v>100</c:v>
                </c:pt>
                <c:pt idx="31">
                  <c:v>105</c:v>
                </c:pt>
                <c:pt idx="32">
                  <c:v>110</c:v>
                </c:pt>
                <c:pt idx="33">
                  <c:v>115</c:v>
                </c:pt>
                <c:pt idx="34">
                  <c:v>120</c:v>
                </c:pt>
                <c:pt idx="35">
                  <c:v>125</c:v>
                </c:pt>
                <c:pt idx="36">
                  <c:v>130</c:v>
                </c:pt>
                <c:pt idx="37">
                  <c:v>135</c:v>
                </c:pt>
                <c:pt idx="38">
                  <c:v>140</c:v>
                </c:pt>
                <c:pt idx="39">
                  <c:v>145</c:v>
                </c:pt>
                <c:pt idx="40">
                  <c:v>150</c:v>
                </c:pt>
                <c:pt idx="41">
                  <c:v>155</c:v>
                </c:pt>
                <c:pt idx="42">
                  <c:v>160</c:v>
                </c:pt>
                <c:pt idx="43">
                  <c:v>165</c:v>
                </c:pt>
                <c:pt idx="44">
                  <c:v>170</c:v>
                </c:pt>
                <c:pt idx="45">
                  <c:v>175</c:v>
                </c:pt>
                <c:pt idx="46">
                  <c:v>180</c:v>
                </c:pt>
                <c:pt idx="47">
                  <c:v>185</c:v>
                </c:pt>
                <c:pt idx="48">
                  <c:v>190</c:v>
                </c:pt>
                <c:pt idx="49">
                  <c:v>195</c:v>
                </c:pt>
                <c:pt idx="50">
                  <c:v>200</c:v>
                </c:pt>
              </c:numCache>
            </c:numRef>
          </c:xVal>
          <c:yVal>
            <c:numRef>
              <c:f>グラフ!$AD$6:$AD$56</c:f>
              <c:numCache>
                <c:formatCode>0.0</c:formatCode>
                <c:ptCount val="51"/>
                <c:pt idx="0">
                  <c:v>298.51378690812061</c:v>
                </c:pt>
                <c:pt idx="1">
                  <c:v>294.65089074764478</c:v>
                </c:pt>
                <c:pt idx="2">
                  <c:v>290.78799458714195</c:v>
                </c:pt>
                <c:pt idx="3">
                  <c:v>286.92509842663924</c:v>
                </c:pt>
                <c:pt idx="4">
                  <c:v>283.06220226615</c:v>
                </c:pt>
                <c:pt idx="5">
                  <c:v>279.19930610564722</c:v>
                </c:pt>
                <c:pt idx="6">
                  <c:v>275.33640994517145</c:v>
                </c:pt>
                <c:pt idx="7">
                  <c:v>271.47351378466868</c:v>
                </c:pt>
                <c:pt idx="8">
                  <c:v>267.61061762417944</c:v>
                </c:pt>
                <c:pt idx="9">
                  <c:v>263.74772146370367</c:v>
                </c:pt>
                <c:pt idx="10">
                  <c:v>259.88482530318737</c:v>
                </c:pt>
                <c:pt idx="11">
                  <c:v>256.0219291427116</c:v>
                </c:pt>
                <c:pt idx="12">
                  <c:v>252.15903298220891</c:v>
                </c:pt>
                <c:pt idx="13">
                  <c:v>248.29613682171961</c:v>
                </c:pt>
                <c:pt idx="14">
                  <c:v>244.43324066123029</c:v>
                </c:pt>
                <c:pt idx="15">
                  <c:v>240.57034450074104</c:v>
                </c:pt>
                <c:pt idx="16">
                  <c:v>236.7074483402518</c:v>
                </c:pt>
                <c:pt idx="17">
                  <c:v>232.84455217974906</c:v>
                </c:pt>
                <c:pt idx="18">
                  <c:v>228.98165601925979</c:v>
                </c:pt>
                <c:pt idx="19">
                  <c:v>225.11875985877052</c:v>
                </c:pt>
                <c:pt idx="20">
                  <c:v>221.25586369825425</c:v>
                </c:pt>
                <c:pt idx="21">
                  <c:v>217.39296753777845</c:v>
                </c:pt>
                <c:pt idx="22">
                  <c:v>213.53007137727576</c:v>
                </c:pt>
                <c:pt idx="23">
                  <c:v>209.66717521678646</c:v>
                </c:pt>
                <c:pt idx="24">
                  <c:v>205.80427905629722</c:v>
                </c:pt>
                <c:pt idx="25">
                  <c:v>201.94138289582142</c:v>
                </c:pt>
                <c:pt idx="26">
                  <c:v>198.07848673533215</c:v>
                </c:pt>
                <c:pt idx="27">
                  <c:v>194.21559057481588</c:v>
                </c:pt>
                <c:pt idx="28">
                  <c:v>190.35269441434011</c:v>
                </c:pt>
                <c:pt idx="29">
                  <c:v>186.48979825383736</c:v>
                </c:pt>
                <c:pt idx="30">
                  <c:v>182.62690209334812</c:v>
                </c:pt>
                <c:pt idx="31">
                  <c:v>178.76400593284535</c:v>
                </c:pt>
                <c:pt idx="32">
                  <c:v>174.90110977236958</c:v>
                </c:pt>
                <c:pt idx="33">
                  <c:v>171.03821361185331</c:v>
                </c:pt>
                <c:pt idx="34">
                  <c:v>167.17531745139101</c:v>
                </c:pt>
                <c:pt idx="35">
                  <c:v>163.31242129088824</c:v>
                </c:pt>
                <c:pt idx="36">
                  <c:v>159.44952513039902</c:v>
                </c:pt>
                <c:pt idx="37">
                  <c:v>155.5866289699232</c:v>
                </c:pt>
                <c:pt idx="38">
                  <c:v>151.72373280940698</c:v>
                </c:pt>
                <c:pt idx="39">
                  <c:v>147.86083664893118</c:v>
                </c:pt>
                <c:pt idx="40">
                  <c:v>143.99794048842847</c:v>
                </c:pt>
                <c:pt idx="41">
                  <c:v>140.13504432792567</c:v>
                </c:pt>
                <c:pt idx="42">
                  <c:v>136.27214816743643</c:v>
                </c:pt>
                <c:pt idx="43">
                  <c:v>132.40925200694716</c:v>
                </c:pt>
                <c:pt idx="44">
                  <c:v>128.54635584645791</c:v>
                </c:pt>
                <c:pt idx="45">
                  <c:v>124.6834596859686</c:v>
                </c:pt>
                <c:pt idx="46">
                  <c:v>120.82056352546589</c:v>
                </c:pt>
                <c:pt idx="47">
                  <c:v>116.95766736499009</c:v>
                </c:pt>
                <c:pt idx="48">
                  <c:v>113.09477120448732</c:v>
                </c:pt>
                <c:pt idx="49">
                  <c:v>109.23187504399806</c:v>
                </c:pt>
                <c:pt idx="50">
                  <c:v>105.36897888350879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054-40B2-856D-0E15D739D60C}"/>
            </c:ext>
          </c:extLst>
        </c:ser>
        <c:ser>
          <c:idx val="16"/>
          <c:order val="16"/>
          <c:tx>
            <c:strRef>
              <c:f>グラフ!$AE$5</c:f>
              <c:strCache>
                <c:ptCount val="1"/>
                <c:pt idx="0">
                  <c:v>inner応力:Δ-10℃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グラフ!$N$6:$N$56</c:f>
              <c:numCache>
                <c:formatCode>General</c:formatCode>
                <c:ptCount val="51"/>
                <c:pt idx="0">
                  <c:v>-50</c:v>
                </c:pt>
                <c:pt idx="1">
                  <c:v>-45</c:v>
                </c:pt>
                <c:pt idx="2">
                  <c:v>-40</c:v>
                </c:pt>
                <c:pt idx="3">
                  <c:v>-35</c:v>
                </c:pt>
                <c:pt idx="4">
                  <c:v>-30</c:v>
                </c:pt>
                <c:pt idx="5">
                  <c:v>-25</c:v>
                </c:pt>
                <c:pt idx="6">
                  <c:v>-20</c:v>
                </c:pt>
                <c:pt idx="7">
                  <c:v>-15</c:v>
                </c:pt>
                <c:pt idx="8">
                  <c:v>-10</c:v>
                </c:pt>
                <c:pt idx="9">
                  <c:v>-5</c:v>
                </c:pt>
                <c:pt idx="10">
                  <c:v>0</c:v>
                </c:pt>
                <c:pt idx="11">
                  <c:v>5</c:v>
                </c:pt>
                <c:pt idx="12">
                  <c:v>10</c:v>
                </c:pt>
                <c:pt idx="13">
                  <c:v>15</c:v>
                </c:pt>
                <c:pt idx="14">
                  <c:v>20</c:v>
                </c:pt>
                <c:pt idx="15">
                  <c:v>25</c:v>
                </c:pt>
                <c:pt idx="16">
                  <c:v>30</c:v>
                </c:pt>
                <c:pt idx="17">
                  <c:v>35</c:v>
                </c:pt>
                <c:pt idx="18">
                  <c:v>40</c:v>
                </c:pt>
                <c:pt idx="19">
                  <c:v>45</c:v>
                </c:pt>
                <c:pt idx="20">
                  <c:v>50</c:v>
                </c:pt>
                <c:pt idx="21">
                  <c:v>55</c:v>
                </c:pt>
                <c:pt idx="22">
                  <c:v>60</c:v>
                </c:pt>
                <c:pt idx="23">
                  <c:v>65</c:v>
                </c:pt>
                <c:pt idx="24">
                  <c:v>70</c:v>
                </c:pt>
                <c:pt idx="25">
                  <c:v>75</c:v>
                </c:pt>
                <c:pt idx="26">
                  <c:v>80</c:v>
                </c:pt>
                <c:pt idx="27">
                  <c:v>85</c:v>
                </c:pt>
                <c:pt idx="28">
                  <c:v>90</c:v>
                </c:pt>
                <c:pt idx="29">
                  <c:v>95</c:v>
                </c:pt>
                <c:pt idx="30">
                  <c:v>100</c:v>
                </c:pt>
                <c:pt idx="31">
                  <c:v>105</c:v>
                </c:pt>
                <c:pt idx="32">
                  <c:v>110</c:v>
                </c:pt>
                <c:pt idx="33">
                  <c:v>115</c:v>
                </c:pt>
                <c:pt idx="34">
                  <c:v>120</c:v>
                </c:pt>
                <c:pt idx="35">
                  <c:v>125</c:v>
                </c:pt>
                <c:pt idx="36">
                  <c:v>130</c:v>
                </c:pt>
                <c:pt idx="37">
                  <c:v>135</c:v>
                </c:pt>
                <c:pt idx="38">
                  <c:v>140</c:v>
                </c:pt>
                <c:pt idx="39">
                  <c:v>145</c:v>
                </c:pt>
                <c:pt idx="40">
                  <c:v>150</c:v>
                </c:pt>
                <c:pt idx="41">
                  <c:v>155</c:v>
                </c:pt>
                <c:pt idx="42">
                  <c:v>160</c:v>
                </c:pt>
                <c:pt idx="43">
                  <c:v>165</c:v>
                </c:pt>
                <c:pt idx="44">
                  <c:v>170</c:v>
                </c:pt>
                <c:pt idx="45">
                  <c:v>175</c:v>
                </c:pt>
                <c:pt idx="46">
                  <c:v>180</c:v>
                </c:pt>
                <c:pt idx="47">
                  <c:v>185</c:v>
                </c:pt>
                <c:pt idx="48">
                  <c:v>190</c:v>
                </c:pt>
                <c:pt idx="49">
                  <c:v>195</c:v>
                </c:pt>
                <c:pt idx="50">
                  <c:v>200</c:v>
                </c:pt>
              </c:numCache>
            </c:numRef>
          </c:xVal>
          <c:yVal>
            <c:numRef>
              <c:f>グラフ!$AE$6:$AE$56</c:f>
              <c:numCache>
                <c:formatCode>0.0</c:formatCode>
                <c:ptCount val="51"/>
                <c:pt idx="0">
                  <c:v>280.62773384044874</c:v>
                </c:pt>
                <c:pt idx="1">
                  <c:v>276.7648376799595</c:v>
                </c:pt>
                <c:pt idx="2">
                  <c:v>272.90194151947026</c:v>
                </c:pt>
                <c:pt idx="3">
                  <c:v>269.03904535895401</c:v>
                </c:pt>
                <c:pt idx="4">
                  <c:v>265.17614919847824</c:v>
                </c:pt>
                <c:pt idx="5">
                  <c:v>261.31325303797553</c:v>
                </c:pt>
                <c:pt idx="6">
                  <c:v>257.45035687748617</c:v>
                </c:pt>
                <c:pt idx="7">
                  <c:v>253.5874607169969</c:v>
                </c:pt>
                <c:pt idx="8">
                  <c:v>249.72456455649419</c:v>
                </c:pt>
                <c:pt idx="9">
                  <c:v>245.86166839603189</c:v>
                </c:pt>
                <c:pt idx="10">
                  <c:v>241.99877223551564</c:v>
                </c:pt>
                <c:pt idx="11">
                  <c:v>238.13587607502637</c:v>
                </c:pt>
                <c:pt idx="12">
                  <c:v>234.27297991453713</c:v>
                </c:pt>
                <c:pt idx="13">
                  <c:v>230.41008375403433</c:v>
                </c:pt>
                <c:pt idx="14">
                  <c:v>226.54718759355856</c:v>
                </c:pt>
                <c:pt idx="15">
                  <c:v>222.68429143306929</c:v>
                </c:pt>
                <c:pt idx="16">
                  <c:v>218.82139527256655</c:v>
                </c:pt>
                <c:pt idx="17">
                  <c:v>214.95849911207725</c:v>
                </c:pt>
                <c:pt idx="18">
                  <c:v>211.09560295157456</c:v>
                </c:pt>
                <c:pt idx="19">
                  <c:v>207.23270679108523</c:v>
                </c:pt>
                <c:pt idx="20">
                  <c:v>203.36981063058249</c:v>
                </c:pt>
                <c:pt idx="21">
                  <c:v>199.50691447009325</c:v>
                </c:pt>
                <c:pt idx="22">
                  <c:v>195.64401830960398</c:v>
                </c:pt>
                <c:pt idx="23">
                  <c:v>191.78112214912815</c:v>
                </c:pt>
                <c:pt idx="24">
                  <c:v>187.91822598862544</c:v>
                </c:pt>
                <c:pt idx="25">
                  <c:v>184.05532982813617</c:v>
                </c:pt>
                <c:pt idx="26">
                  <c:v>180.19243366764687</c:v>
                </c:pt>
                <c:pt idx="27">
                  <c:v>176.32953750714412</c:v>
                </c:pt>
                <c:pt idx="28">
                  <c:v>172.46664134665488</c:v>
                </c:pt>
                <c:pt idx="29">
                  <c:v>168.60374518615214</c:v>
                </c:pt>
                <c:pt idx="30">
                  <c:v>164.74084902567634</c:v>
                </c:pt>
                <c:pt idx="31">
                  <c:v>160.8779528651601</c:v>
                </c:pt>
                <c:pt idx="32">
                  <c:v>157.01505670471127</c:v>
                </c:pt>
                <c:pt idx="33">
                  <c:v>153.15216054419503</c:v>
                </c:pt>
                <c:pt idx="34">
                  <c:v>149.28926438370576</c:v>
                </c:pt>
                <c:pt idx="35">
                  <c:v>145.42636822321651</c:v>
                </c:pt>
                <c:pt idx="36">
                  <c:v>141.56347206271377</c:v>
                </c:pt>
                <c:pt idx="37">
                  <c:v>137.70057590223794</c:v>
                </c:pt>
                <c:pt idx="38">
                  <c:v>133.8376797417352</c:v>
                </c:pt>
                <c:pt idx="39">
                  <c:v>129.97478358124593</c:v>
                </c:pt>
                <c:pt idx="40">
                  <c:v>126.11188742074319</c:v>
                </c:pt>
                <c:pt idx="41">
                  <c:v>122.24899126025393</c:v>
                </c:pt>
                <c:pt idx="42">
                  <c:v>118.38609509977813</c:v>
                </c:pt>
                <c:pt idx="43">
                  <c:v>114.5231989392754</c:v>
                </c:pt>
                <c:pt idx="44">
                  <c:v>110.66030277877263</c:v>
                </c:pt>
                <c:pt idx="45">
                  <c:v>106.79740661829685</c:v>
                </c:pt>
                <c:pt idx="46">
                  <c:v>102.9345104577806</c:v>
                </c:pt>
                <c:pt idx="47">
                  <c:v>99.071614297304819</c:v>
                </c:pt>
                <c:pt idx="48">
                  <c:v>95.208718136815563</c:v>
                </c:pt>
                <c:pt idx="49">
                  <c:v>91.34582197631282</c:v>
                </c:pt>
                <c:pt idx="50">
                  <c:v>87.482925815823535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054-40B2-856D-0E15D739D60C}"/>
            </c:ext>
          </c:extLst>
        </c:ser>
        <c:ser>
          <c:idx val="17"/>
          <c:order val="17"/>
          <c:tx>
            <c:strRef>
              <c:f>グラフ!$AF$5</c:f>
              <c:strCache>
                <c:ptCount val="1"/>
                <c:pt idx="0">
                  <c:v>inner応力:Δ0℃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グラフ!$N$6:$N$56</c:f>
              <c:numCache>
                <c:formatCode>General</c:formatCode>
                <c:ptCount val="51"/>
                <c:pt idx="0">
                  <c:v>-50</c:v>
                </c:pt>
                <c:pt idx="1">
                  <c:v>-45</c:v>
                </c:pt>
                <c:pt idx="2">
                  <c:v>-40</c:v>
                </c:pt>
                <c:pt idx="3">
                  <c:v>-35</c:v>
                </c:pt>
                <c:pt idx="4">
                  <c:v>-30</c:v>
                </c:pt>
                <c:pt idx="5">
                  <c:v>-25</c:v>
                </c:pt>
                <c:pt idx="6">
                  <c:v>-20</c:v>
                </c:pt>
                <c:pt idx="7">
                  <c:v>-15</c:v>
                </c:pt>
                <c:pt idx="8">
                  <c:v>-10</c:v>
                </c:pt>
                <c:pt idx="9">
                  <c:v>-5</c:v>
                </c:pt>
                <c:pt idx="10">
                  <c:v>0</c:v>
                </c:pt>
                <c:pt idx="11">
                  <c:v>5</c:v>
                </c:pt>
                <c:pt idx="12">
                  <c:v>10</c:v>
                </c:pt>
                <c:pt idx="13">
                  <c:v>15</c:v>
                </c:pt>
                <c:pt idx="14">
                  <c:v>20</c:v>
                </c:pt>
                <c:pt idx="15">
                  <c:v>25</c:v>
                </c:pt>
                <c:pt idx="16">
                  <c:v>30</c:v>
                </c:pt>
                <c:pt idx="17">
                  <c:v>35</c:v>
                </c:pt>
                <c:pt idx="18">
                  <c:v>40</c:v>
                </c:pt>
                <c:pt idx="19">
                  <c:v>45</c:v>
                </c:pt>
                <c:pt idx="20">
                  <c:v>50</c:v>
                </c:pt>
                <c:pt idx="21">
                  <c:v>55</c:v>
                </c:pt>
                <c:pt idx="22">
                  <c:v>60</c:v>
                </c:pt>
                <c:pt idx="23">
                  <c:v>65</c:v>
                </c:pt>
                <c:pt idx="24">
                  <c:v>70</c:v>
                </c:pt>
                <c:pt idx="25">
                  <c:v>75</c:v>
                </c:pt>
                <c:pt idx="26">
                  <c:v>80</c:v>
                </c:pt>
                <c:pt idx="27">
                  <c:v>85</c:v>
                </c:pt>
                <c:pt idx="28">
                  <c:v>90</c:v>
                </c:pt>
                <c:pt idx="29">
                  <c:v>95</c:v>
                </c:pt>
                <c:pt idx="30">
                  <c:v>100</c:v>
                </c:pt>
                <c:pt idx="31">
                  <c:v>105</c:v>
                </c:pt>
                <c:pt idx="32">
                  <c:v>110</c:v>
                </c:pt>
                <c:pt idx="33">
                  <c:v>115</c:v>
                </c:pt>
                <c:pt idx="34">
                  <c:v>120</c:v>
                </c:pt>
                <c:pt idx="35">
                  <c:v>125</c:v>
                </c:pt>
                <c:pt idx="36">
                  <c:v>130</c:v>
                </c:pt>
                <c:pt idx="37">
                  <c:v>135</c:v>
                </c:pt>
                <c:pt idx="38">
                  <c:v>140</c:v>
                </c:pt>
                <c:pt idx="39">
                  <c:v>145</c:v>
                </c:pt>
                <c:pt idx="40">
                  <c:v>150</c:v>
                </c:pt>
                <c:pt idx="41">
                  <c:v>155</c:v>
                </c:pt>
                <c:pt idx="42">
                  <c:v>160</c:v>
                </c:pt>
                <c:pt idx="43">
                  <c:v>165</c:v>
                </c:pt>
                <c:pt idx="44">
                  <c:v>170</c:v>
                </c:pt>
                <c:pt idx="45">
                  <c:v>175</c:v>
                </c:pt>
                <c:pt idx="46">
                  <c:v>180</c:v>
                </c:pt>
                <c:pt idx="47">
                  <c:v>185</c:v>
                </c:pt>
                <c:pt idx="48">
                  <c:v>190</c:v>
                </c:pt>
                <c:pt idx="49">
                  <c:v>195</c:v>
                </c:pt>
                <c:pt idx="50">
                  <c:v>200</c:v>
                </c:pt>
              </c:numCache>
            </c:numRef>
          </c:xVal>
          <c:yVal>
            <c:numRef>
              <c:f>グラフ!$AF$6:$AF$56</c:f>
              <c:numCache>
                <c:formatCode>0.0</c:formatCode>
                <c:ptCount val="51"/>
                <c:pt idx="0">
                  <c:v>262.74168077277699</c:v>
                </c:pt>
                <c:pt idx="1">
                  <c:v>258.87878461227427</c:v>
                </c:pt>
                <c:pt idx="2">
                  <c:v>255.01588845179845</c:v>
                </c:pt>
                <c:pt idx="3">
                  <c:v>251.15299229128223</c:v>
                </c:pt>
                <c:pt idx="4">
                  <c:v>247.29009613079293</c:v>
                </c:pt>
                <c:pt idx="5">
                  <c:v>243.42719997030369</c:v>
                </c:pt>
                <c:pt idx="6">
                  <c:v>239.56430380980095</c:v>
                </c:pt>
                <c:pt idx="7">
                  <c:v>235.70140764932518</c:v>
                </c:pt>
                <c:pt idx="8">
                  <c:v>231.83851148882241</c:v>
                </c:pt>
                <c:pt idx="9">
                  <c:v>227.97561532834661</c:v>
                </c:pt>
                <c:pt idx="10">
                  <c:v>224.11271916784389</c:v>
                </c:pt>
                <c:pt idx="11">
                  <c:v>220.24982300734109</c:v>
                </c:pt>
                <c:pt idx="12">
                  <c:v>216.38692684686532</c:v>
                </c:pt>
                <c:pt idx="13">
                  <c:v>212.52403068636258</c:v>
                </c:pt>
                <c:pt idx="14">
                  <c:v>208.66113452587334</c:v>
                </c:pt>
                <c:pt idx="15">
                  <c:v>204.79823836539751</c:v>
                </c:pt>
                <c:pt idx="16">
                  <c:v>200.93534220488129</c:v>
                </c:pt>
                <c:pt idx="17">
                  <c:v>197.072446044392</c:v>
                </c:pt>
                <c:pt idx="18">
                  <c:v>193.20954988390275</c:v>
                </c:pt>
                <c:pt idx="19">
                  <c:v>189.34665372339998</c:v>
                </c:pt>
                <c:pt idx="20">
                  <c:v>185.48375756291074</c:v>
                </c:pt>
                <c:pt idx="21">
                  <c:v>181.62086140243494</c:v>
                </c:pt>
                <c:pt idx="22">
                  <c:v>177.7579652419322</c:v>
                </c:pt>
                <c:pt idx="23">
                  <c:v>173.89506908144293</c:v>
                </c:pt>
                <c:pt idx="24">
                  <c:v>170.03217292094018</c:v>
                </c:pt>
                <c:pt idx="25">
                  <c:v>166.16927676046438</c:v>
                </c:pt>
                <c:pt idx="26">
                  <c:v>162.30638059996164</c:v>
                </c:pt>
                <c:pt idx="27">
                  <c:v>158.4434844394589</c:v>
                </c:pt>
                <c:pt idx="28">
                  <c:v>154.5805882789831</c:v>
                </c:pt>
                <c:pt idx="29">
                  <c:v>150.71769211846686</c:v>
                </c:pt>
                <c:pt idx="30">
                  <c:v>146.854795958018</c:v>
                </c:pt>
                <c:pt idx="31">
                  <c:v>142.99189979750182</c:v>
                </c:pt>
                <c:pt idx="32">
                  <c:v>139.12900363702602</c:v>
                </c:pt>
                <c:pt idx="33">
                  <c:v>135.26610747652325</c:v>
                </c:pt>
                <c:pt idx="34">
                  <c:v>131.40321131602053</c:v>
                </c:pt>
                <c:pt idx="35">
                  <c:v>127.54031515553123</c:v>
                </c:pt>
                <c:pt idx="36">
                  <c:v>123.67741899504199</c:v>
                </c:pt>
                <c:pt idx="37">
                  <c:v>119.8145228345527</c:v>
                </c:pt>
                <c:pt idx="38">
                  <c:v>115.95162667404996</c:v>
                </c:pt>
                <c:pt idx="39">
                  <c:v>112.08873051357416</c:v>
                </c:pt>
                <c:pt idx="40">
                  <c:v>108.22583435308491</c:v>
                </c:pt>
                <c:pt idx="41">
                  <c:v>104.36293819258216</c:v>
                </c:pt>
                <c:pt idx="42">
                  <c:v>100.50004203209288</c:v>
                </c:pt>
                <c:pt idx="43">
                  <c:v>96.637145871603607</c:v>
                </c:pt>
                <c:pt idx="44">
                  <c:v>92.774249711087407</c:v>
                </c:pt>
                <c:pt idx="45">
                  <c:v>88.91135355061158</c:v>
                </c:pt>
                <c:pt idx="46">
                  <c:v>85.048457390108851</c:v>
                </c:pt>
                <c:pt idx="47">
                  <c:v>81.18556122961958</c:v>
                </c:pt>
                <c:pt idx="48">
                  <c:v>77.322665069130309</c:v>
                </c:pt>
                <c:pt idx="49">
                  <c:v>73.459768908641038</c:v>
                </c:pt>
                <c:pt idx="50">
                  <c:v>69.596872748165239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054-40B2-856D-0E15D739D60C}"/>
            </c:ext>
          </c:extLst>
        </c:ser>
        <c:ser>
          <c:idx val="18"/>
          <c:order val="18"/>
          <c:tx>
            <c:strRef>
              <c:f>グラフ!$AG$5</c:f>
              <c:strCache>
                <c:ptCount val="1"/>
                <c:pt idx="0">
                  <c:v>inner応力:Δ+10℃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グラフ!$N$6:$N$56</c:f>
              <c:numCache>
                <c:formatCode>General</c:formatCode>
                <c:ptCount val="51"/>
                <c:pt idx="0">
                  <c:v>-50</c:v>
                </c:pt>
                <c:pt idx="1">
                  <c:v>-45</c:v>
                </c:pt>
                <c:pt idx="2">
                  <c:v>-40</c:v>
                </c:pt>
                <c:pt idx="3">
                  <c:v>-35</c:v>
                </c:pt>
                <c:pt idx="4">
                  <c:v>-30</c:v>
                </c:pt>
                <c:pt idx="5">
                  <c:v>-25</c:v>
                </c:pt>
                <c:pt idx="6">
                  <c:v>-20</c:v>
                </c:pt>
                <c:pt idx="7">
                  <c:v>-15</c:v>
                </c:pt>
                <c:pt idx="8">
                  <c:v>-10</c:v>
                </c:pt>
                <c:pt idx="9">
                  <c:v>-5</c:v>
                </c:pt>
                <c:pt idx="10">
                  <c:v>0</c:v>
                </c:pt>
                <c:pt idx="11">
                  <c:v>5</c:v>
                </c:pt>
                <c:pt idx="12">
                  <c:v>10</c:v>
                </c:pt>
                <c:pt idx="13">
                  <c:v>15</c:v>
                </c:pt>
                <c:pt idx="14">
                  <c:v>20</c:v>
                </c:pt>
                <c:pt idx="15">
                  <c:v>25</c:v>
                </c:pt>
                <c:pt idx="16">
                  <c:v>30</c:v>
                </c:pt>
                <c:pt idx="17">
                  <c:v>35</c:v>
                </c:pt>
                <c:pt idx="18">
                  <c:v>40</c:v>
                </c:pt>
                <c:pt idx="19">
                  <c:v>45</c:v>
                </c:pt>
                <c:pt idx="20">
                  <c:v>50</c:v>
                </c:pt>
                <c:pt idx="21">
                  <c:v>55</c:v>
                </c:pt>
                <c:pt idx="22">
                  <c:v>60</c:v>
                </c:pt>
                <c:pt idx="23">
                  <c:v>65</c:v>
                </c:pt>
                <c:pt idx="24">
                  <c:v>70</c:v>
                </c:pt>
                <c:pt idx="25">
                  <c:v>75</c:v>
                </c:pt>
                <c:pt idx="26">
                  <c:v>80</c:v>
                </c:pt>
                <c:pt idx="27">
                  <c:v>85</c:v>
                </c:pt>
                <c:pt idx="28">
                  <c:v>90</c:v>
                </c:pt>
                <c:pt idx="29">
                  <c:v>95</c:v>
                </c:pt>
                <c:pt idx="30">
                  <c:v>100</c:v>
                </c:pt>
                <c:pt idx="31">
                  <c:v>105</c:v>
                </c:pt>
                <c:pt idx="32">
                  <c:v>110</c:v>
                </c:pt>
                <c:pt idx="33">
                  <c:v>115</c:v>
                </c:pt>
                <c:pt idx="34">
                  <c:v>120</c:v>
                </c:pt>
                <c:pt idx="35">
                  <c:v>125</c:v>
                </c:pt>
                <c:pt idx="36">
                  <c:v>130</c:v>
                </c:pt>
                <c:pt idx="37">
                  <c:v>135</c:v>
                </c:pt>
                <c:pt idx="38">
                  <c:v>140</c:v>
                </c:pt>
                <c:pt idx="39">
                  <c:v>145</c:v>
                </c:pt>
                <c:pt idx="40">
                  <c:v>150</c:v>
                </c:pt>
                <c:pt idx="41">
                  <c:v>155</c:v>
                </c:pt>
                <c:pt idx="42">
                  <c:v>160</c:v>
                </c:pt>
                <c:pt idx="43">
                  <c:v>165</c:v>
                </c:pt>
                <c:pt idx="44">
                  <c:v>170</c:v>
                </c:pt>
                <c:pt idx="45">
                  <c:v>175</c:v>
                </c:pt>
                <c:pt idx="46">
                  <c:v>180</c:v>
                </c:pt>
                <c:pt idx="47">
                  <c:v>185</c:v>
                </c:pt>
                <c:pt idx="48">
                  <c:v>190</c:v>
                </c:pt>
                <c:pt idx="49">
                  <c:v>195</c:v>
                </c:pt>
                <c:pt idx="50">
                  <c:v>200</c:v>
                </c:pt>
              </c:numCache>
            </c:numRef>
          </c:xVal>
          <c:yVal>
            <c:numRef>
              <c:f>グラフ!$AG$6:$AG$56</c:f>
              <c:numCache>
                <c:formatCode>0.0</c:formatCode>
                <c:ptCount val="51"/>
                <c:pt idx="0">
                  <c:v>244.85562770510521</c:v>
                </c:pt>
                <c:pt idx="1">
                  <c:v>240.99273154460249</c:v>
                </c:pt>
                <c:pt idx="2">
                  <c:v>237.12983538411322</c:v>
                </c:pt>
                <c:pt idx="3">
                  <c:v>233.26693922361045</c:v>
                </c:pt>
                <c:pt idx="4">
                  <c:v>229.40404306310771</c:v>
                </c:pt>
                <c:pt idx="5">
                  <c:v>225.54114690263191</c:v>
                </c:pt>
                <c:pt idx="6">
                  <c:v>221.67825074212919</c:v>
                </c:pt>
                <c:pt idx="7">
                  <c:v>217.81535458163989</c:v>
                </c:pt>
                <c:pt idx="8">
                  <c:v>213.95245842115065</c:v>
                </c:pt>
                <c:pt idx="9">
                  <c:v>210.08956226066138</c:v>
                </c:pt>
                <c:pt idx="10">
                  <c:v>206.22666610017208</c:v>
                </c:pt>
                <c:pt idx="11">
                  <c:v>202.36376993966934</c:v>
                </c:pt>
                <c:pt idx="12">
                  <c:v>198.50087377918007</c:v>
                </c:pt>
                <c:pt idx="13">
                  <c:v>194.6379776186908</c:v>
                </c:pt>
                <c:pt idx="14">
                  <c:v>190.77508145818808</c:v>
                </c:pt>
                <c:pt idx="15">
                  <c:v>186.91218529771228</c:v>
                </c:pt>
                <c:pt idx="16">
                  <c:v>183.04928913720951</c:v>
                </c:pt>
                <c:pt idx="17">
                  <c:v>179.18639297670677</c:v>
                </c:pt>
                <c:pt idx="18">
                  <c:v>175.32349681623097</c:v>
                </c:pt>
                <c:pt idx="19">
                  <c:v>171.4606006557417</c:v>
                </c:pt>
                <c:pt idx="20">
                  <c:v>167.59770449523899</c:v>
                </c:pt>
                <c:pt idx="21">
                  <c:v>163.73480833474969</c:v>
                </c:pt>
                <c:pt idx="22">
                  <c:v>159.87191217424694</c:v>
                </c:pt>
                <c:pt idx="23">
                  <c:v>156.00901601377117</c:v>
                </c:pt>
                <c:pt idx="24">
                  <c:v>152.14611985325493</c:v>
                </c:pt>
                <c:pt idx="25">
                  <c:v>148.2832236927791</c:v>
                </c:pt>
                <c:pt idx="26">
                  <c:v>144.42032753228986</c:v>
                </c:pt>
                <c:pt idx="27">
                  <c:v>140.55743137177365</c:v>
                </c:pt>
                <c:pt idx="28">
                  <c:v>136.69453521132482</c:v>
                </c:pt>
                <c:pt idx="29">
                  <c:v>132.83163905080855</c:v>
                </c:pt>
                <c:pt idx="30">
                  <c:v>128.96874289033281</c:v>
                </c:pt>
                <c:pt idx="31">
                  <c:v>125.10584672983003</c:v>
                </c:pt>
                <c:pt idx="32">
                  <c:v>121.24295056934076</c:v>
                </c:pt>
                <c:pt idx="33">
                  <c:v>117.38005440883801</c:v>
                </c:pt>
                <c:pt idx="34">
                  <c:v>113.51715824834875</c:v>
                </c:pt>
                <c:pt idx="35">
                  <c:v>109.65426208784601</c:v>
                </c:pt>
                <c:pt idx="36">
                  <c:v>105.79136592735675</c:v>
                </c:pt>
                <c:pt idx="37">
                  <c:v>101.92846976688094</c:v>
                </c:pt>
                <c:pt idx="38">
                  <c:v>98.065573606391666</c:v>
                </c:pt>
                <c:pt idx="39">
                  <c:v>94.202677445902395</c:v>
                </c:pt>
                <c:pt idx="40">
                  <c:v>90.339781285399653</c:v>
                </c:pt>
                <c:pt idx="41">
                  <c:v>86.476885124910382</c:v>
                </c:pt>
                <c:pt idx="42">
                  <c:v>82.613988964407639</c:v>
                </c:pt>
                <c:pt idx="43">
                  <c:v>78.751092803918368</c:v>
                </c:pt>
                <c:pt idx="44">
                  <c:v>74.888196643415611</c:v>
                </c:pt>
                <c:pt idx="45">
                  <c:v>71.025300482926355</c:v>
                </c:pt>
                <c:pt idx="46">
                  <c:v>67.162404322423598</c:v>
                </c:pt>
                <c:pt idx="47">
                  <c:v>63.299508161947813</c:v>
                </c:pt>
                <c:pt idx="48">
                  <c:v>59.436612001472007</c:v>
                </c:pt>
                <c:pt idx="49">
                  <c:v>55.573715840969264</c:v>
                </c:pt>
                <c:pt idx="50">
                  <c:v>51.710819680479993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054-40B2-856D-0E15D739D60C}"/>
            </c:ext>
          </c:extLst>
        </c:ser>
        <c:ser>
          <c:idx val="19"/>
          <c:order val="19"/>
          <c:tx>
            <c:strRef>
              <c:f>グラフ!$AH$5</c:f>
              <c:strCache>
                <c:ptCount val="1"/>
                <c:pt idx="0">
                  <c:v>inner応力:Δ+20℃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グラフ!$N$6:$N$56</c:f>
              <c:numCache>
                <c:formatCode>General</c:formatCode>
                <c:ptCount val="51"/>
                <c:pt idx="0">
                  <c:v>-50</c:v>
                </c:pt>
                <c:pt idx="1">
                  <c:v>-45</c:v>
                </c:pt>
                <c:pt idx="2">
                  <c:v>-40</c:v>
                </c:pt>
                <c:pt idx="3">
                  <c:v>-35</c:v>
                </c:pt>
                <c:pt idx="4">
                  <c:v>-30</c:v>
                </c:pt>
                <c:pt idx="5">
                  <c:v>-25</c:v>
                </c:pt>
                <c:pt idx="6">
                  <c:v>-20</c:v>
                </c:pt>
                <c:pt idx="7">
                  <c:v>-15</c:v>
                </c:pt>
                <c:pt idx="8">
                  <c:v>-10</c:v>
                </c:pt>
                <c:pt idx="9">
                  <c:v>-5</c:v>
                </c:pt>
                <c:pt idx="10">
                  <c:v>0</c:v>
                </c:pt>
                <c:pt idx="11">
                  <c:v>5</c:v>
                </c:pt>
                <c:pt idx="12">
                  <c:v>10</c:v>
                </c:pt>
                <c:pt idx="13">
                  <c:v>15</c:v>
                </c:pt>
                <c:pt idx="14">
                  <c:v>20</c:v>
                </c:pt>
                <c:pt idx="15">
                  <c:v>25</c:v>
                </c:pt>
                <c:pt idx="16">
                  <c:v>30</c:v>
                </c:pt>
                <c:pt idx="17">
                  <c:v>35</c:v>
                </c:pt>
                <c:pt idx="18">
                  <c:v>40</c:v>
                </c:pt>
                <c:pt idx="19">
                  <c:v>45</c:v>
                </c:pt>
                <c:pt idx="20">
                  <c:v>50</c:v>
                </c:pt>
                <c:pt idx="21">
                  <c:v>55</c:v>
                </c:pt>
                <c:pt idx="22">
                  <c:v>60</c:v>
                </c:pt>
                <c:pt idx="23">
                  <c:v>65</c:v>
                </c:pt>
                <c:pt idx="24">
                  <c:v>70</c:v>
                </c:pt>
                <c:pt idx="25">
                  <c:v>75</c:v>
                </c:pt>
                <c:pt idx="26">
                  <c:v>80</c:v>
                </c:pt>
                <c:pt idx="27">
                  <c:v>85</c:v>
                </c:pt>
                <c:pt idx="28">
                  <c:v>90</c:v>
                </c:pt>
                <c:pt idx="29">
                  <c:v>95</c:v>
                </c:pt>
                <c:pt idx="30">
                  <c:v>100</c:v>
                </c:pt>
                <c:pt idx="31">
                  <c:v>105</c:v>
                </c:pt>
                <c:pt idx="32">
                  <c:v>110</c:v>
                </c:pt>
                <c:pt idx="33">
                  <c:v>115</c:v>
                </c:pt>
                <c:pt idx="34">
                  <c:v>120</c:v>
                </c:pt>
                <c:pt idx="35">
                  <c:v>125</c:v>
                </c:pt>
                <c:pt idx="36">
                  <c:v>130</c:v>
                </c:pt>
                <c:pt idx="37">
                  <c:v>135</c:v>
                </c:pt>
                <c:pt idx="38">
                  <c:v>140</c:v>
                </c:pt>
                <c:pt idx="39">
                  <c:v>145</c:v>
                </c:pt>
                <c:pt idx="40">
                  <c:v>150</c:v>
                </c:pt>
                <c:pt idx="41">
                  <c:v>155</c:v>
                </c:pt>
                <c:pt idx="42">
                  <c:v>160</c:v>
                </c:pt>
                <c:pt idx="43">
                  <c:v>165</c:v>
                </c:pt>
                <c:pt idx="44">
                  <c:v>170</c:v>
                </c:pt>
                <c:pt idx="45">
                  <c:v>175</c:v>
                </c:pt>
                <c:pt idx="46">
                  <c:v>180</c:v>
                </c:pt>
                <c:pt idx="47">
                  <c:v>185</c:v>
                </c:pt>
                <c:pt idx="48">
                  <c:v>190</c:v>
                </c:pt>
                <c:pt idx="49">
                  <c:v>195</c:v>
                </c:pt>
                <c:pt idx="50">
                  <c:v>200</c:v>
                </c:pt>
              </c:numCache>
            </c:numRef>
          </c:xVal>
          <c:yVal>
            <c:numRef>
              <c:f>グラフ!$AH$6:$AH$56</c:f>
              <c:numCache>
                <c:formatCode>0.0</c:formatCode>
                <c:ptCount val="51"/>
                <c:pt idx="0">
                  <c:v>226.96957463741998</c:v>
                </c:pt>
                <c:pt idx="1">
                  <c:v>223.10667847693074</c:v>
                </c:pt>
                <c:pt idx="2">
                  <c:v>219.24378231642797</c:v>
                </c:pt>
                <c:pt idx="3">
                  <c:v>215.3808861559387</c:v>
                </c:pt>
                <c:pt idx="4">
                  <c:v>211.51798999543593</c:v>
                </c:pt>
                <c:pt idx="5">
                  <c:v>207.65509383494668</c:v>
                </c:pt>
                <c:pt idx="6">
                  <c:v>203.79219767445741</c:v>
                </c:pt>
                <c:pt idx="7">
                  <c:v>199.92930151395467</c:v>
                </c:pt>
                <c:pt idx="8">
                  <c:v>196.06640535347887</c:v>
                </c:pt>
                <c:pt idx="9">
                  <c:v>192.2035091929896</c:v>
                </c:pt>
                <c:pt idx="10">
                  <c:v>188.34061303248683</c:v>
                </c:pt>
                <c:pt idx="11">
                  <c:v>184.47771687199759</c:v>
                </c:pt>
                <c:pt idx="12">
                  <c:v>180.61482071149484</c:v>
                </c:pt>
                <c:pt idx="13">
                  <c:v>176.75192455100557</c:v>
                </c:pt>
                <c:pt idx="14">
                  <c:v>172.8890283905163</c:v>
                </c:pt>
                <c:pt idx="15">
                  <c:v>169.026132230027</c:v>
                </c:pt>
                <c:pt idx="16">
                  <c:v>165.16323606953776</c:v>
                </c:pt>
                <c:pt idx="17">
                  <c:v>161.30033990904849</c:v>
                </c:pt>
                <c:pt idx="18">
                  <c:v>157.43744374855919</c:v>
                </c:pt>
                <c:pt idx="19">
                  <c:v>153.5745475880565</c:v>
                </c:pt>
                <c:pt idx="20">
                  <c:v>149.7116514275537</c:v>
                </c:pt>
                <c:pt idx="21">
                  <c:v>145.84875526707793</c:v>
                </c:pt>
                <c:pt idx="22">
                  <c:v>141.98585910656169</c:v>
                </c:pt>
                <c:pt idx="23">
                  <c:v>138.12296294608592</c:v>
                </c:pt>
                <c:pt idx="24">
                  <c:v>134.26006678558315</c:v>
                </c:pt>
                <c:pt idx="25">
                  <c:v>130.39717062509388</c:v>
                </c:pt>
                <c:pt idx="26">
                  <c:v>126.53427446463157</c:v>
                </c:pt>
                <c:pt idx="27">
                  <c:v>122.67137830411536</c:v>
                </c:pt>
                <c:pt idx="28">
                  <c:v>118.80848214363955</c:v>
                </c:pt>
                <c:pt idx="29">
                  <c:v>114.94558598313681</c:v>
                </c:pt>
                <c:pt idx="30">
                  <c:v>111.08268982264754</c:v>
                </c:pt>
                <c:pt idx="31">
                  <c:v>107.2197936621448</c:v>
                </c:pt>
                <c:pt idx="32">
                  <c:v>103.356897501669</c:v>
                </c:pt>
                <c:pt idx="33">
                  <c:v>99.494001341152767</c:v>
                </c:pt>
                <c:pt idx="34">
                  <c:v>95.631105180663511</c:v>
                </c:pt>
                <c:pt idx="35">
                  <c:v>91.768209020174226</c:v>
                </c:pt>
                <c:pt idx="36">
                  <c:v>87.905312859698427</c:v>
                </c:pt>
                <c:pt idx="37">
                  <c:v>84.04241669920917</c:v>
                </c:pt>
                <c:pt idx="38">
                  <c:v>80.179520538706413</c:v>
                </c:pt>
                <c:pt idx="39">
                  <c:v>76.316624378230628</c:v>
                </c:pt>
                <c:pt idx="40">
                  <c:v>72.453728217714399</c:v>
                </c:pt>
                <c:pt idx="41">
                  <c:v>68.590832057225128</c:v>
                </c:pt>
                <c:pt idx="42">
                  <c:v>64.727935896735858</c:v>
                </c:pt>
                <c:pt idx="43">
                  <c:v>60.865039736233115</c:v>
                </c:pt>
                <c:pt idx="44">
                  <c:v>57.002143575730365</c:v>
                </c:pt>
                <c:pt idx="45">
                  <c:v>53.139247415254573</c:v>
                </c:pt>
                <c:pt idx="46">
                  <c:v>49.276351254765309</c:v>
                </c:pt>
                <c:pt idx="47">
                  <c:v>45.413455094276038</c:v>
                </c:pt>
                <c:pt idx="48">
                  <c:v>41.550558933786768</c:v>
                </c:pt>
                <c:pt idx="49">
                  <c:v>37.687662773297497</c:v>
                </c:pt>
                <c:pt idx="50">
                  <c:v>33.824766612794747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054-40B2-856D-0E15D739D60C}"/>
            </c:ext>
          </c:extLst>
        </c:ser>
        <c:ser>
          <c:idx val="20"/>
          <c:order val="20"/>
          <c:tx>
            <c:strRef>
              <c:f>グラフ!$AI$5</c:f>
              <c:strCache>
                <c:ptCount val="1"/>
                <c:pt idx="0">
                  <c:v>inner応力:Δ+30℃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グラフ!$N$6:$N$56</c:f>
              <c:numCache>
                <c:formatCode>General</c:formatCode>
                <c:ptCount val="51"/>
                <c:pt idx="0">
                  <c:v>-50</c:v>
                </c:pt>
                <c:pt idx="1">
                  <c:v>-45</c:v>
                </c:pt>
                <c:pt idx="2">
                  <c:v>-40</c:v>
                </c:pt>
                <c:pt idx="3">
                  <c:v>-35</c:v>
                </c:pt>
                <c:pt idx="4">
                  <c:v>-30</c:v>
                </c:pt>
                <c:pt idx="5">
                  <c:v>-25</c:v>
                </c:pt>
                <c:pt idx="6">
                  <c:v>-20</c:v>
                </c:pt>
                <c:pt idx="7">
                  <c:v>-15</c:v>
                </c:pt>
                <c:pt idx="8">
                  <c:v>-10</c:v>
                </c:pt>
                <c:pt idx="9">
                  <c:v>-5</c:v>
                </c:pt>
                <c:pt idx="10">
                  <c:v>0</c:v>
                </c:pt>
                <c:pt idx="11">
                  <c:v>5</c:v>
                </c:pt>
                <c:pt idx="12">
                  <c:v>10</c:v>
                </c:pt>
                <c:pt idx="13">
                  <c:v>15</c:v>
                </c:pt>
                <c:pt idx="14">
                  <c:v>20</c:v>
                </c:pt>
                <c:pt idx="15">
                  <c:v>25</c:v>
                </c:pt>
                <c:pt idx="16">
                  <c:v>30</c:v>
                </c:pt>
                <c:pt idx="17">
                  <c:v>35</c:v>
                </c:pt>
                <c:pt idx="18">
                  <c:v>40</c:v>
                </c:pt>
                <c:pt idx="19">
                  <c:v>45</c:v>
                </c:pt>
                <c:pt idx="20">
                  <c:v>50</c:v>
                </c:pt>
                <c:pt idx="21">
                  <c:v>55</c:v>
                </c:pt>
                <c:pt idx="22">
                  <c:v>60</c:v>
                </c:pt>
                <c:pt idx="23">
                  <c:v>65</c:v>
                </c:pt>
                <c:pt idx="24">
                  <c:v>70</c:v>
                </c:pt>
                <c:pt idx="25">
                  <c:v>75</c:v>
                </c:pt>
                <c:pt idx="26">
                  <c:v>80</c:v>
                </c:pt>
                <c:pt idx="27">
                  <c:v>85</c:v>
                </c:pt>
                <c:pt idx="28">
                  <c:v>90</c:v>
                </c:pt>
                <c:pt idx="29">
                  <c:v>95</c:v>
                </c:pt>
                <c:pt idx="30">
                  <c:v>100</c:v>
                </c:pt>
                <c:pt idx="31">
                  <c:v>105</c:v>
                </c:pt>
                <c:pt idx="32">
                  <c:v>110</c:v>
                </c:pt>
                <c:pt idx="33">
                  <c:v>115</c:v>
                </c:pt>
                <c:pt idx="34">
                  <c:v>120</c:v>
                </c:pt>
                <c:pt idx="35">
                  <c:v>125</c:v>
                </c:pt>
                <c:pt idx="36">
                  <c:v>130</c:v>
                </c:pt>
                <c:pt idx="37">
                  <c:v>135</c:v>
                </c:pt>
                <c:pt idx="38">
                  <c:v>140</c:v>
                </c:pt>
                <c:pt idx="39">
                  <c:v>145</c:v>
                </c:pt>
                <c:pt idx="40">
                  <c:v>150</c:v>
                </c:pt>
                <c:pt idx="41">
                  <c:v>155</c:v>
                </c:pt>
                <c:pt idx="42">
                  <c:v>160</c:v>
                </c:pt>
                <c:pt idx="43">
                  <c:v>165</c:v>
                </c:pt>
                <c:pt idx="44">
                  <c:v>170</c:v>
                </c:pt>
                <c:pt idx="45">
                  <c:v>175</c:v>
                </c:pt>
                <c:pt idx="46">
                  <c:v>180</c:v>
                </c:pt>
                <c:pt idx="47">
                  <c:v>185</c:v>
                </c:pt>
                <c:pt idx="48">
                  <c:v>190</c:v>
                </c:pt>
                <c:pt idx="49">
                  <c:v>195</c:v>
                </c:pt>
                <c:pt idx="50">
                  <c:v>200</c:v>
                </c:pt>
              </c:numCache>
            </c:numRef>
          </c:xVal>
          <c:yVal>
            <c:numRef>
              <c:f>グラフ!$AI$6:$AI$56</c:f>
              <c:numCache>
                <c:formatCode>0.0</c:formatCode>
                <c:ptCount val="51"/>
                <c:pt idx="0">
                  <c:v>209.0835215697347</c:v>
                </c:pt>
                <c:pt idx="1">
                  <c:v>205.22062540925893</c:v>
                </c:pt>
                <c:pt idx="2">
                  <c:v>201.35772924875619</c:v>
                </c:pt>
                <c:pt idx="3">
                  <c:v>197.49483308825344</c:v>
                </c:pt>
                <c:pt idx="4">
                  <c:v>193.63193692776417</c:v>
                </c:pt>
                <c:pt idx="5">
                  <c:v>189.76904076726143</c:v>
                </c:pt>
                <c:pt idx="6">
                  <c:v>185.90614460678566</c:v>
                </c:pt>
                <c:pt idx="7">
                  <c:v>182.04324844628289</c:v>
                </c:pt>
                <c:pt idx="8">
                  <c:v>178.18035228579362</c:v>
                </c:pt>
                <c:pt idx="9">
                  <c:v>174.31745612531782</c:v>
                </c:pt>
                <c:pt idx="10">
                  <c:v>170.4545599648016</c:v>
                </c:pt>
                <c:pt idx="11">
                  <c:v>166.59166380431233</c:v>
                </c:pt>
                <c:pt idx="12">
                  <c:v>162.72876764382306</c:v>
                </c:pt>
                <c:pt idx="13">
                  <c:v>158.86587148332032</c:v>
                </c:pt>
                <c:pt idx="14">
                  <c:v>155.00297532284452</c:v>
                </c:pt>
                <c:pt idx="15">
                  <c:v>151.14007916236875</c:v>
                </c:pt>
                <c:pt idx="16">
                  <c:v>147.27718300186598</c:v>
                </c:pt>
                <c:pt idx="17">
                  <c:v>143.41428684136324</c:v>
                </c:pt>
                <c:pt idx="18">
                  <c:v>139.55139068087396</c:v>
                </c:pt>
                <c:pt idx="19">
                  <c:v>135.68849452038469</c:v>
                </c:pt>
                <c:pt idx="20">
                  <c:v>131.82559835986848</c:v>
                </c:pt>
                <c:pt idx="21">
                  <c:v>127.96270219939267</c:v>
                </c:pt>
                <c:pt idx="22">
                  <c:v>124.09980603888992</c:v>
                </c:pt>
                <c:pt idx="23">
                  <c:v>120.23690987840067</c:v>
                </c:pt>
                <c:pt idx="24">
                  <c:v>116.37401371792487</c:v>
                </c:pt>
                <c:pt idx="25">
                  <c:v>112.5111175574356</c:v>
                </c:pt>
                <c:pt idx="26">
                  <c:v>108.64822139694633</c:v>
                </c:pt>
                <c:pt idx="27">
                  <c:v>104.78532523644357</c:v>
                </c:pt>
                <c:pt idx="28">
                  <c:v>100.9224290759543</c:v>
                </c:pt>
                <c:pt idx="29">
                  <c:v>97.059532915451541</c:v>
                </c:pt>
                <c:pt idx="30">
                  <c:v>93.196636754975771</c:v>
                </c:pt>
                <c:pt idx="31">
                  <c:v>89.333740594459542</c:v>
                </c:pt>
                <c:pt idx="32">
                  <c:v>85.470844433983729</c:v>
                </c:pt>
                <c:pt idx="33">
                  <c:v>81.607948273481</c:v>
                </c:pt>
                <c:pt idx="34">
                  <c:v>77.745052113005201</c:v>
                </c:pt>
                <c:pt idx="35">
                  <c:v>73.882155952502458</c:v>
                </c:pt>
                <c:pt idx="36">
                  <c:v>70.019259792013173</c:v>
                </c:pt>
                <c:pt idx="37">
                  <c:v>66.156363631537403</c:v>
                </c:pt>
                <c:pt idx="38">
                  <c:v>62.293467471021167</c:v>
                </c:pt>
                <c:pt idx="39">
                  <c:v>58.430571310545368</c:v>
                </c:pt>
                <c:pt idx="40">
                  <c:v>54.567675150042632</c:v>
                </c:pt>
                <c:pt idx="41">
                  <c:v>50.704778989539889</c:v>
                </c:pt>
                <c:pt idx="42">
                  <c:v>46.841882829050618</c:v>
                </c:pt>
                <c:pt idx="43">
                  <c:v>42.97898666856134</c:v>
                </c:pt>
                <c:pt idx="44">
                  <c:v>39.116090508072077</c:v>
                </c:pt>
                <c:pt idx="45">
                  <c:v>35.253194347582806</c:v>
                </c:pt>
                <c:pt idx="46">
                  <c:v>31.390298187080059</c:v>
                </c:pt>
                <c:pt idx="47">
                  <c:v>27.527402026604268</c:v>
                </c:pt>
                <c:pt idx="48">
                  <c:v>23.664505866101514</c:v>
                </c:pt>
                <c:pt idx="49">
                  <c:v>19.801609705612247</c:v>
                </c:pt>
                <c:pt idx="50">
                  <c:v>15.93871354512298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054-40B2-856D-0E15D739D60C}"/>
            </c:ext>
          </c:extLst>
        </c:ser>
        <c:ser>
          <c:idx val="21"/>
          <c:order val="21"/>
          <c:tx>
            <c:strRef>
              <c:f>グラフ!$AJ$5</c:f>
              <c:strCache>
                <c:ptCount val="1"/>
                <c:pt idx="0">
                  <c:v>inner降伏点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グラフ!$N$6:$N$56</c:f>
              <c:numCache>
                <c:formatCode>General</c:formatCode>
                <c:ptCount val="51"/>
                <c:pt idx="0">
                  <c:v>-50</c:v>
                </c:pt>
                <c:pt idx="1">
                  <c:v>-45</c:v>
                </c:pt>
                <c:pt idx="2">
                  <c:v>-40</c:v>
                </c:pt>
                <c:pt idx="3">
                  <c:v>-35</c:v>
                </c:pt>
                <c:pt idx="4">
                  <c:v>-30</c:v>
                </c:pt>
                <c:pt idx="5">
                  <c:v>-25</c:v>
                </c:pt>
                <c:pt idx="6">
                  <c:v>-20</c:v>
                </c:pt>
                <c:pt idx="7">
                  <c:v>-15</c:v>
                </c:pt>
                <c:pt idx="8">
                  <c:v>-10</c:v>
                </c:pt>
                <c:pt idx="9">
                  <c:v>-5</c:v>
                </c:pt>
                <c:pt idx="10">
                  <c:v>0</c:v>
                </c:pt>
                <c:pt idx="11">
                  <c:v>5</c:v>
                </c:pt>
                <c:pt idx="12">
                  <c:v>10</c:v>
                </c:pt>
                <c:pt idx="13">
                  <c:v>15</c:v>
                </c:pt>
                <c:pt idx="14">
                  <c:v>20</c:v>
                </c:pt>
                <c:pt idx="15">
                  <c:v>25</c:v>
                </c:pt>
                <c:pt idx="16">
                  <c:v>30</c:v>
                </c:pt>
                <c:pt idx="17">
                  <c:v>35</c:v>
                </c:pt>
                <c:pt idx="18">
                  <c:v>40</c:v>
                </c:pt>
                <c:pt idx="19">
                  <c:v>45</c:v>
                </c:pt>
                <c:pt idx="20">
                  <c:v>50</c:v>
                </c:pt>
                <c:pt idx="21">
                  <c:v>55</c:v>
                </c:pt>
                <c:pt idx="22">
                  <c:v>60</c:v>
                </c:pt>
                <c:pt idx="23">
                  <c:v>65</c:v>
                </c:pt>
                <c:pt idx="24">
                  <c:v>70</c:v>
                </c:pt>
                <c:pt idx="25">
                  <c:v>75</c:v>
                </c:pt>
                <c:pt idx="26">
                  <c:v>80</c:v>
                </c:pt>
                <c:pt idx="27">
                  <c:v>85</c:v>
                </c:pt>
                <c:pt idx="28">
                  <c:v>90</c:v>
                </c:pt>
                <c:pt idx="29">
                  <c:v>95</c:v>
                </c:pt>
                <c:pt idx="30">
                  <c:v>100</c:v>
                </c:pt>
                <c:pt idx="31">
                  <c:v>105</c:v>
                </c:pt>
                <c:pt idx="32">
                  <c:v>110</c:v>
                </c:pt>
                <c:pt idx="33">
                  <c:v>115</c:v>
                </c:pt>
                <c:pt idx="34">
                  <c:v>120</c:v>
                </c:pt>
                <c:pt idx="35">
                  <c:v>125</c:v>
                </c:pt>
                <c:pt idx="36">
                  <c:v>130</c:v>
                </c:pt>
                <c:pt idx="37">
                  <c:v>135</c:v>
                </c:pt>
                <c:pt idx="38">
                  <c:v>140</c:v>
                </c:pt>
                <c:pt idx="39">
                  <c:v>145</c:v>
                </c:pt>
                <c:pt idx="40">
                  <c:v>150</c:v>
                </c:pt>
                <c:pt idx="41">
                  <c:v>155</c:v>
                </c:pt>
                <c:pt idx="42">
                  <c:v>160</c:v>
                </c:pt>
                <c:pt idx="43">
                  <c:v>165</c:v>
                </c:pt>
                <c:pt idx="44">
                  <c:v>170</c:v>
                </c:pt>
                <c:pt idx="45">
                  <c:v>175</c:v>
                </c:pt>
                <c:pt idx="46">
                  <c:v>180</c:v>
                </c:pt>
                <c:pt idx="47">
                  <c:v>185</c:v>
                </c:pt>
                <c:pt idx="48">
                  <c:v>190</c:v>
                </c:pt>
                <c:pt idx="49">
                  <c:v>195</c:v>
                </c:pt>
                <c:pt idx="50">
                  <c:v>200</c:v>
                </c:pt>
              </c:numCache>
            </c:numRef>
          </c:xVal>
          <c:yVal>
            <c:numRef>
              <c:f>グラフ!$AJ$6:$AJ$56</c:f>
              <c:numCache>
                <c:formatCode>0.0</c:formatCode>
                <c:ptCount val="51"/>
                <c:pt idx="0">
                  <c:v>345</c:v>
                </c:pt>
                <c:pt idx="1">
                  <c:v>345</c:v>
                </c:pt>
                <c:pt idx="2">
                  <c:v>345</c:v>
                </c:pt>
                <c:pt idx="3">
                  <c:v>345</c:v>
                </c:pt>
                <c:pt idx="4">
                  <c:v>345</c:v>
                </c:pt>
                <c:pt idx="5">
                  <c:v>345</c:v>
                </c:pt>
                <c:pt idx="6">
                  <c:v>345</c:v>
                </c:pt>
                <c:pt idx="7">
                  <c:v>345</c:v>
                </c:pt>
                <c:pt idx="8">
                  <c:v>345</c:v>
                </c:pt>
                <c:pt idx="9">
                  <c:v>345</c:v>
                </c:pt>
                <c:pt idx="10">
                  <c:v>345</c:v>
                </c:pt>
                <c:pt idx="11">
                  <c:v>345</c:v>
                </c:pt>
                <c:pt idx="12">
                  <c:v>345</c:v>
                </c:pt>
                <c:pt idx="13">
                  <c:v>345</c:v>
                </c:pt>
                <c:pt idx="14">
                  <c:v>345</c:v>
                </c:pt>
                <c:pt idx="15">
                  <c:v>345</c:v>
                </c:pt>
                <c:pt idx="16">
                  <c:v>345</c:v>
                </c:pt>
                <c:pt idx="17">
                  <c:v>345</c:v>
                </c:pt>
                <c:pt idx="18">
                  <c:v>345</c:v>
                </c:pt>
                <c:pt idx="19">
                  <c:v>345</c:v>
                </c:pt>
                <c:pt idx="20">
                  <c:v>345</c:v>
                </c:pt>
                <c:pt idx="21">
                  <c:v>345</c:v>
                </c:pt>
                <c:pt idx="22">
                  <c:v>345</c:v>
                </c:pt>
                <c:pt idx="23">
                  <c:v>345</c:v>
                </c:pt>
                <c:pt idx="24">
                  <c:v>345</c:v>
                </c:pt>
                <c:pt idx="25">
                  <c:v>345</c:v>
                </c:pt>
                <c:pt idx="26">
                  <c:v>345</c:v>
                </c:pt>
                <c:pt idx="27">
                  <c:v>345</c:v>
                </c:pt>
                <c:pt idx="28">
                  <c:v>345</c:v>
                </c:pt>
                <c:pt idx="29">
                  <c:v>345</c:v>
                </c:pt>
                <c:pt idx="30">
                  <c:v>345</c:v>
                </c:pt>
                <c:pt idx="31">
                  <c:v>345</c:v>
                </c:pt>
                <c:pt idx="32">
                  <c:v>345</c:v>
                </c:pt>
                <c:pt idx="33">
                  <c:v>345</c:v>
                </c:pt>
                <c:pt idx="34">
                  <c:v>345</c:v>
                </c:pt>
                <c:pt idx="35">
                  <c:v>345</c:v>
                </c:pt>
                <c:pt idx="36">
                  <c:v>345</c:v>
                </c:pt>
                <c:pt idx="37">
                  <c:v>345</c:v>
                </c:pt>
                <c:pt idx="38">
                  <c:v>345</c:v>
                </c:pt>
                <c:pt idx="39">
                  <c:v>345</c:v>
                </c:pt>
                <c:pt idx="40">
                  <c:v>345</c:v>
                </c:pt>
                <c:pt idx="41">
                  <c:v>345</c:v>
                </c:pt>
                <c:pt idx="42">
                  <c:v>345</c:v>
                </c:pt>
                <c:pt idx="43">
                  <c:v>345</c:v>
                </c:pt>
                <c:pt idx="44">
                  <c:v>345</c:v>
                </c:pt>
                <c:pt idx="45">
                  <c:v>345</c:v>
                </c:pt>
                <c:pt idx="46">
                  <c:v>345</c:v>
                </c:pt>
                <c:pt idx="47">
                  <c:v>345</c:v>
                </c:pt>
                <c:pt idx="48">
                  <c:v>345</c:v>
                </c:pt>
                <c:pt idx="49">
                  <c:v>345</c:v>
                </c:pt>
                <c:pt idx="50">
                  <c:v>345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7-0054-40B2-856D-0E15D739D6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8419104"/>
        <c:axId val="1878401216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グラフ!$O$5</c15:sqref>
                        </c15:formulaRef>
                      </c:ext>
                    </c:extLst>
                    <c:strCache>
                      <c:ptCount val="1"/>
                      <c:pt idx="0">
                        <c:v>締め代：Δ-30℃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グラフ!$O$6:$O$56</c15:sqref>
                        </c15:formulaRef>
                      </c:ext>
                    </c:extLst>
                    <c:numCache>
                      <c:formatCode>0.000</c:formatCode>
                      <c:ptCount val="51"/>
                      <c:pt idx="0">
                        <c:v>0.16679667000000364</c:v>
                      </c:pt>
                      <c:pt idx="1">
                        <c:v>0.16476026499999818</c:v>
                      </c:pt>
                      <c:pt idx="2">
                        <c:v>0.16272385999999983</c:v>
                      </c:pt>
                      <c:pt idx="3">
                        <c:v>0.16068745500000148</c:v>
                      </c:pt>
                      <c:pt idx="4">
                        <c:v>0.15865104999999602</c:v>
                      </c:pt>
                      <c:pt idx="5">
                        <c:v>0.15661464499999767</c:v>
                      </c:pt>
                      <c:pt idx="6">
                        <c:v>0.15457823999999931</c:v>
                      </c:pt>
                      <c:pt idx="7">
                        <c:v>0.15254183499999385</c:v>
                      </c:pt>
                      <c:pt idx="8">
                        <c:v>0.1505054300000026</c:v>
                      </c:pt>
                      <c:pt idx="9">
                        <c:v>0.14846902500000425</c:v>
                      </c:pt>
                      <c:pt idx="10">
                        <c:v>0.14643261999999879</c:v>
                      </c:pt>
                      <c:pt idx="11">
                        <c:v>0.14439621500000044</c:v>
                      </c:pt>
                      <c:pt idx="12">
                        <c:v>0.14235980999999498</c:v>
                      </c:pt>
                      <c:pt idx="13">
                        <c:v>0.14032340500000373</c:v>
                      </c:pt>
                      <c:pt idx="14">
                        <c:v>0.13828699999999827</c:v>
                      </c:pt>
                      <c:pt idx="15">
                        <c:v>0.13625059500000702</c:v>
                      </c:pt>
                      <c:pt idx="16">
                        <c:v>0.13421419000000157</c:v>
                      </c:pt>
                      <c:pt idx="17">
                        <c:v>0.13217778499999611</c:v>
                      </c:pt>
                      <c:pt idx="18">
                        <c:v>0.13014138000000486</c:v>
                      </c:pt>
                      <c:pt idx="19">
                        <c:v>0.1281049749999994</c:v>
                      </c:pt>
                      <c:pt idx="20">
                        <c:v>0.12606856999999394</c:v>
                      </c:pt>
                      <c:pt idx="21">
                        <c:v>0.12403216500000269</c:v>
                      </c:pt>
                      <c:pt idx="22">
                        <c:v>0.12199575999999013</c:v>
                      </c:pt>
                      <c:pt idx="23">
                        <c:v>0.11995935499999888</c:v>
                      </c:pt>
                      <c:pt idx="24">
                        <c:v>0.11792294999999342</c:v>
                      </c:pt>
                      <c:pt idx="25">
                        <c:v>0.11588654499999507</c:v>
                      </c:pt>
                      <c:pt idx="26">
                        <c:v>0.11385014000000382</c:v>
                      </c:pt>
                      <c:pt idx="27">
                        <c:v>0.11181373499999836</c:v>
                      </c:pt>
                      <c:pt idx="28">
                        <c:v>0.10977733000000711</c:v>
                      </c:pt>
                      <c:pt idx="29">
                        <c:v>0.10774092499999455</c:v>
                      </c:pt>
                      <c:pt idx="30">
                        <c:v>0.1057045200000033</c:v>
                      </c:pt>
                      <c:pt idx="31">
                        <c:v>0.10366811499999784</c:v>
                      </c:pt>
                      <c:pt idx="32">
                        <c:v>0.10163170999999949</c:v>
                      </c:pt>
                      <c:pt idx="33">
                        <c:v>9.9595304999994028E-2</c:v>
                      </c:pt>
                      <c:pt idx="34">
                        <c:v>9.7558899999995674E-2</c:v>
                      </c:pt>
                      <c:pt idx="35">
                        <c:v>9.5522494999990215E-2</c:v>
                      </c:pt>
                      <c:pt idx="36">
                        <c:v>9.3486090000006072E-2</c:v>
                      </c:pt>
                      <c:pt idx="37">
                        <c:v>9.1449685000007719E-2</c:v>
                      </c:pt>
                      <c:pt idx="38">
                        <c:v>8.941328000000226E-2</c:v>
                      </c:pt>
                      <c:pt idx="39">
                        <c:v>8.7376875000011012E-2</c:v>
                      </c:pt>
                      <c:pt idx="40">
                        <c:v>8.5340469999998447E-2</c:v>
                      </c:pt>
                      <c:pt idx="41">
                        <c:v>8.3304065000000094E-2</c:v>
                      </c:pt>
                      <c:pt idx="42">
                        <c:v>8.126766000000174E-2</c:v>
                      </c:pt>
                      <c:pt idx="43">
                        <c:v>7.9231254999996281E-2</c:v>
                      </c:pt>
                      <c:pt idx="44">
                        <c:v>7.7194849999990822E-2</c:v>
                      </c:pt>
                      <c:pt idx="45">
                        <c:v>7.5158444999999574E-2</c:v>
                      </c:pt>
                      <c:pt idx="46">
                        <c:v>7.3122040000001221E-2</c:v>
                      </c:pt>
                      <c:pt idx="47">
                        <c:v>7.1085635000002867E-2</c:v>
                      </c:pt>
                      <c:pt idx="48">
                        <c:v>6.9049230000004513E-2</c:v>
                      </c:pt>
                      <c:pt idx="49">
                        <c:v>6.701282500000616E-2</c:v>
                      </c:pt>
                      <c:pt idx="50">
                        <c:v>6.4976420000000701E-2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054-40B2-856D-0E15D739D60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グラフ!$P$5</c15:sqref>
                        </c15:formulaRef>
                      </c:ext>
                    </c:extLst>
                    <c:strCache>
                      <c:ptCount val="1"/>
                      <c:pt idx="0">
                        <c:v>締め代：Δ-20℃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グラフ!$P$6:$P$56</c15:sqref>
                        </c15:formulaRef>
                      </c:ext>
                    </c:extLst>
                    <c:numCache>
                      <c:formatCode>0.000</c:formatCode>
                      <c:ptCount val="51"/>
                      <c:pt idx="0">
                        <c:v>0.15736766999999929</c:v>
                      </c:pt>
                      <c:pt idx="1">
                        <c:v>0.15533126500000805</c:v>
                      </c:pt>
                      <c:pt idx="2">
                        <c:v>0.15329486000000259</c:v>
                      </c:pt>
                      <c:pt idx="3">
                        <c:v>0.15125845499999713</c:v>
                      </c:pt>
                      <c:pt idx="4">
                        <c:v>0.14922204999999877</c:v>
                      </c:pt>
                      <c:pt idx="5">
                        <c:v>0.14718564499999331</c:v>
                      </c:pt>
                      <c:pt idx="6">
                        <c:v>0.14514924000000207</c:v>
                      </c:pt>
                      <c:pt idx="7">
                        <c:v>0.14311283499999661</c:v>
                      </c:pt>
                      <c:pt idx="8">
                        <c:v>0.14107642999999825</c:v>
                      </c:pt>
                      <c:pt idx="9">
                        <c:v>0.13904002500000701</c:v>
                      </c:pt>
                      <c:pt idx="10">
                        <c:v>0.13700361999999444</c:v>
                      </c:pt>
                      <c:pt idx="11">
                        <c:v>0.13496721500000319</c:v>
                      </c:pt>
                      <c:pt idx="12">
                        <c:v>0.13293080999999773</c:v>
                      </c:pt>
                      <c:pt idx="13">
                        <c:v>0.13089440499999938</c:v>
                      </c:pt>
                      <c:pt idx="14">
                        <c:v>0.12885800000000103</c:v>
                      </c:pt>
                      <c:pt idx="15">
                        <c:v>0.12682159500000267</c:v>
                      </c:pt>
                      <c:pt idx="16">
                        <c:v>0.12478519000000432</c:v>
                      </c:pt>
                      <c:pt idx="17">
                        <c:v>0.12274878499999886</c:v>
                      </c:pt>
                      <c:pt idx="18">
                        <c:v>0.12071238000000051</c:v>
                      </c:pt>
                      <c:pt idx="19">
                        <c:v>0.11867597500000215</c:v>
                      </c:pt>
                      <c:pt idx="20">
                        <c:v>0.11663956999998959</c:v>
                      </c:pt>
                      <c:pt idx="21">
                        <c:v>0.11460316499999834</c:v>
                      </c:pt>
                      <c:pt idx="22">
                        <c:v>0.11256675999999288</c:v>
                      </c:pt>
                      <c:pt idx="23">
                        <c:v>0.11053035499999453</c:v>
                      </c:pt>
                      <c:pt idx="24">
                        <c:v>0.10849394999999618</c:v>
                      </c:pt>
                      <c:pt idx="25">
                        <c:v>0.10645754500000493</c:v>
                      </c:pt>
                      <c:pt idx="26">
                        <c:v>0.10442114000000657</c:v>
                      </c:pt>
                      <c:pt idx="27">
                        <c:v>0.10238473499999401</c:v>
                      </c:pt>
                      <c:pt idx="28">
                        <c:v>0.10034833000000276</c:v>
                      </c:pt>
                      <c:pt idx="29">
                        <c:v>9.8311924999997302E-2</c:v>
                      </c:pt>
                      <c:pt idx="30">
                        <c:v>9.6275519999998949E-2</c:v>
                      </c:pt>
                      <c:pt idx="31">
                        <c:v>9.423911499999349E-2</c:v>
                      </c:pt>
                      <c:pt idx="32">
                        <c:v>9.2202710000002241E-2</c:v>
                      </c:pt>
                      <c:pt idx="33">
                        <c:v>9.0166304999989677E-2</c:v>
                      </c:pt>
                      <c:pt idx="34">
                        <c:v>8.8129900000005534E-2</c:v>
                      </c:pt>
                      <c:pt idx="35">
                        <c:v>8.6093495000000075E-2</c:v>
                      </c:pt>
                      <c:pt idx="36">
                        <c:v>8.4057090000001722E-2</c:v>
                      </c:pt>
                      <c:pt idx="37">
                        <c:v>8.2020685000010474E-2</c:v>
                      </c:pt>
                      <c:pt idx="38">
                        <c:v>7.9984279999997909E-2</c:v>
                      </c:pt>
                      <c:pt idx="39">
                        <c:v>7.7947875000006661E-2</c:v>
                      </c:pt>
                      <c:pt idx="40">
                        <c:v>7.5911470000001202E-2</c:v>
                      </c:pt>
                      <c:pt idx="41">
                        <c:v>7.3875064999995743E-2</c:v>
                      </c:pt>
                      <c:pt idx="42">
                        <c:v>7.183865999999739E-2</c:v>
                      </c:pt>
                      <c:pt idx="43">
                        <c:v>6.9802254999999036E-2</c:v>
                      </c:pt>
                      <c:pt idx="44">
                        <c:v>6.7765850000000682E-2</c:v>
                      </c:pt>
                      <c:pt idx="45">
                        <c:v>6.5729445000002329E-2</c:v>
                      </c:pt>
                      <c:pt idx="46">
                        <c:v>6.369303999999687E-2</c:v>
                      </c:pt>
                      <c:pt idx="47">
                        <c:v>6.1656635000005622E-2</c:v>
                      </c:pt>
                      <c:pt idx="48">
                        <c:v>5.9620230000000163E-2</c:v>
                      </c:pt>
                      <c:pt idx="49">
                        <c:v>5.7583825000001809E-2</c:v>
                      </c:pt>
                      <c:pt idx="50">
                        <c:v>5.5547420000003456E-2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054-40B2-856D-0E15D739D60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グラフ!$Q$5</c15:sqref>
                        </c15:formulaRef>
                      </c:ext>
                    </c:extLst>
                    <c:strCache>
                      <c:ptCount val="1"/>
                      <c:pt idx="0">
                        <c:v>締め代：Δ-10℃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グラフ!$Q$6:$Q$56</c15:sqref>
                        </c15:formulaRef>
                      </c:ext>
                    </c:extLst>
                    <c:numCache>
                      <c:formatCode>0.000</c:formatCode>
                      <c:ptCount val="51"/>
                      <c:pt idx="0">
                        <c:v>0.14793867000000205</c:v>
                      </c:pt>
                      <c:pt idx="1">
                        <c:v>0.14590226500000369</c:v>
                      </c:pt>
                      <c:pt idx="2">
                        <c:v>0.14386586000000534</c:v>
                      </c:pt>
                      <c:pt idx="3">
                        <c:v>0.14182945499999278</c:v>
                      </c:pt>
                      <c:pt idx="4">
                        <c:v>0.13979305000000153</c:v>
                      </c:pt>
                      <c:pt idx="5">
                        <c:v>0.13775664499999607</c:v>
                      </c:pt>
                      <c:pt idx="6">
                        <c:v>0.13572023999999772</c:v>
                      </c:pt>
                      <c:pt idx="7">
                        <c:v>0.13368383499999936</c:v>
                      </c:pt>
                      <c:pt idx="8">
                        <c:v>0.1316474299999939</c:v>
                      </c:pt>
                      <c:pt idx="9">
                        <c:v>0.12961102500000976</c:v>
                      </c:pt>
                      <c:pt idx="10">
                        <c:v>0.1275746199999972</c:v>
                      </c:pt>
                      <c:pt idx="11">
                        <c:v>0.12553821499999884</c:v>
                      </c:pt>
                      <c:pt idx="12">
                        <c:v>0.12350181000000049</c:v>
                      </c:pt>
                      <c:pt idx="13">
                        <c:v>0.12146540499999503</c:v>
                      </c:pt>
                      <c:pt idx="14">
                        <c:v>0.11942900000000378</c:v>
                      </c:pt>
                      <c:pt idx="15">
                        <c:v>0.11739259500000543</c:v>
                      </c:pt>
                      <c:pt idx="16">
                        <c:v>0.11535618999999997</c:v>
                      </c:pt>
                      <c:pt idx="17">
                        <c:v>0.11331978500000162</c:v>
                      </c:pt>
                      <c:pt idx="18">
                        <c:v>0.11128337999999616</c:v>
                      </c:pt>
                      <c:pt idx="19">
                        <c:v>0.1092469749999978</c:v>
                      </c:pt>
                      <c:pt idx="20">
                        <c:v>0.10721056999999234</c:v>
                      </c:pt>
                      <c:pt idx="21">
                        <c:v>0.10517416499999399</c:v>
                      </c:pt>
                      <c:pt idx="22">
                        <c:v>0.10313775999999564</c:v>
                      </c:pt>
                      <c:pt idx="23">
                        <c:v>0.10110135500000439</c:v>
                      </c:pt>
                      <c:pt idx="24">
                        <c:v>9.906494999999893E-2</c:v>
                      </c:pt>
                      <c:pt idx="25">
                        <c:v>9.7028545000000577E-2</c:v>
                      </c:pt>
                      <c:pt idx="26">
                        <c:v>9.4992140000002223E-2</c:v>
                      </c:pt>
                      <c:pt idx="27">
                        <c:v>9.2955734999996764E-2</c:v>
                      </c:pt>
                      <c:pt idx="28">
                        <c:v>9.0919329999998411E-2</c:v>
                      </c:pt>
                      <c:pt idx="29">
                        <c:v>8.8882924999992952E-2</c:v>
                      </c:pt>
                      <c:pt idx="30">
                        <c:v>8.6846520000001703E-2</c:v>
                      </c:pt>
                      <c:pt idx="31">
                        <c:v>8.4810114999989139E-2</c:v>
                      </c:pt>
                      <c:pt idx="32">
                        <c:v>8.2773710000012102E-2</c:v>
                      </c:pt>
                      <c:pt idx="33">
                        <c:v>8.0737304999999537E-2</c:v>
                      </c:pt>
                      <c:pt idx="34">
                        <c:v>7.8700900000001184E-2</c:v>
                      </c:pt>
                      <c:pt idx="35">
                        <c:v>7.666449500000283E-2</c:v>
                      </c:pt>
                      <c:pt idx="36">
                        <c:v>7.4628089999997371E-2</c:v>
                      </c:pt>
                      <c:pt idx="37">
                        <c:v>7.2591685000006123E-2</c:v>
                      </c:pt>
                      <c:pt idx="38">
                        <c:v>7.0555280000000664E-2</c:v>
                      </c:pt>
                      <c:pt idx="39">
                        <c:v>6.8518875000002311E-2</c:v>
                      </c:pt>
                      <c:pt idx="40">
                        <c:v>6.6482469999996852E-2</c:v>
                      </c:pt>
                      <c:pt idx="41">
                        <c:v>6.4446064999998498E-2</c:v>
                      </c:pt>
                      <c:pt idx="42">
                        <c:v>6.240966000000725E-2</c:v>
                      </c:pt>
                      <c:pt idx="43">
                        <c:v>6.0373255000001791E-2</c:v>
                      </c:pt>
                      <c:pt idx="44">
                        <c:v>5.8336849999996332E-2</c:v>
                      </c:pt>
                      <c:pt idx="45">
                        <c:v>5.6300445000005084E-2</c:v>
                      </c:pt>
                      <c:pt idx="46">
                        <c:v>5.4264039999992519E-2</c:v>
                      </c:pt>
                      <c:pt idx="47">
                        <c:v>5.2227635000001271E-2</c:v>
                      </c:pt>
                      <c:pt idx="48">
                        <c:v>5.0191230000002918E-2</c:v>
                      </c:pt>
                      <c:pt idx="49">
                        <c:v>4.8154824999997459E-2</c:v>
                      </c:pt>
                      <c:pt idx="50">
                        <c:v>4.6118419999999105E-2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054-40B2-856D-0E15D739D60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グラフ!$R$5</c15:sqref>
                        </c15:formulaRef>
                      </c:ext>
                    </c:extLst>
                    <c:strCache>
                      <c:ptCount val="1"/>
                      <c:pt idx="0">
                        <c:v>締め代：Δ0℃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グラフ!$R$6:$R$56</c15:sqref>
                        </c15:formulaRef>
                      </c:ext>
                    </c:extLst>
                    <c:numCache>
                      <c:formatCode>0.000</c:formatCode>
                      <c:ptCount val="51"/>
                      <c:pt idx="0">
                        <c:v>0.1385096700000048</c:v>
                      </c:pt>
                      <c:pt idx="1">
                        <c:v>0.13647326499999934</c:v>
                      </c:pt>
                      <c:pt idx="2">
                        <c:v>0.1344368600000081</c:v>
                      </c:pt>
                      <c:pt idx="3">
                        <c:v>0.13240045499999553</c:v>
                      </c:pt>
                      <c:pt idx="4">
                        <c:v>0.13036404999999718</c:v>
                      </c:pt>
                      <c:pt idx="5">
                        <c:v>0.12832764499999882</c:v>
                      </c:pt>
                      <c:pt idx="6">
                        <c:v>0.12629123999999337</c:v>
                      </c:pt>
                      <c:pt idx="7">
                        <c:v>0.12425483500000212</c:v>
                      </c:pt>
                      <c:pt idx="8">
                        <c:v>0.12221842999999666</c:v>
                      </c:pt>
                      <c:pt idx="9">
                        <c:v>0.12018202500000541</c:v>
                      </c:pt>
                      <c:pt idx="10">
                        <c:v>0.11814561999999995</c:v>
                      </c:pt>
                      <c:pt idx="11">
                        <c:v>0.11610921499999449</c:v>
                      </c:pt>
                      <c:pt idx="12">
                        <c:v>0.11407281000000324</c:v>
                      </c:pt>
                      <c:pt idx="13">
                        <c:v>0.11203640499999779</c:v>
                      </c:pt>
                      <c:pt idx="14">
                        <c:v>0.10999999999999943</c:v>
                      </c:pt>
                      <c:pt idx="15">
                        <c:v>0.10796359500000818</c:v>
                      </c:pt>
                      <c:pt idx="16">
                        <c:v>0.10592718999999562</c:v>
                      </c:pt>
                      <c:pt idx="17">
                        <c:v>0.10389078499999727</c:v>
                      </c:pt>
                      <c:pt idx="18">
                        <c:v>0.10185437999999891</c:v>
                      </c:pt>
                      <c:pt idx="19">
                        <c:v>9.9817974999993453E-2</c:v>
                      </c:pt>
                      <c:pt idx="20">
                        <c:v>9.7781569999995099E-2</c:v>
                      </c:pt>
                      <c:pt idx="21">
                        <c:v>9.5745165000003851E-2</c:v>
                      </c:pt>
                      <c:pt idx="22">
                        <c:v>9.3708759999998392E-2</c:v>
                      </c:pt>
                      <c:pt idx="23">
                        <c:v>9.1672355000000039E-2</c:v>
                      </c:pt>
                      <c:pt idx="24">
                        <c:v>8.963594999999458E-2</c:v>
                      </c:pt>
                      <c:pt idx="25">
                        <c:v>8.7599545000003332E-2</c:v>
                      </c:pt>
                      <c:pt idx="26">
                        <c:v>8.5563139999997873E-2</c:v>
                      </c:pt>
                      <c:pt idx="27">
                        <c:v>8.3526734999992414E-2</c:v>
                      </c:pt>
                      <c:pt idx="28">
                        <c:v>8.1490330000001165E-2</c:v>
                      </c:pt>
                      <c:pt idx="29">
                        <c:v>7.9453924999988601E-2</c:v>
                      </c:pt>
                      <c:pt idx="30">
                        <c:v>7.7417520000011564E-2</c:v>
                      </c:pt>
                      <c:pt idx="31">
                        <c:v>7.5381114999998999E-2</c:v>
                      </c:pt>
                      <c:pt idx="32">
                        <c:v>7.3344710000007751E-2</c:v>
                      </c:pt>
                      <c:pt idx="33">
                        <c:v>7.1308305000002292E-2</c:v>
                      </c:pt>
                      <c:pt idx="34">
                        <c:v>6.9271899999996833E-2</c:v>
                      </c:pt>
                      <c:pt idx="35">
                        <c:v>6.723549499999848E-2</c:v>
                      </c:pt>
                      <c:pt idx="36">
                        <c:v>6.5199090000000126E-2</c:v>
                      </c:pt>
                      <c:pt idx="37">
                        <c:v>6.3162685000001773E-2</c:v>
                      </c:pt>
                      <c:pt idx="38">
                        <c:v>6.1126279999996314E-2</c:v>
                      </c:pt>
                      <c:pt idx="39">
                        <c:v>5.9089875000005065E-2</c:v>
                      </c:pt>
                      <c:pt idx="40">
                        <c:v>5.7053470000006712E-2</c:v>
                      </c:pt>
                      <c:pt idx="41">
                        <c:v>5.5017065000001253E-2</c:v>
                      </c:pt>
                      <c:pt idx="42">
                        <c:v>5.2980660000002899E-2</c:v>
                      </c:pt>
                      <c:pt idx="43">
                        <c:v>5.0944255000004546E-2</c:v>
                      </c:pt>
                      <c:pt idx="44">
                        <c:v>4.8907849999991981E-2</c:v>
                      </c:pt>
                      <c:pt idx="45">
                        <c:v>4.6871445000000733E-2</c:v>
                      </c:pt>
                      <c:pt idx="46">
                        <c:v>4.4835039999995274E-2</c:v>
                      </c:pt>
                      <c:pt idx="47">
                        <c:v>4.2798634999996921E-2</c:v>
                      </c:pt>
                      <c:pt idx="48">
                        <c:v>4.0762229999998567E-2</c:v>
                      </c:pt>
                      <c:pt idx="49">
                        <c:v>3.8725825000000214E-2</c:v>
                      </c:pt>
                      <c:pt idx="50">
                        <c:v>3.6689420000008965E-2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054-40B2-856D-0E15D739D60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グラフ!$S$5</c15:sqref>
                        </c15:formulaRef>
                      </c:ext>
                    </c:extLst>
                    <c:strCache>
                      <c:ptCount val="1"/>
                      <c:pt idx="0">
                        <c:v>締め代：Δ+10℃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グラフ!$S$6:$S$56</c15:sqref>
                        </c15:formulaRef>
                      </c:ext>
                    </c:extLst>
                    <c:numCache>
                      <c:formatCode>0.000</c:formatCode>
                      <c:ptCount val="51"/>
                      <c:pt idx="0">
                        <c:v>0.12908067000000756</c:v>
                      </c:pt>
                      <c:pt idx="1">
                        <c:v>0.1270442650000021</c:v>
                      </c:pt>
                      <c:pt idx="2">
                        <c:v>0.12500786000000375</c:v>
                      </c:pt>
                      <c:pt idx="3">
                        <c:v>0.12297145499999829</c:v>
                      </c:pt>
                      <c:pt idx="4">
                        <c:v>0.12093504999999283</c:v>
                      </c:pt>
                      <c:pt idx="5">
                        <c:v>0.11889864500000158</c:v>
                      </c:pt>
                      <c:pt idx="6">
                        <c:v>0.11686223999999612</c:v>
                      </c:pt>
                      <c:pt idx="7">
                        <c:v>0.11482583499999777</c:v>
                      </c:pt>
                      <c:pt idx="8">
                        <c:v>0.11278942999999941</c:v>
                      </c:pt>
                      <c:pt idx="9">
                        <c:v>0.11075302500000106</c:v>
                      </c:pt>
                      <c:pt idx="10">
                        <c:v>0.10871662000000271</c:v>
                      </c:pt>
                      <c:pt idx="11">
                        <c:v>0.10668021499999725</c:v>
                      </c:pt>
                      <c:pt idx="12">
                        <c:v>0.10464380999999889</c:v>
                      </c:pt>
                      <c:pt idx="13">
                        <c:v>0.10260740500000054</c:v>
                      </c:pt>
                      <c:pt idx="14">
                        <c:v>0.10057099999999508</c:v>
                      </c:pt>
                      <c:pt idx="15">
                        <c:v>9.8534595000003833E-2</c:v>
                      </c:pt>
                      <c:pt idx="16">
                        <c:v>9.6498189999998374E-2</c:v>
                      </c:pt>
                      <c:pt idx="17">
                        <c:v>9.4461784999992915E-2</c:v>
                      </c:pt>
                      <c:pt idx="18">
                        <c:v>9.2425380000001667E-2</c:v>
                      </c:pt>
                      <c:pt idx="19">
                        <c:v>9.0388975000003313E-2</c:v>
                      </c:pt>
                      <c:pt idx="20">
                        <c:v>8.8352569999997854E-2</c:v>
                      </c:pt>
                      <c:pt idx="21">
                        <c:v>8.6316164999999501E-2</c:v>
                      </c:pt>
                      <c:pt idx="22">
                        <c:v>8.4279759999994042E-2</c:v>
                      </c:pt>
                      <c:pt idx="23">
                        <c:v>8.2243355000002794E-2</c:v>
                      </c:pt>
                      <c:pt idx="24">
                        <c:v>8.0206949999990229E-2</c:v>
                      </c:pt>
                      <c:pt idx="25">
                        <c:v>7.8170544999998981E-2</c:v>
                      </c:pt>
                      <c:pt idx="26">
                        <c:v>7.6134140000000627E-2</c:v>
                      </c:pt>
                      <c:pt idx="27">
                        <c:v>7.4097734999988063E-2</c:v>
                      </c:pt>
                      <c:pt idx="28">
                        <c:v>7.2061330000011026E-2</c:v>
                      </c:pt>
                      <c:pt idx="29">
                        <c:v>7.0024924999998461E-2</c:v>
                      </c:pt>
                      <c:pt idx="30">
                        <c:v>6.7988520000007213E-2</c:v>
                      </c:pt>
                      <c:pt idx="31">
                        <c:v>6.5952115000001754E-2</c:v>
                      </c:pt>
                      <c:pt idx="32">
                        <c:v>6.3915710000003401E-2</c:v>
                      </c:pt>
                      <c:pt idx="33">
                        <c:v>6.1879304999997942E-2</c:v>
                      </c:pt>
                      <c:pt idx="34">
                        <c:v>5.9842899999999588E-2</c:v>
                      </c:pt>
                      <c:pt idx="35">
                        <c:v>5.7806494999994129E-2</c:v>
                      </c:pt>
                      <c:pt idx="36">
                        <c:v>5.5770089999995776E-2</c:v>
                      </c:pt>
                      <c:pt idx="37">
                        <c:v>5.3733685000004527E-2</c:v>
                      </c:pt>
                      <c:pt idx="38">
                        <c:v>5.1697280000006174E-2</c:v>
                      </c:pt>
                      <c:pt idx="39">
                        <c:v>4.966087500000782E-2</c:v>
                      </c:pt>
                      <c:pt idx="40">
                        <c:v>4.7624470000002361E-2</c:v>
                      </c:pt>
                      <c:pt idx="41">
                        <c:v>4.5588065000004008E-2</c:v>
                      </c:pt>
                      <c:pt idx="42">
                        <c:v>4.3551659999998549E-2</c:v>
                      </c:pt>
                      <c:pt idx="43">
                        <c:v>4.1515255000000195E-2</c:v>
                      </c:pt>
                      <c:pt idx="44">
                        <c:v>3.9478849999994736E-2</c:v>
                      </c:pt>
                      <c:pt idx="45">
                        <c:v>3.7442444999996383E-2</c:v>
                      </c:pt>
                      <c:pt idx="46">
                        <c:v>3.5406039999990924E-2</c:v>
                      </c:pt>
                      <c:pt idx="47">
                        <c:v>3.3369634999999676E-2</c:v>
                      </c:pt>
                      <c:pt idx="48">
                        <c:v>3.1333230000008427E-2</c:v>
                      </c:pt>
                      <c:pt idx="49">
                        <c:v>2.9296825000002968E-2</c:v>
                      </c:pt>
                      <c:pt idx="50">
                        <c:v>2.7260420000004615E-2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054-40B2-856D-0E15D739D60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グラフ!$T$5</c15:sqref>
                        </c15:formulaRef>
                      </c:ext>
                    </c:extLst>
                    <c:strCache>
                      <c:ptCount val="1"/>
                      <c:pt idx="0">
                        <c:v>締め代：Δ+20℃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グラフ!$T$6:$T$56</c15:sqref>
                        </c15:formulaRef>
                      </c:ext>
                    </c:extLst>
                    <c:numCache>
                      <c:formatCode>0.000</c:formatCode>
                      <c:ptCount val="51"/>
                      <c:pt idx="0">
                        <c:v>0.11965167000000321</c:v>
                      </c:pt>
                      <c:pt idx="1">
                        <c:v>0.11761526500000485</c:v>
                      </c:pt>
                      <c:pt idx="2">
                        <c:v>0.11557885999999939</c:v>
                      </c:pt>
                      <c:pt idx="3">
                        <c:v>0.11354245500000104</c:v>
                      </c:pt>
                      <c:pt idx="4">
                        <c:v>0.11150604999999558</c:v>
                      </c:pt>
                      <c:pt idx="5">
                        <c:v>0.10946964499999723</c:v>
                      </c:pt>
                      <c:pt idx="6">
                        <c:v>0.10743323999999888</c:v>
                      </c:pt>
                      <c:pt idx="7">
                        <c:v>0.10539683499999342</c:v>
                      </c:pt>
                      <c:pt idx="8">
                        <c:v>0.10336043000000217</c:v>
                      </c:pt>
                      <c:pt idx="9">
                        <c:v>0.10132402500000381</c:v>
                      </c:pt>
                      <c:pt idx="10">
                        <c:v>9.9287619999998356E-2</c:v>
                      </c:pt>
                      <c:pt idx="11">
                        <c:v>9.7251215000000002E-2</c:v>
                      </c:pt>
                      <c:pt idx="12">
                        <c:v>9.5214809999994543E-2</c:v>
                      </c:pt>
                      <c:pt idx="13">
                        <c:v>9.3178404999996189E-2</c:v>
                      </c:pt>
                      <c:pt idx="14">
                        <c:v>9.1141999999997836E-2</c:v>
                      </c:pt>
                      <c:pt idx="15">
                        <c:v>8.9105594999999482E-2</c:v>
                      </c:pt>
                      <c:pt idx="16">
                        <c:v>8.7069190000001129E-2</c:v>
                      </c:pt>
                      <c:pt idx="17">
                        <c:v>8.5032785000002775E-2</c:v>
                      </c:pt>
                      <c:pt idx="18">
                        <c:v>8.2996380000004422E-2</c:v>
                      </c:pt>
                      <c:pt idx="19">
                        <c:v>8.0959974999998963E-2</c:v>
                      </c:pt>
                      <c:pt idx="20">
                        <c:v>7.8923569999993504E-2</c:v>
                      </c:pt>
                      <c:pt idx="21">
                        <c:v>7.6887165000002256E-2</c:v>
                      </c:pt>
                      <c:pt idx="22">
                        <c:v>7.4850759999989691E-2</c:v>
                      </c:pt>
                      <c:pt idx="23">
                        <c:v>7.2814354999998443E-2</c:v>
                      </c:pt>
                      <c:pt idx="24">
                        <c:v>7.0777949999992984E-2</c:v>
                      </c:pt>
                      <c:pt idx="25">
                        <c:v>6.874154499999463E-2</c:v>
                      </c:pt>
                      <c:pt idx="26">
                        <c:v>6.6705140000010488E-2</c:v>
                      </c:pt>
                      <c:pt idx="27">
                        <c:v>6.4668734999997923E-2</c:v>
                      </c:pt>
                      <c:pt idx="28">
                        <c:v>6.2632330000006675E-2</c:v>
                      </c:pt>
                      <c:pt idx="29">
                        <c:v>6.0595925000001216E-2</c:v>
                      </c:pt>
                      <c:pt idx="30">
                        <c:v>5.8559520000002863E-2</c:v>
                      </c:pt>
                      <c:pt idx="31">
                        <c:v>5.6523114999997404E-2</c:v>
                      </c:pt>
                      <c:pt idx="32">
                        <c:v>5.4486710000006155E-2</c:v>
                      </c:pt>
                      <c:pt idx="33">
                        <c:v>5.2450304999993591E-2</c:v>
                      </c:pt>
                      <c:pt idx="34">
                        <c:v>5.0413899999995238E-2</c:v>
                      </c:pt>
                      <c:pt idx="35">
                        <c:v>4.8377494999996884E-2</c:v>
                      </c:pt>
                      <c:pt idx="36">
                        <c:v>4.6341090000005636E-2</c:v>
                      </c:pt>
                      <c:pt idx="37">
                        <c:v>4.4304685000007282E-2</c:v>
                      </c:pt>
                      <c:pt idx="38">
                        <c:v>4.2268280000001823E-2</c:v>
                      </c:pt>
                      <c:pt idx="39">
                        <c:v>4.0231875000010575E-2</c:v>
                      </c:pt>
                      <c:pt idx="40">
                        <c:v>3.8195469999998011E-2</c:v>
                      </c:pt>
                      <c:pt idx="41">
                        <c:v>3.6159064999999657E-2</c:v>
                      </c:pt>
                      <c:pt idx="42">
                        <c:v>3.4122660000001304E-2</c:v>
                      </c:pt>
                      <c:pt idx="43">
                        <c:v>3.2086254999995845E-2</c:v>
                      </c:pt>
                      <c:pt idx="44">
                        <c:v>3.0049849999990386E-2</c:v>
                      </c:pt>
                      <c:pt idx="45">
                        <c:v>2.8013444999999138E-2</c:v>
                      </c:pt>
                      <c:pt idx="46">
                        <c:v>2.5977040000000784E-2</c:v>
                      </c:pt>
                      <c:pt idx="47">
                        <c:v>2.394063500000243E-2</c:v>
                      </c:pt>
                      <c:pt idx="48">
                        <c:v>2.1904230000004077E-2</c:v>
                      </c:pt>
                      <c:pt idx="49">
                        <c:v>1.9867825000005723E-2</c:v>
                      </c:pt>
                      <c:pt idx="50">
                        <c:v>1.7831420000000264E-2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054-40B2-856D-0E15D739D60C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グラフ!$U$5</c15:sqref>
                        </c15:formulaRef>
                      </c:ext>
                    </c:extLst>
                    <c:strCache>
                      <c:ptCount val="1"/>
                      <c:pt idx="0">
                        <c:v>締め代：Δ+30℃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グラフ!$U$6:$U$56</c15:sqref>
                        </c15:formulaRef>
                      </c:ext>
                    </c:extLst>
                    <c:numCache>
                      <c:formatCode>0.000</c:formatCode>
                      <c:ptCount val="51"/>
                      <c:pt idx="0">
                        <c:v>0.11022266999999886</c:v>
                      </c:pt>
                      <c:pt idx="1">
                        <c:v>0.10818626500000761</c:v>
                      </c:pt>
                      <c:pt idx="2">
                        <c:v>0.10614986000000215</c:v>
                      </c:pt>
                      <c:pt idx="3">
                        <c:v>0.10411345499999669</c:v>
                      </c:pt>
                      <c:pt idx="4">
                        <c:v>0.10207704999999834</c:v>
                      </c:pt>
                      <c:pt idx="5">
                        <c:v>0.10004064499999288</c:v>
                      </c:pt>
                      <c:pt idx="6">
                        <c:v>9.800424000000163E-2</c:v>
                      </c:pt>
                      <c:pt idx="7">
                        <c:v>9.5967834999996171E-2</c:v>
                      </c:pt>
                      <c:pt idx="8">
                        <c:v>9.3931429999997818E-2</c:v>
                      </c:pt>
                      <c:pt idx="9">
                        <c:v>9.1895025000006569E-2</c:v>
                      </c:pt>
                      <c:pt idx="10">
                        <c:v>8.9858619999994005E-2</c:v>
                      </c:pt>
                      <c:pt idx="11">
                        <c:v>8.7822214999995651E-2</c:v>
                      </c:pt>
                      <c:pt idx="12">
                        <c:v>8.5785809999997298E-2</c:v>
                      </c:pt>
                      <c:pt idx="13">
                        <c:v>8.3749404999991839E-2</c:v>
                      </c:pt>
                      <c:pt idx="14">
                        <c:v>8.1713000000000591E-2</c:v>
                      </c:pt>
                      <c:pt idx="15">
                        <c:v>7.9676595000009343E-2</c:v>
                      </c:pt>
                      <c:pt idx="16">
                        <c:v>7.7640190000003884E-2</c:v>
                      </c:pt>
                      <c:pt idx="17">
                        <c:v>7.5603784999998425E-2</c:v>
                      </c:pt>
                      <c:pt idx="18">
                        <c:v>7.3567380000000071E-2</c:v>
                      </c:pt>
                      <c:pt idx="19">
                        <c:v>7.1530975000001717E-2</c:v>
                      </c:pt>
                      <c:pt idx="20">
                        <c:v>6.9494569999989153E-2</c:v>
                      </c:pt>
                      <c:pt idx="21">
                        <c:v>6.7458164999997905E-2</c:v>
                      </c:pt>
                      <c:pt idx="22">
                        <c:v>6.5421759999992446E-2</c:v>
                      </c:pt>
                      <c:pt idx="23">
                        <c:v>6.3385354999994092E-2</c:v>
                      </c:pt>
                      <c:pt idx="24">
                        <c:v>6.1348950000002844E-2</c:v>
                      </c:pt>
                      <c:pt idx="25">
                        <c:v>5.9312545000004491E-2</c:v>
                      </c:pt>
                      <c:pt idx="26">
                        <c:v>5.7276140000006137E-2</c:v>
                      </c:pt>
                      <c:pt idx="27">
                        <c:v>5.5239735000000678E-2</c:v>
                      </c:pt>
                      <c:pt idx="28">
                        <c:v>5.3203330000002325E-2</c:v>
                      </c:pt>
                      <c:pt idx="29">
                        <c:v>5.1166924999996866E-2</c:v>
                      </c:pt>
                      <c:pt idx="30">
                        <c:v>4.9130520000005617E-2</c:v>
                      </c:pt>
                      <c:pt idx="31">
                        <c:v>4.7094114999993053E-2</c:v>
                      </c:pt>
                      <c:pt idx="32">
                        <c:v>4.5057710000001805E-2</c:v>
                      </c:pt>
                      <c:pt idx="33">
                        <c:v>4.3021304999996346E-2</c:v>
                      </c:pt>
                      <c:pt idx="34">
                        <c:v>4.0984900000005098E-2</c:v>
                      </c:pt>
                      <c:pt idx="35">
                        <c:v>3.8948494999999639E-2</c:v>
                      </c:pt>
                      <c:pt idx="36">
                        <c:v>3.6912090000001285E-2</c:v>
                      </c:pt>
                      <c:pt idx="37">
                        <c:v>3.4875685000010037E-2</c:v>
                      </c:pt>
                      <c:pt idx="38">
                        <c:v>3.2839279999997473E-2</c:v>
                      </c:pt>
                      <c:pt idx="39">
                        <c:v>3.0802875000006225E-2</c:v>
                      </c:pt>
                      <c:pt idx="40">
                        <c:v>2.8766470000000766E-2</c:v>
                      </c:pt>
                      <c:pt idx="41">
                        <c:v>2.6730064999995307E-2</c:v>
                      </c:pt>
                      <c:pt idx="42">
                        <c:v>2.4693659999996953E-2</c:v>
                      </c:pt>
                      <c:pt idx="43">
                        <c:v>2.2657254999998599E-2</c:v>
                      </c:pt>
                      <c:pt idx="44">
                        <c:v>2.0620850000000246E-2</c:v>
                      </c:pt>
                      <c:pt idx="45">
                        <c:v>1.8584445000001892E-2</c:v>
                      </c:pt>
                      <c:pt idx="46">
                        <c:v>1.6548039999996433E-2</c:v>
                      </c:pt>
                      <c:pt idx="47">
                        <c:v>1.4511635000005185E-2</c:v>
                      </c:pt>
                      <c:pt idx="48">
                        <c:v>1.2475229999999726E-2</c:v>
                      </c:pt>
                      <c:pt idx="49">
                        <c:v>1.0438825000001373E-2</c:v>
                      </c:pt>
                      <c:pt idx="50">
                        <c:v>8.4024200000030191E-3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0054-40B2-856D-0E15D739D60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グラフ!$V$5</c15:sqref>
                        </c15:formulaRef>
                      </c:ext>
                    </c:extLst>
                    <c:strCache>
                      <c:ptCount val="1"/>
                      <c:pt idx="0">
                        <c:v>半径方向応力:Δ-30℃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グラフ!$V$6:$V$56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87.419322699883182</c:v>
                      </c:pt>
                      <c:pt idx="1">
                        <c:v>86.352028335774293</c:v>
                      </c:pt>
                      <c:pt idx="2">
                        <c:v>85.284733971669127</c:v>
                      </c:pt>
                      <c:pt idx="3">
                        <c:v>84.217439607563975</c:v>
                      </c:pt>
                      <c:pt idx="4">
                        <c:v>83.1501452434551</c:v>
                      </c:pt>
                      <c:pt idx="5">
                        <c:v>82.082850879349934</c:v>
                      </c:pt>
                      <c:pt idx="6">
                        <c:v>81.015556515244782</c:v>
                      </c:pt>
                      <c:pt idx="7">
                        <c:v>79.948262151135907</c:v>
                      </c:pt>
                      <c:pt idx="8">
                        <c:v>78.880967787034479</c:v>
                      </c:pt>
                      <c:pt idx="9">
                        <c:v>77.813673422929313</c:v>
                      </c:pt>
                      <c:pt idx="10">
                        <c:v>76.746379058820423</c:v>
                      </c:pt>
                      <c:pt idx="11">
                        <c:v>75.679084694715272</c:v>
                      </c:pt>
                      <c:pt idx="12">
                        <c:v>74.611790330606397</c:v>
                      </c:pt>
                      <c:pt idx="13">
                        <c:v>73.544495966504954</c:v>
                      </c:pt>
                      <c:pt idx="14">
                        <c:v>72.477201602396079</c:v>
                      </c:pt>
                      <c:pt idx="15">
                        <c:v>71.40990723829465</c:v>
                      </c:pt>
                      <c:pt idx="16">
                        <c:v>70.342612874185761</c:v>
                      </c:pt>
                      <c:pt idx="17">
                        <c:v>69.275318510076872</c:v>
                      </c:pt>
                      <c:pt idx="18">
                        <c:v>68.208024145975443</c:v>
                      </c:pt>
                      <c:pt idx="19">
                        <c:v>67.140729781866568</c:v>
                      </c:pt>
                      <c:pt idx="20">
                        <c:v>66.073435417757693</c:v>
                      </c:pt>
                      <c:pt idx="21">
                        <c:v>65.006141053656251</c:v>
                      </c:pt>
                      <c:pt idx="22">
                        <c:v>63.938846689543645</c:v>
                      </c:pt>
                      <c:pt idx="23">
                        <c:v>62.87155232544221</c:v>
                      </c:pt>
                      <c:pt idx="24">
                        <c:v>61.804257961333327</c:v>
                      </c:pt>
                      <c:pt idx="25">
                        <c:v>60.736963597228176</c:v>
                      </c:pt>
                      <c:pt idx="26">
                        <c:v>59.66966923312674</c:v>
                      </c:pt>
                      <c:pt idx="27">
                        <c:v>58.602374869017865</c:v>
                      </c:pt>
                      <c:pt idx="28">
                        <c:v>57.535080504916429</c:v>
                      </c:pt>
                      <c:pt idx="29">
                        <c:v>56.467786140803817</c:v>
                      </c:pt>
                      <c:pt idx="30">
                        <c:v>55.400491776702381</c:v>
                      </c:pt>
                      <c:pt idx="31">
                        <c:v>54.333197412593506</c:v>
                      </c:pt>
                      <c:pt idx="32">
                        <c:v>53.265903048488347</c:v>
                      </c:pt>
                      <c:pt idx="33">
                        <c:v>52.198608684379472</c:v>
                      </c:pt>
                      <c:pt idx="34">
                        <c:v>51.131314320274306</c:v>
                      </c:pt>
                      <c:pt idx="35">
                        <c:v>50.064019956165424</c:v>
                      </c:pt>
                      <c:pt idx="36">
                        <c:v>48.996725592067712</c:v>
                      </c:pt>
                      <c:pt idx="37">
                        <c:v>47.92943122796256</c:v>
                      </c:pt>
                      <c:pt idx="38">
                        <c:v>46.862136863853678</c:v>
                      </c:pt>
                      <c:pt idx="39">
                        <c:v>45.794842499752249</c:v>
                      </c:pt>
                      <c:pt idx="40">
                        <c:v>44.727548135639637</c:v>
                      </c:pt>
                      <c:pt idx="41">
                        <c:v>43.660253771534485</c:v>
                      </c:pt>
                      <c:pt idx="42">
                        <c:v>42.592959407429326</c:v>
                      </c:pt>
                      <c:pt idx="43">
                        <c:v>41.525665043320444</c:v>
                      </c:pt>
                      <c:pt idx="44">
                        <c:v>40.458370679211562</c:v>
                      </c:pt>
                      <c:pt idx="45">
                        <c:v>39.391076315110134</c:v>
                      </c:pt>
                      <c:pt idx="46">
                        <c:v>38.323781951004968</c:v>
                      </c:pt>
                      <c:pt idx="47">
                        <c:v>37.256487586899816</c:v>
                      </c:pt>
                      <c:pt idx="48">
                        <c:v>36.189193222794657</c:v>
                      </c:pt>
                      <c:pt idx="49">
                        <c:v>35.121898858689505</c:v>
                      </c:pt>
                      <c:pt idx="50">
                        <c:v>34.054604494580616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0054-40B2-856D-0E15D739D60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グラフ!$W$5</c15:sqref>
                        </c15:formulaRef>
                      </c:ext>
                    </c:extLst>
                    <c:strCache>
                      <c:ptCount val="1"/>
                      <c:pt idx="0">
                        <c:v>半径方向応力:Δ-20℃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グラフ!$W$6:$W$56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82.477516645016735</c:v>
                      </c:pt>
                      <c:pt idx="1">
                        <c:v>81.410222280915292</c:v>
                      </c:pt>
                      <c:pt idx="2">
                        <c:v>80.342927916806403</c:v>
                      </c:pt>
                      <c:pt idx="3">
                        <c:v>79.275633552697528</c:v>
                      </c:pt>
                      <c:pt idx="4">
                        <c:v>78.208339188592376</c:v>
                      </c:pt>
                      <c:pt idx="5">
                        <c:v>77.141044824483501</c:v>
                      </c:pt>
                      <c:pt idx="6">
                        <c:v>76.073750460382058</c:v>
                      </c:pt>
                      <c:pt idx="7">
                        <c:v>75.006456096273169</c:v>
                      </c:pt>
                      <c:pt idx="8">
                        <c:v>73.939161732168017</c:v>
                      </c:pt>
                      <c:pt idx="9">
                        <c:v>72.871867368066589</c:v>
                      </c:pt>
                      <c:pt idx="10">
                        <c:v>71.804573003953976</c:v>
                      </c:pt>
                      <c:pt idx="11">
                        <c:v>70.737278639852548</c:v>
                      </c:pt>
                      <c:pt idx="12">
                        <c:v>69.669984275743673</c:v>
                      </c:pt>
                      <c:pt idx="13">
                        <c:v>68.602689911638507</c:v>
                      </c:pt>
                      <c:pt idx="14">
                        <c:v>67.535395547533341</c:v>
                      </c:pt>
                      <c:pt idx="15">
                        <c:v>66.468101183428189</c:v>
                      </c:pt>
                      <c:pt idx="16">
                        <c:v>65.400806819323037</c:v>
                      </c:pt>
                      <c:pt idx="17">
                        <c:v>64.333512455214162</c:v>
                      </c:pt>
                      <c:pt idx="18">
                        <c:v>63.266218091109003</c:v>
                      </c:pt>
                      <c:pt idx="19">
                        <c:v>62.198923727003844</c:v>
                      </c:pt>
                      <c:pt idx="20">
                        <c:v>61.131629362891232</c:v>
                      </c:pt>
                      <c:pt idx="21">
                        <c:v>60.064334998789796</c:v>
                      </c:pt>
                      <c:pt idx="22">
                        <c:v>58.997040634680921</c:v>
                      </c:pt>
                      <c:pt idx="23">
                        <c:v>57.929746270575762</c:v>
                      </c:pt>
                      <c:pt idx="24">
                        <c:v>56.862451906470611</c:v>
                      </c:pt>
                      <c:pt idx="25">
                        <c:v>55.795157542369175</c:v>
                      </c:pt>
                      <c:pt idx="26">
                        <c:v>54.727863178264016</c:v>
                      </c:pt>
                      <c:pt idx="27">
                        <c:v>53.660568814151404</c:v>
                      </c:pt>
                      <c:pt idx="28">
                        <c:v>52.593274450049975</c:v>
                      </c:pt>
                      <c:pt idx="29">
                        <c:v>51.525980085941093</c:v>
                      </c:pt>
                      <c:pt idx="30">
                        <c:v>50.458685721835941</c:v>
                      </c:pt>
                      <c:pt idx="31">
                        <c:v>49.391391357727059</c:v>
                      </c:pt>
                      <c:pt idx="32">
                        <c:v>48.324096993625623</c:v>
                      </c:pt>
                      <c:pt idx="33">
                        <c:v>47.256802629513011</c:v>
                      </c:pt>
                      <c:pt idx="34">
                        <c:v>46.189508265415306</c:v>
                      </c:pt>
                      <c:pt idx="35">
                        <c:v>45.122213901306424</c:v>
                      </c:pt>
                      <c:pt idx="36">
                        <c:v>44.054919537201272</c:v>
                      </c:pt>
                      <c:pt idx="37">
                        <c:v>42.987625173099836</c:v>
                      </c:pt>
                      <c:pt idx="38">
                        <c:v>41.920330808987231</c:v>
                      </c:pt>
                      <c:pt idx="39">
                        <c:v>40.853036444885795</c:v>
                      </c:pt>
                      <c:pt idx="40">
                        <c:v>39.78574208077692</c:v>
                      </c:pt>
                      <c:pt idx="41">
                        <c:v>38.718447716668031</c:v>
                      </c:pt>
                      <c:pt idx="42">
                        <c:v>37.651153352562879</c:v>
                      </c:pt>
                      <c:pt idx="43">
                        <c:v>36.58385898845772</c:v>
                      </c:pt>
                      <c:pt idx="44">
                        <c:v>35.516564624352569</c:v>
                      </c:pt>
                      <c:pt idx="45">
                        <c:v>34.449270260247403</c:v>
                      </c:pt>
                      <c:pt idx="46">
                        <c:v>33.381975896138528</c:v>
                      </c:pt>
                      <c:pt idx="47">
                        <c:v>32.314681532037092</c:v>
                      </c:pt>
                      <c:pt idx="48">
                        <c:v>31.247387167928206</c:v>
                      </c:pt>
                      <c:pt idx="49">
                        <c:v>30.180092803823051</c:v>
                      </c:pt>
                      <c:pt idx="50">
                        <c:v>29.112798439717896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0054-40B2-856D-0E15D739D60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グラフ!$X$5</c15:sqref>
                        </c15:formulaRef>
                      </c:ext>
                    </c:extLst>
                    <c:strCache>
                      <c:ptCount val="1"/>
                      <c:pt idx="0">
                        <c:v>半径方向応力:Δ-10℃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グラフ!$X$6:$X$56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77.535710590153997</c:v>
                      </c:pt>
                      <c:pt idx="1">
                        <c:v>76.468416226048845</c:v>
                      </c:pt>
                      <c:pt idx="2">
                        <c:v>75.401121861943693</c:v>
                      </c:pt>
                      <c:pt idx="3">
                        <c:v>74.333827497831081</c:v>
                      </c:pt>
                      <c:pt idx="4">
                        <c:v>73.266533133729652</c:v>
                      </c:pt>
                      <c:pt idx="5">
                        <c:v>72.199238769620777</c:v>
                      </c:pt>
                      <c:pt idx="6">
                        <c:v>71.131944405515611</c:v>
                      </c:pt>
                      <c:pt idx="7">
                        <c:v>70.064650041410445</c:v>
                      </c:pt>
                      <c:pt idx="8">
                        <c:v>68.99735567730157</c:v>
                      </c:pt>
                      <c:pt idx="9">
                        <c:v>67.930061313203865</c:v>
                      </c:pt>
                      <c:pt idx="10">
                        <c:v>66.862766949091267</c:v>
                      </c:pt>
                      <c:pt idx="11">
                        <c:v>65.795472584986101</c:v>
                      </c:pt>
                      <c:pt idx="12">
                        <c:v>64.728178220880949</c:v>
                      </c:pt>
                      <c:pt idx="13">
                        <c:v>63.66088385677206</c:v>
                      </c:pt>
                      <c:pt idx="14">
                        <c:v>62.593589492670624</c:v>
                      </c:pt>
                      <c:pt idx="15">
                        <c:v>61.526295128565472</c:v>
                      </c:pt>
                      <c:pt idx="16">
                        <c:v>60.45900076445659</c:v>
                      </c:pt>
                      <c:pt idx="17">
                        <c:v>59.391706400351431</c:v>
                      </c:pt>
                      <c:pt idx="18">
                        <c:v>58.324412036242556</c:v>
                      </c:pt>
                      <c:pt idx="19">
                        <c:v>57.25711767213739</c:v>
                      </c:pt>
                      <c:pt idx="20">
                        <c:v>56.189823308028508</c:v>
                      </c:pt>
                      <c:pt idx="21">
                        <c:v>55.122528943923356</c:v>
                      </c:pt>
                      <c:pt idx="22">
                        <c:v>54.055234579818197</c:v>
                      </c:pt>
                      <c:pt idx="23">
                        <c:v>52.987940215716762</c:v>
                      </c:pt>
                      <c:pt idx="24">
                        <c:v>51.920645851607887</c:v>
                      </c:pt>
                      <c:pt idx="25">
                        <c:v>50.853351487502728</c:v>
                      </c:pt>
                      <c:pt idx="26">
                        <c:v>49.786057123397562</c:v>
                      </c:pt>
                      <c:pt idx="27">
                        <c:v>48.718762759288687</c:v>
                      </c:pt>
                      <c:pt idx="28">
                        <c:v>47.651468395183528</c:v>
                      </c:pt>
                      <c:pt idx="29">
                        <c:v>46.584174031074653</c:v>
                      </c:pt>
                      <c:pt idx="30">
                        <c:v>45.516879666973217</c:v>
                      </c:pt>
                      <c:pt idx="31">
                        <c:v>44.449585302860612</c:v>
                      </c:pt>
                      <c:pt idx="32">
                        <c:v>43.382290938766623</c:v>
                      </c:pt>
                      <c:pt idx="33">
                        <c:v>42.314996574654018</c:v>
                      </c:pt>
                      <c:pt idx="34">
                        <c:v>41.247702210548859</c:v>
                      </c:pt>
                      <c:pt idx="35">
                        <c:v>40.180407846443707</c:v>
                      </c:pt>
                      <c:pt idx="36">
                        <c:v>39.113113482334825</c:v>
                      </c:pt>
                      <c:pt idx="37">
                        <c:v>38.045819118233389</c:v>
                      </c:pt>
                      <c:pt idx="38">
                        <c:v>36.978524754124507</c:v>
                      </c:pt>
                      <c:pt idx="39">
                        <c:v>35.911230390019348</c:v>
                      </c:pt>
                      <c:pt idx="40">
                        <c:v>34.843936025910466</c:v>
                      </c:pt>
                      <c:pt idx="41">
                        <c:v>33.776641661805314</c:v>
                      </c:pt>
                      <c:pt idx="42">
                        <c:v>32.709347297703879</c:v>
                      </c:pt>
                      <c:pt idx="43">
                        <c:v>31.642052933595</c:v>
                      </c:pt>
                      <c:pt idx="44">
                        <c:v>30.574758569486114</c:v>
                      </c:pt>
                      <c:pt idx="45">
                        <c:v>29.507464205384682</c:v>
                      </c:pt>
                      <c:pt idx="46">
                        <c:v>28.440169841272073</c:v>
                      </c:pt>
                      <c:pt idx="47">
                        <c:v>27.372875477170641</c:v>
                      </c:pt>
                      <c:pt idx="48">
                        <c:v>26.305581113065486</c:v>
                      </c:pt>
                      <c:pt idx="49">
                        <c:v>25.238286748956607</c:v>
                      </c:pt>
                      <c:pt idx="50">
                        <c:v>24.170992384851445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0054-40B2-856D-0E15D739D60C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グラフ!$Y$5</c15:sqref>
                        </c15:formulaRef>
                      </c:ext>
                    </c:extLst>
                    <c:strCache>
                      <c:ptCount val="1"/>
                      <c:pt idx="0">
                        <c:v>半径方向応力:Δ0℃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グラフ!$Y$6:$Y$56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72.593904535291273</c:v>
                      </c:pt>
                      <c:pt idx="1">
                        <c:v>71.526610171182398</c:v>
                      </c:pt>
                      <c:pt idx="2">
                        <c:v>70.459315807080969</c:v>
                      </c:pt>
                      <c:pt idx="3">
                        <c:v>69.392021442968357</c:v>
                      </c:pt>
                      <c:pt idx="4">
                        <c:v>68.324727078863191</c:v>
                      </c:pt>
                      <c:pt idx="5">
                        <c:v>67.257432714758039</c:v>
                      </c:pt>
                      <c:pt idx="6">
                        <c:v>66.190138350649164</c:v>
                      </c:pt>
                      <c:pt idx="7">
                        <c:v>65.122843986547736</c:v>
                      </c:pt>
                      <c:pt idx="8">
                        <c:v>64.055549622438846</c:v>
                      </c:pt>
                      <c:pt idx="9">
                        <c:v>62.988255258337418</c:v>
                      </c:pt>
                      <c:pt idx="10">
                        <c:v>61.920960894228536</c:v>
                      </c:pt>
                      <c:pt idx="11">
                        <c:v>60.853666530119646</c:v>
                      </c:pt>
                      <c:pt idx="12">
                        <c:v>59.786372166018218</c:v>
                      </c:pt>
                      <c:pt idx="13">
                        <c:v>58.719077801909336</c:v>
                      </c:pt>
                      <c:pt idx="14">
                        <c:v>57.651783437804184</c:v>
                      </c:pt>
                      <c:pt idx="15">
                        <c:v>56.584489073702748</c:v>
                      </c:pt>
                      <c:pt idx="16">
                        <c:v>55.517194709590143</c:v>
                      </c:pt>
                      <c:pt idx="17">
                        <c:v>54.449900345484977</c:v>
                      </c:pt>
                      <c:pt idx="18">
                        <c:v>53.382605981379825</c:v>
                      </c:pt>
                      <c:pt idx="19">
                        <c:v>52.315311617270943</c:v>
                      </c:pt>
                      <c:pt idx="20">
                        <c:v>51.248017253165791</c:v>
                      </c:pt>
                      <c:pt idx="21">
                        <c:v>50.180722889064356</c:v>
                      </c:pt>
                      <c:pt idx="22">
                        <c:v>49.113428524955474</c:v>
                      </c:pt>
                      <c:pt idx="23">
                        <c:v>48.046134160850322</c:v>
                      </c:pt>
                      <c:pt idx="24">
                        <c:v>46.978839796741433</c:v>
                      </c:pt>
                      <c:pt idx="25">
                        <c:v>45.911545432640004</c:v>
                      </c:pt>
                      <c:pt idx="26">
                        <c:v>44.844251068531122</c:v>
                      </c:pt>
                      <c:pt idx="27">
                        <c:v>43.77695670442224</c:v>
                      </c:pt>
                      <c:pt idx="28">
                        <c:v>42.709662340320804</c:v>
                      </c:pt>
                      <c:pt idx="29">
                        <c:v>41.642367976208199</c:v>
                      </c:pt>
                      <c:pt idx="30">
                        <c:v>40.57507361211421</c:v>
                      </c:pt>
                      <c:pt idx="31">
                        <c:v>39.507779248001611</c:v>
                      </c:pt>
                      <c:pt idx="32">
                        <c:v>38.440484883900176</c:v>
                      </c:pt>
                      <c:pt idx="33">
                        <c:v>37.373190519791294</c:v>
                      </c:pt>
                      <c:pt idx="34">
                        <c:v>36.305896155682412</c:v>
                      </c:pt>
                      <c:pt idx="35">
                        <c:v>35.238601791577253</c:v>
                      </c:pt>
                      <c:pt idx="36">
                        <c:v>34.171307427472101</c:v>
                      </c:pt>
                      <c:pt idx="37">
                        <c:v>33.104013063366942</c:v>
                      </c:pt>
                      <c:pt idx="38">
                        <c:v>32.03671869925806</c:v>
                      </c:pt>
                      <c:pt idx="39">
                        <c:v>30.969424335156624</c:v>
                      </c:pt>
                      <c:pt idx="40">
                        <c:v>29.902129971051469</c:v>
                      </c:pt>
                      <c:pt idx="41">
                        <c:v>28.83483560694259</c:v>
                      </c:pt>
                      <c:pt idx="42">
                        <c:v>27.767541242837428</c:v>
                      </c:pt>
                      <c:pt idx="43">
                        <c:v>26.700246878732273</c:v>
                      </c:pt>
                      <c:pt idx="44">
                        <c:v>25.632952514619671</c:v>
                      </c:pt>
                      <c:pt idx="45">
                        <c:v>24.565658150518232</c:v>
                      </c:pt>
                      <c:pt idx="46">
                        <c:v>23.498363786409353</c:v>
                      </c:pt>
                      <c:pt idx="47">
                        <c:v>22.431069422304194</c:v>
                      </c:pt>
                      <c:pt idx="48">
                        <c:v>21.363775058199039</c:v>
                      </c:pt>
                      <c:pt idx="49">
                        <c:v>20.29648069409388</c:v>
                      </c:pt>
                      <c:pt idx="50">
                        <c:v>19.229186329992448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0054-40B2-856D-0E15D739D60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グラフ!$Z$5</c15:sqref>
                        </c15:formulaRef>
                      </c:ext>
                    </c:extLst>
                    <c:strCache>
                      <c:ptCount val="1"/>
                      <c:pt idx="0">
                        <c:v>半径方向応力:Δ+10℃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グラフ!$Z$6:$Z$56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67.652098480428549</c:v>
                      </c:pt>
                      <c:pt idx="1">
                        <c:v>66.584804116319674</c:v>
                      </c:pt>
                      <c:pt idx="2">
                        <c:v>65.517509752214522</c:v>
                      </c:pt>
                      <c:pt idx="3">
                        <c:v>64.450215388105633</c:v>
                      </c:pt>
                      <c:pt idx="4">
                        <c:v>63.382921023996751</c:v>
                      </c:pt>
                      <c:pt idx="5">
                        <c:v>62.315626659895322</c:v>
                      </c:pt>
                      <c:pt idx="6">
                        <c:v>61.24833229578644</c:v>
                      </c:pt>
                      <c:pt idx="7">
                        <c:v>60.181037931681281</c:v>
                      </c:pt>
                      <c:pt idx="8">
                        <c:v>59.11374356757613</c:v>
                      </c:pt>
                      <c:pt idx="9">
                        <c:v>58.046449203470971</c:v>
                      </c:pt>
                      <c:pt idx="10">
                        <c:v>56.979154839365805</c:v>
                      </c:pt>
                      <c:pt idx="11">
                        <c:v>55.91186047525693</c:v>
                      </c:pt>
                      <c:pt idx="12">
                        <c:v>54.844566111151771</c:v>
                      </c:pt>
                      <c:pt idx="13">
                        <c:v>53.777271747046612</c:v>
                      </c:pt>
                      <c:pt idx="14">
                        <c:v>52.709977382937737</c:v>
                      </c:pt>
                      <c:pt idx="15">
                        <c:v>51.642683018836301</c:v>
                      </c:pt>
                      <c:pt idx="16">
                        <c:v>50.575388654727412</c:v>
                      </c:pt>
                      <c:pt idx="17">
                        <c:v>49.508094290618537</c:v>
                      </c:pt>
                      <c:pt idx="18">
                        <c:v>48.440799926517101</c:v>
                      </c:pt>
                      <c:pt idx="19">
                        <c:v>47.373505562411943</c:v>
                      </c:pt>
                      <c:pt idx="20">
                        <c:v>46.306211198303068</c:v>
                      </c:pt>
                      <c:pt idx="21">
                        <c:v>45.238916834197909</c:v>
                      </c:pt>
                      <c:pt idx="22">
                        <c:v>44.171622470089027</c:v>
                      </c:pt>
                      <c:pt idx="23">
                        <c:v>43.104328105987591</c:v>
                      </c:pt>
                      <c:pt idx="24">
                        <c:v>42.037033741874986</c:v>
                      </c:pt>
                      <c:pt idx="25">
                        <c:v>40.96973937777355</c:v>
                      </c:pt>
                      <c:pt idx="26">
                        <c:v>39.902445013668398</c:v>
                      </c:pt>
                      <c:pt idx="27">
                        <c:v>38.835150649555793</c:v>
                      </c:pt>
                      <c:pt idx="28">
                        <c:v>37.767856285461811</c:v>
                      </c:pt>
                      <c:pt idx="29">
                        <c:v>36.700561921349198</c:v>
                      </c:pt>
                      <c:pt idx="30">
                        <c:v>35.63326755724777</c:v>
                      </c:pt>
                      <c:pt idx="31">
                        <c:v>34.565973193138881</c:v>
                      </c:pt>
                      <c:pt idx="32">
                        <c:v>33.498678829033729</c:v>
                      </c:pt>
                      <c:pt idx="33">
                        <c:v>32.431384464924847</c:v>
                      </c:pt>
                      <c:pt idx="34">
                        <c:v>31.364090100819688</c:v>
                      </c:pt>
                      <c:pt idx="35">
                        <c:v>30.296795736710809</c:v>
                      </c:pt>
                      <c:pt idx="36">
                        <c:v>29.229501372605654</c:v>
                      </c:pt>
                      <c:pt idx="37">
                        <c:v>28.162207008504218</c:v>
                      </c:pt>
                      <c:pt idx="38">
                        <c:v>27.094912644399059</c:v>
                      </c:pt>
                      <c:pt idx="39">
                        <c:v>26.027618280293904</c:v>
                      </c:pt>
                      <c:pt idx="40">
                        <c:v>24.960323916185022</c:v>
                      </c:pt>
                      <c:pt idx="41">
                        <c:v>23.893029552079863</c:v>
                      </c:pt>
                      <c:pt idx="42">
                        <c:v>22.825735187970984</c:v>
                      </c:pt>
                      <c:pt idx="43">
                        <c:v>21.758440823865826</c:v>
                      </c:pt>
                      <c:pt idx="44">
                        <c:v>20.691146459756943</c:v>
                      </c:pt>
                      <c:pt idx="45">
                        <c:v>19.623852095651788</c:v>
                      </c:pt>
                      <c:pt idx="46">
                        <c:v>18.556557731542906</c:v>
                      </c:pt>
                      <c:pt idx="47">
                        <c:v>17.489263367441474</c:v>
                      </c:pt>
                      <c:pt idx="48">
                        <c:v>16.421969003340038</c:v>
                      </c:pt>
                      <c:pt idx="49">
                        <c:v>15.354674639231158</c:v>
                      </c:pt>
                      <c:pt idx="50">
                        <c:v>14.287380275125999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0054-40B2-856D-0E15D739D60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グラフ!$AA$5</c15:sqref>
                        </c15:formulaRef>
                      </c:ext>
                    </c:extLst>
                    <c:strCache>
                      <c:ptCount val="1"/>
                      <c:pt idx="0">
                        <c:v>半径方向応力:Δ+20℃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グラフ!$AA$6:$AA$56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62.710292425562109</c:v>
                      </c:pt>
                      <c:pt idx="1">
                        <c:v>61.642998061456957</c:v>
                      </c:pt>
                      <c:pt idx="2">
                        <c:v>60.575703697348068</c:v>
                      </c:pt>
                      <c:pt idx="3">
                        <c:v>59.508409333242909</c:v>
                      </c:pt>
                      <c:pt idx="4">
                        <c:v>58.441114969134027</c:v>
                      </c:pt>
                      <c:pt idx="5">
                        <c:v>57.373820605028875</c:v>
                      </c:pt>
                      <c:pt idx="6">
                        <c:v>56.306526240923716</c:v>
                      </c:pt>
                      <c:pt idx="7">
                        <c:v>55.239231876814841</c:v>
                      </c:pt>
                      <c:pt idx="8">
                        <c:v>54.171937512713406</c:v>
                      </c:pt>
                      <c:pt idx="9">
                        <c:v>53.10464314860824</c:v>
                      </c:pt>
                      <c:pt idx="10">
                        <c:v>52.037348784499358</c:v>
                      </c:pt>
                      <c:pt idx="11">
                        <c:v>50.970054420394206</c:v>
                      </c:pt>
                      <c:pt idx="12">
                        <c:v>49.902760056285324</c:v>
                      </c:pt>
                      <c:pt idx="13">
                        <c:v>48.835465692180172</c:v>
                      </c:pt>
                      <c:pt idx="14">
                        <c:v>47.768171328075013</c:v>
                      </c:pt>
                      <c:pt idx="15">
                        <c:v>46.700876963969847</c:v>
                      </c:pt>
                      <c:pt idx="16">
                        <c:v>45.633582599864695</c:v>
                      </c:pt>
                      <c:pt idx="17">
                        <c:v>44.566288235759536</c:v>
                      </c:pt>
                      <c:pt idx="18">
                        <c:v>43.498993871654378</c:v>
                      </c:pt>
                      <c:pt idx="19">
                        <c:v>42.431699507545503</c:v>
                      </c:pt>
                      <c:pt idx="20">
                        <c:v>41.364405143436613</c:v>
                      </c:pt>
                      <c:pt idx="21">
                        <c:v>40.297110779335185</c:v>
                      </c:pt>
                      <c:pt idx="22">
                        <c:v>39.229816415222579</c:v>
                      </c:pt>
                      <c:pt idx="23">
                        <c:v>38.162522051121144</c:v>
                      </c:pt>
                      <c:pt idx="24">
                        <c:v>37.095227687012262</c:v>
                      </c:pt>
                      <c:pt idx="25">
                        <c:v>36.02793332290711</c:v>
                      </c:pt>
                      <c:pt idx="26">
                        <c:v>34.960638958809398</c:v>
                      </c:pt>
                      <c:pt idx="27">
                        <c:v>33.893344594696792</c:v>
                      </c:pt>
                      <c:pt idx="28">
                        <c:v>32.826050230595357</c:v>
                      </c:pt>
                      <c:pt idx="29">
                        <c:v>31.758755866486478</c:v>
                      </c:pt>
                      <c:pt idx="30">
                        <c:v>30.691461502381319</c:v>
                      </c:pt>
                      <c:pt idx="31">
                        <c:v>29.624167138272441</c:v>
                      </c:pt>
                      <c:pt idx="32">
                        <c:v>28.556872774171005</c:v>
                      </c:pt>
                      <c:pt idx="33">
                        <c:v>27.4895784100584</c:v>
                      </c:pt>
                      <c:pt idx="34">
                        <c:v>26.422284045953244</c:v>
                      </c:pt>
                      <c:pt idx="35">
                        <c:v>25.354989681848085</c:v>
                      </c:pt>
                      <c:pt idx="36">
                        <c:v>24.28769531774665</c:v>
                      </c:pt>
                      <c:pt idx="37">
                        <c:v>23.220400953641494</c:v>
                      </c:pt>
                      <c:pt idx="38">
                        <c:v>22.153106589532612</c:v>
                      </c:pt>
                      <c:pt idx="39">
                        <c:v>21.085812225431177</c:v>
                      </c:pt>
                      <c:pt idx="40">
                        <c:v>20.018517861318575</c:v>
                      </c:pt>
                      <c:pt idx="41">
                        <c:v>18.951223497213416</c:v>
                      </c:pt>
                      <c:pt idx="42">
                        <c:v>17.883929133108261</c:v>
                      </c:pt>
                      <c:pt idx="43">
                        <c:v>16.816634768999378</c:v>
                      </c:pt>
                      <c:pt idx="44">
                        <c:v>15.749340404890496</c:v>
                      </c:pt>
                      <c:pt idx="45">
                        <c:v>14.682046040789063</c:v>
                      </c:pt>
                      <c:pt idx="46">
                        <c:v>13.614751676683907</c:v>
                      </c:pt>
                      <c:pt idx="47">
                        <c:v>12.547457312578748</c:v>
                      </c:pt>
                      <c:pt idx="48">
                        <c:v>11.480162948473591</c:v>
                      </c:pt>
                      <c:pt idx="49">
                        <c:v>10.412868584368434</c:v>
                      </c:pt>
                      <c:pt idx="50">
                        <c:v>9.345574220259552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0054-40B2-856D-0E15D739D60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グラフ!$AB$5</c15:sqref>
                        </c15:formulaRef>
                      </c:ext>
                    </c:extLst>
                    <c:strCache>
                      <c:ptCount val="1"/>
                      <c:pt idx="0">
                        <c:v>半径方向応力:Δ+30℃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グラフ!$AB$6:$AB$56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57.768486370695655</c:v>
                      </c:pt>
                      <c:pt idx="1">
                        <c:v>56.701192006594219</c:v>
                      </c:pt>
                      <c:pt idx="2">
                        <c:v>55.633897642485344</c:v>
                      </c:pt>
                      <c:pt idx="3">
                        <c:v>54.566603278376462</c:v>
                      </c:pt>
                      <c:pt idx="4">
                        <c:v>53.49930891427131</c:v>
                      </c:pt>
                      <c:pt idx="5">
                        <c:v>52.432014550162428</c:v>
                      </c:pt>
                      <c:pt idx="6">
                        <c:v>51.364720186061</c:v>
                      </c:pt>
                      <c:pt idx="7">
                        <c:v>50.29742582195211</c:v>
                      </c:pt>
                      <c:pt idx="8">
                        <c:v>49.230131457846952</c:v>
                      </c:pt>
                      <c:pt idx="9">
                        <c:v>48.162837093745516</c:v>
                      </c:pt>
                      <c:pt idx="10">
                        <c:v>47.095542729632918</c:v>
                      </c:pt>
                      <c:pt idx="11">
                        <c:v>46.028248365527759</c:v>
                      </c:pt>
                      <c:pt idx="12">
                        <c:v>44.9609540014226</c:v>
                      </c:pt>
                      <c:pt idx="13">
                        <c:v>43.893659637313718</c:v>
                      </c:pt>
                      <c:pt idx="14">
                        <c:v>42.826365273212289</c:v>
                      </c:pt>
                      <c:pt idx="15">
                        <c:v>41.759070909110854</c:v>
                      </c:pt>
                      <c:pt idx="16">
                        <c:v>40.691776545001971</c:v>
                      </c:pt>
                      <c:pt idx="17">
                        <c:v>39.624482180893089</c:v>
                      </c:pt>
                      <c:pt idx="18">
                        <c:v>38.557187816787931</c:v>
                      </c:pt>
                      <c:pt idx="19">
                        <c:v>37.489893452682772</c:v>
                      </c:pt>
                      <c:pt idx="20">
                        <c:v>36.422599088570173</c:v>
                      </c:pt>
                      <c:pt idx="21">
                        <c:v>35.355304724468731</c:v>
                      </c:pt>
                      <c:pt idx="22">
                        <c:v>34.288010360359856</c:v>
                      </c:pt>
                      <c:pt idx="23">
                        <c:v>33.220715996254697</c:v>
                      </c:pt>
                      <c:pt idx="24">
                        <c:v>32.153421632153268</c:v>
                      </c:pt>
                      <c:pt idx="25">
                        <c:v>31.086127268048106</c:v>
                      </c:pt>
                      <c:pt idx="26">
                        <c:v>30.018832903942947</c:v>
                      </c:pt>
                      <c:pt idx="27">
                        <c:v>28.951538539834068</c:v>
                      </c:pt>
                      <c:pt idx="28">
                        <c:v>27.884244175728909</c:v>
                      </c:pt>
                      <c:pt idx="29">
                        <c:v>26.816949811620027</c:v>
                      </c:pt>
                      <c:pt idx="30">
                        <c:v>25.749655447518595</c:v>
                      </c:pt>
                      <c:pt idx="31">
                        <c:v>24.68236108340599</c:v>
                      </c:pt>
                      <c:pt idx="32">
                        <c:v>23.615066719304554</c:v>
                      </c:pt>
                      <c:pt idx="33">
                        <c:v>22.547772355195676</c:v>
                      </c:pt>
                      <c:pt idx="34">
                        <c:v>21.48047799109424</c:v>
                      </c:pt>
                      <c:pt idx="35">
                        <c:v>20.413183626985361</c:v>
                      </c:pt>
                      <c:pt idx="36">
                        <c:v>19.345889262880203</c:v>
                      </c:pt>
                      <c:pt idx="37">
                        <c:v>18.278594898778771</c:v>
                      </c:pt>
                      <c:pt idx="38">
                        <c:v>17.211300534666165</c:v>
                      </c:pt>
                      <c:pt idx="39">
                        <c:v>16.14400617056473</c:v>
                      </c:pt>
                      <c:pt idx="40">
                        <c:v>15.076711806455849</c:v>
                      </c:pt>
                      <c:pt idx="41">
                        <c:v>14.009417442346971</c:v>
                      </c:pt>
                      <c:pt idx="42">
                        <c:v>12.942123078241812</c:v>
                      </c:pt>
                      <c:pt idx="43">
                        <c:v>11.874828714136653</c:v>
                      </c:pt>
                      <c:pt idx="44">
                        <c:v>10.807534350031498</c:v>
                      </c:pt>
                      <c:pt idx="45">
                        <c:v>9.7402399859263404</c:v>
                      </c:pt>
                      <c:pt idx="46">
                        <c:v>8.6729456218174583</c:v>
                      </c:pt>
                      <c:pt idx="47">
                        <c:v>7.6056512577160253</c:v>
                      </c:pt>
                      <c:pt idx="48">
                        <c:v>6.5383568936071432</c:v>
                      </c:pt>
                      <c:pt idx="49">
                        <c:v>5.4710625295019861</c:v>
                      </c:pt>
                      <c:pt idx="50">
                        <c:v>4.403768165396829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0054-40B2-856D-0E15D739D60C}"/>
                  </c:ext>
                </c:extLst>
              </c15:ser>
            </c15:filteredScatterSeries>
            <c15:filteredScatterSeries>
              <c15:ser>
                <c:idx val="22"/>
                <c:order val="2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グラフ!$AK$5</c15:sqref>
                        </c15:formulaRef>
                      </c:ext>
                    </c:extLst>
                    <c:strCache>
                      <c:ptCount val="1"/>
                      <c:pt idx="0">
                        <c:v>outer応力:Δ-30℃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グラフ!$AK$6:$AK$56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171.1208105284725</c:v>
                      </c:pt>
                      <c:pt idx="1">
                        <c:v>169.03161249972788</c:v>
                      </c:pt>
                      <c:pt idx="2">
                        <c:v>166.94241447099057</c:v>
                      </c:pt>
                      <c:pt idx="3">
                        <c:v>164.85321644225331</c:v>
                      </c:pt>
                      <c:pt idx="4">
                        <c:v>162.76401841350875</c:v>
                      </c:pt>
                      <c:pt idx="5">
                        <c:v>160.67482038477144</c:v>
                      </c:pt>
                      <c:pt idx="6">
                        <c:v>158.58562235603415</c:v>
                      </c:pt>
                      <c:pt idx="7">
                        <c:v>156.49642432728959</c:v>
                      </c:pt>
                      <c:pt idx="8">
                        <c:v>154.40722629855961</c:v>
                      </c:pt>
                      <c:pt idx="9">
                        <c:v>152.31802826982229</c:v>
                      </c:pt>
                      <c:pt idx="10">
                        <c:v>150.22883024107767</c:v>
                      </c:pt>
                      <c:pt idx="11">
                        <c:v>148.13963221234039</c:v>
                      </c:pt>
                      <c:pt idx="12">
                        <c:v>146.05043418359583</c:v>
                      </c:pt>
                      <c:pt idx="13">
                        <c:v>143.96123615486582</c:v>
                      </c:pt>
                      <c:pt idx="14">
                        <c:v>141.87203812612123</c:v>
                      </c:pt>
                      <c:pt idx="15">
                        <c:v>139.78284009739124</c:v>
                      </c:pt>
                      <c:pt idx="16">
                        <c:v>137.69364206864662</c:v>
                      </c:pt>
                      <c:pt idx="17">
                        <c:v>135.60444403990206</c:v>
                      </c:pt>
                      <c:pt idx="18">
                        <c:v>133.51524601117205</c:v>
                      </c:pt>
                      <c:pt idx="19">
                        <c:v>131.42604798242749</c:v>
                      </c:pt>
                      <c:pt idx="20">
                        <c:v>129.33684995368293</c:v>
                      </c:pt>
                      <c:pt idx="21">
                        <c:v>127.2476519249529</c:v>
                      </c:pt>
                      <c:pt idx="22">
                        <c:v>125.15845389620104</c:v>
                      </c:pt>
                      <c:pt idx="23">
                        <c:v>123.06925586747101</c:v>
                      </c:pt>
                      <c:pt idx="24">
                        <c:v>120.98005783872644</c:v>
                      </c:pt>
                      <c:pt idx="25">
                        <c:v>118.89085980998915</c:v>
                      </c:pt>
                      <c:pt idx="26">
                        <c:v>116.80166178125914</c:v>
                      </c:pt>
                      <c:pt idx="27">
                        <c:v>114.71246375251458</c:v>
                      </c:pt>
                      <c:pt idx="28">
                        <c:v>112.62326572378457</c:v>
                      </c:pt>
                      <c:pt idx="29">
                        <c:v>110.53406769503268</c:v>
                      </c:pt>
                      <c:pt idx="30">
                        <c:v>108.44486966630268</c:v>
                      </c:pt>
                      <c:pt idx="31">
                        <c:v>106.3556716375581</c:v>
                      </c:pt>
                      <c:pt idx="32">
                        <c:v>104.2664736088208</c:v>
                      </c:pt>
                      <c:pt idx="33">
                        <c:v>102.17727558007624</c:v>
                      </c:pt>
                      <c:pt idx="34">
                        <c:v>100.08807755133894</c:v>
                      </c:pt>
                      <c:pt idx="35">
                        <c:v>97.998879522594351</c:v>
                      </c:pt>
                      <c:pt idx="36">
                        <c:v>95.909681493871631</c:v>
                      </c:pt>
                      <c:pt idx="37">
                        <c:v>93.820483465134345</c:v>
                      </c:pt>
                      <c:pt idx="38">
                        <c:v>91.731285436389769</c:v>
                      </c:pt>
                      <c:pt idx="39">
                        <c:v>89.642087407659773</c:v>
                      </c:pt>
                      <c:pt idx="40">
                        <c:v>87.552889378907892</c:v>
                      </c:pt>
                      <c:pt idx="41">
                        <c:v>85.46369135017062</c:v>
                      </c:pt>
                      <c:pt idx="42">
                        <c:v>83.37449332143332</c:v>
                      </c:pt>
                      <c:pt idx="43">
                        <c:v>81.28529529268873</c:v>
                      </c:pt>
                      <c:pt idx="44">
                        <c:v>79.196097263944139</c:v>
                      </c:pt>
                      <c:pt idx="45">
                        <c:v>77.106899235214144</c:v>
                      </c:pt>
                      <c:pt idx="46">
                        <c:v>75.017701206476843</c:v>
                      </c:pt>
                      <c:pt idx="47">
                        <c:v>72.928503177739557</c:v>
                      </c:pt>
                      <c:pt idx="48">
                        <c:v>70.839305149002257</c:v>
                      </c:pt>
                      <c:pt idx="49">
                        <c:v>68.750107120264985</c:v>
                      </c:pt>
                      <c:pt idx="50">
                        <c:v>66.660909091520395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0054-40B2-856D-0E15D739D60C}"/>
                  </c:ext>
                </c:extLst>
              </c15:ser>
            </c15:filteredScatterSeries>
            <c15:filteredScatterSeries>
              <c15:ser>
                <c:idx val="23"/>
                <c:order val="2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グラフ!$AL$5</c15:sqref>
                        </c15:formulaRef>
                      </c:ext>
                    </c:extLst>
                    <c:strCache>
                      <c:ptCount val="1"/>
                      <c:pt idx="0">
                        <c:v>outer応力:Δ-20℃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グラフ!$AL$6:$AL$56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161.4473672728387</c:v>
                      </c:pt>
                      <c:pt idx="1">
                        <c:v>159.35816924410867</c:v>
                      </c:pt>
                      <c:pt idx="2">
                        <c:v>157.2689712153641</c:v>
                      </c:pt>
                      <c:pt idx="3">
                        <c:v>155.17977318661951</c:v>
                      </c:pt>
                      <c:pt idx="4">
                        <c:v>153.09057515788223</c:v>
                      </c:pt>
                      <c:pt idx="5">
                        <c:v>151.00137712913764</c:v>
                      </c:pt>
                      <c:pt idx="6">
                        <c:v>148.91217910040763</c:v>
                      </c:pt>
                      <c:pt idx="7">
                        <c:v>146.82298107166304</c:v>
                      </c:pt>
                      <c:pt idx="8">
                        <c:v>144.73378304292575</c:v>
                      </c:pt>
                      <c:pt idx="9">
                        <c:v>142.64458501419577</c:v>
                      </c:pt>
                      <c:pt idx="10">
                        <c:v>140.5553869854439</c:v>
                      </c:pt>
                      <c:pt idx="11">
                        <c:v>138.46618895671389</c:v>
                      </c:pt>
                      <c:pt idx="12">
                        <c:v>136.37699092796933</c:v>
                      </c:pt>
                      <c:pt idx="13">
                        <c:v>134.28779289923202</c:v>
                      </c:pt>
                      <c:pt idx="14">
                        <c:v>132.1985948704947</c:v>
                      </c:pt>
                      <c:pt idx="15">
                        <c:v>130.10939684175744</c:v>
                      </c:pt>
                      <c:pt idx="16">
                        <c:v>128.02019881302016</c:v>
                      </c:pt>
                      <c:pt idx="17">
                        <c:v>125.93100078427557</c:v>
                      </c:pt>
                      <c:pt idx="18">
                        <c:v>123.84180275553828</c:v>
                      </c:pt>
                      <c:pt idx="19">
                        <c:v>121.75260472680098</c:v>
                      </c:pt>
                      <c:pt idx="20">
                        <c:v>119.66340669804909</c:v>
                      </c:pt>
                      <c:pt idx="21">
                        <c:v>117.57420866931909</c:v>
                      </c:pt>
                      <c:pt idx="22">
                        <c:v>115.48501064057452</c:v>
                      </c:pt>
                      <c:pt idx="23">
                        <c:v>113.39581261183721</c:v>
                      </c:pt>
                      <c:pt idx="24">
                        <c:v>111.30661458309994</c:v>
                      </c:pt>
                      <c:pt idx="25">
                        <c:v>109.21741655436993</c:v>
                      </c:pt>
                      <c:pt idx="26">
                        <c:v>107.12821852563263</c:v>
                      </c:pt>
                      <c:pt idx="27">
                        <c:v>105.03902049688075</c:v>
                      </c:pt>
                      <c:pt idx="28">
                        <c:v>102.94982246815076</c:v>
                      </c:pt>
                      <c:pt idx="29">
                        <c:v>100.86062443940618</c:v>
                      </c:pt>
                      <c:pt idx="30">
                        <c:v>98.771426410668894</c:v>
                      </c:pt>
                      <c:pt idx="31">
                        <c:v>96.682228381924318</c:v>
                      </c:pt>
                      <c:pt idx="32">
                        <c:v>94.593030353194308</c:v>
                      </c:pt>
                      <c:pt idx="33">
                        <c:v>92.503832324442413</c:v>
                      </c:pt>
                      <c:pt idx="34">
                        <c:v>90.414634295719722</c:v>
                      </c:pt>
                      <c:pt idx="35">
                        <c:v>88.325436266975132</c:v>
                      </c:pt>
                      <c:pt idx="36">
                        <c:v>86.23623823823786</c:v>
                      </c:pt>
                      <c:pt idx="37">
                        <c:v>84.14704020950785</c:v>
                      </c:pt>
                      <c:pt idx="38">
                        <c:v>82.057842180755969</c:v>
                      </c:pt>
                      <c:pt idx="39">
                        <c:v>79.968644152025959</c:v>
                      </c:pt>
                      <c:pt idx="40">
                        <c:v>77.879446123281397</c:v>
                      </c:pt>
                      <c:pt idx="41">
                        <c:v>75.790248094536793</c:v>
                      </c:pt>
                      <c:pt idx="42">
                        <c:v>73.701050065799521</c:v>
                      </c:pt>
                      <c:pt idx="43">
                        <c:v>71.611852037062221</c:v>
                      </c:pt>
                      <c:pt idx="44">
                        <c:v>69.522654008324935</c:v>
                      </c:pt>
                      <c:pt idx="45">
                        <c:v>67.433455979587634</c:v>
                      </c:pt>
                      <c:pt idx="46">
                        <c:v>65.344257950843073</c:v>
                      </c:pt>
                      <c:pt idx="47">
                        <c:v>63.255059922113062</c:v>
                      </c:pt>
                      <c:pt idx="48">
                        <c:v>61.165861893368465</c:v>
                      </c:pt>
                      <c:pt idx="49">
                        <c:v>59.076663864631172</c:v>
                      </c:pt>
                      <c:pt idx="50">
                        <c:v>56.987465835893886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0054-40B2-856D-0E15D739D60C}"/>
                  </c:ext>
                </c:extLst>
              </c15:ser>
            </c15:filteredScatterSeries>
            <c15:filteredScatterSeries>
              <c15:ser>
                <c:idx val="24"/>
                <c:order val="2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グラフ!$AM$5</c15:sqref>
                        </c15:formulaRef>
                      </c:ext>
                    </c:extLst>
                    <c:strCache>
                      <c:ptCount val="1"/>
                      <c:pt idx="0">
                        <c:v>outer応力:Δ-10℃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グラフ!$AM$6:$AM$56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151.77392401721215</c:v>
                      </c:pt>
                      <c:pt idx="1">
                        <c:v>149.6847259884749</c:v>
                      </c:pt>
                      <c:pt idx="2">
                        <c:v>147.59552795973761</c:v>
                      </c:pt>
                      <c:pt idx="3">
                        <c:v>145.50632993098571</c:v>
                      </c:pt>
                      <c:pt idx="4">
                        <c:v>143.4171319022557</c:v>
                      </c:pt>
                      <c:pt idx="5">
                        <c:v>141.32793387351117</c:v>
                      </c:pt>
                      <c:pt idx="6">
                        <c:v>139.23873584477386</c:v>
                      </c:pt>
                      <c:pt idx="7">
                        <c:v>137.14953781603654</c:v>
                      </c:pt>
                      <c:pt idx="8">
                        <c:v>135.06033978729195</c:v>
                      </c:pt>
                      <c:pt idx="9">
                        <c:v>132.97114175856925</c:v>
                      </c:pt>
                      <c:pt idx="10">
                        <c:v>130.88194372981741</c:v>
                      </c:pt>
                      <c:pt idx="11">
                        <c:v>128.79274570108009</c:v>
                      </c:pt>
                      <c:pt idx="12">
                        <c:v>126.70354767234281</c:v>
                      </c:pt>
                      <c:pt idx="13">
                        <c:v>124.61434964359823</c:v>
                      </c:pt>
                      <c:pt idx="14">
                        <c:v>122.52515161486821</c:v>
                      </c:pt>
                      <c:pt idx="15">
                        <c:v>120.43595358613092</c:v>
                      </c:pt>
                      <c:pt idx="16">
                        <c:v>118.34675555738635</c:v>
                      </c:pt>
                      <c:pt idx="17">
                        <c:v>116.25755752864906</c:v>
                      </c:pt>
                      <c:pt idx="18">
                        <c:v>114.16835949990447</c:v>
                      </c:pt>
                      <c:pt idx="19">
                        <c:v>112.07916147116717</c:v>
                      </c:pt>
                      <c:pt idx="20">
                        <c:v>109.98996344242258</c:v>
                      </c:pt>
                      <c:pt idx="21">
                        <c:v>107.90076541368531</c:v>
                      </c:pt>
                      <c:pt idx="22">
                        <c:v>105.81156738494801</c:v>
                      </c:pt>
                      <c:pt idx="23">
                        <c:v>103.722369356218</c:v>
                      </c:pt>
                      <c:pt idx="24">
                        <c:v>101.63317132747343</c:v>
                      </c:pt>
                      <c:pt idx="25">
                        <c:v>99.543973298736134</c:v>
                      </c:pt>
                      <c:pt idx="26">
                        <c:v>97.454775269998834</c:v>
                      </c:pt>
                      <c:pt idx="27">
                        <c:v>95.365577241254258</c:v>
                      </c:pt>
                      <c:pt idx="28">
                        <c:v>93.276379212516972</c:v>
                      </c:pt>
                      <c:pt idx="29">
                        <c:v>91.187181183772395</c:v>
                      </c:pt>
                      <c:pt idx="30">
                        <c:v>89.097983155042385</c:v>
                      </c:pt>
                      <c:pt idx="31">
                        <c:v>87.008785126290519</c:v>
                      </c:pt>
                      <c:pt idx="32">
                        <c:v>84.919587097575089</c:v>
                      </c:pt>
                      <c:pt idx="33">
                        <c:v>82.830389068823209</c:v>
                      </c:pt>
                      <c:pt idx="34">
                        <c:v>80.741191040085909</c:v>
                      </c:pt>
                      <c:pt idx="35">
                        <c:v>78.651993011348637</c:v>
                      </c:pt>
                      <c:pt idx="36">
                        <c:v>76.562794982604061</c:v>
                      </c:pt>
                      <c:pt idx="37">
                        <c:v>74.473596953874051</c:v>
                      </c:pt>
                      <c:pt idx="38">
                        <c:v>72.38439892512946</c:v>
                      </c:pt>
                      <c:pt idx="39">
                        <c:v>70.295200896392174</c:v>
                      </c:pt>
                      <c:pt idx="40">
                        <c:v>68.206002867647584</c:v>
                      </c:pt>
                      <c:pt idx="41">
                        <c:v>66.116804838910312</c:v>
                      </c:pt>
                      <c:pt idx="42">
                        <c:v>64.027606810180302</c:v>
                      </c:pt>
                      <c:pt idx="43">
                        <c:v>61.938408781435719</c:v>
                      </c:pt>
                      <c:pt idx="44">
                        <c:v>59.849210752691128</c:v>
                      </c:pt>
                      <c:pt idx="45">
                        <c:v>57.760012723961125</c:v>
                      </c:pt>
                      <c:pt idx="46">
                        <c:v>55.670814695209252</c:v>
                      </c:pt>
                      <c:pt idx="47">
                        <c:v>53.581616666479249</c:v>
                      </c:pt>
                      <c:pt idx="48">
                        <c:v>51.492418637741956</c:v>
                      </c:pt>
                      <c:pt idx="49">
                        <c:v>49.403220608997387</c:v>
                      </c:pt>
                      <c:pt idx="50">
                        <c:v>47.314022580260087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0054-40B2-856D-0E15D739D60C}"/>
                  </c:ext>
                </c:extLst>
              </c15:ser>
            </c15:filteredScatterSeries>
            <c15:filteredScatterSeries>
              <c15:ser>
                <c:idx val="25"/>
                <c:order val="2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グラフ!$AN$5</c15:sqref>
                        </c15:formulaRef>
                      </c:ext>
                    </c:extLst>
                    <c:strCache>
                      <c:ptCount val="1"/>
                      <c:pt idx="0">
                        <c:v>outer応力:Δ0℃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グラフ!$AN$6:$AN$56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142.10048076158566</c:v>
                      </c:pt>
                      <c:pt idx="1">
                        <c:v>140.0112827328411</c:v>
                      </c:pt>
                      <c:pt idx="2">
                        <c:v>137.92208470411109</c:v>
                      </c:pt>
                      <c:pt idx="3">
                        <c:v>135.83288667535922</c:v>
                      </c:pt>
                      <c:pt idx="4">
                        <c:v>133.74368864662191</c:v>
                      </c:pt>
                      <c:pt idx="5">
                        <c:v>131.65449061788462</c:v>
                      </c:pt>
                      <c:pt idx="6">
                        <c:v>129.56529258914003</c:v>
                      </c:pt>
                      <c:pt idx="7">
                        <c:v>127.47609456041005</c:v>
                      </c:pt>
                      <c:pt idx="8">
                        <c:v>125.38689653166547</c:v>
                      </c:pt>
                      <c:pt idx="9">
                        <c:v>123.29769850293548</c:v>
                      </c:pt>
                      <c:pt idx="10">
                        <c:v>121.20850047419088</c:v>
                      </c:pt>
                      <c:pt idx="11">
                        <c:v>119.11930244544628</c:v>
                      </c:pt>
                      <c:pt idx="12">
                        <c:v>117.03010441671628</c:v>
                      </c:pt>
                      <c:pt idx="13">
                        <c:v>114.94090638797171</c:v>
                      </c:pt>
                      <c:pt idx="14">
                        <c:v>112.85170835923442</c:v>
                      </c:pt>
                      <c:pt idx="15">
                        <c:v>110.76251033050441</c:v>
                      </c:pt>
                      <c:pt idx="16">
                        <c:v>108.67331230175255</c:v>
                      </c:pt>
                      <c:pt idx="17">
                        <c:v>106.58411427301523</c:v>
                      </c:pt>
                      <c:pt idx="18">
                        <c:v>104.49491624427796</c:v>
                      </c:pt>
                      <c:pt idx="19">
                        <c:v>102.40571821553337</c:v>
                      </c:pt>
                      <c:pt idx="20">
                        <c:v>100.3165201867961</c:v>
                      </c:pt>
                      <c:pt idx="21">
                        <c:v>98.227322158066087</c:v>
                      </c:pt>
                      <c:pt idx="22">
                        <c:v>96.138124129321511</c:v>
                      </c:pt>
                      <c:pt idx="23">
                        <c:v>94.048926100584211</c:v>
                      </c:pt>
                      <c:pt idx="24">
                        <c:v>91.959728071839621</c:v>
                      </c:pt>
                      <c:pt idx="25">
                        <c:v>89.870530043109625</c:v>
                      </c:pt>
                      <c:pt idx="26">
                        <c:v>87.781332014365034</c:v>
                      </c:pt>
                      <c:pt idx="27">
                        <c:v>85.692133985620458</c:v>
                      </c:pt>
                      <c:pt idx="28">
                        <c:v>83.602935956890448</c:v>
                      </c:pt>
                      <c:pt idx="29">
                        <c:v>81.513737928138582</c:v>
                      </c:pt>
                      <c:pt idx="30">
                        <c:v>79.424539899423152</c:v>
                      </c:pt>
                      <c:pt idx="31">
                        <c:v>77.3353418706713</c:v>
                      </c:pt>
                      <c:pt idx="32">
                        <c:v>75.24614384194129</c:v>
                      </c:pt>
                      <c:pt idx="33">
                        <c:v>73.1569458131967</c:v>
                      </c:pt>
                      <c:pt idx="34">
                        <c:v>71.067747784452123</c:v>
                      </c:pt>
                      <c:pt idx="35">
                        <c:v>68.978549755714837</c:v>
                      </c:pt>
                      <c:pt idx="36">
                        <c:v>66.889351726977537</c:v>
                      </c:pt>
                      <c:pt idx="37">
                        <c:v>64.800153698240237</c:v>
                      </c:pt>
                      <c:pt idx="38">
                        <c:v>62.710955669495661</c:v>
                      </c:pt>
                      <c:pt idx="39">
                        <c:v>60.621757640765658</c:v>
                      </c:pt>
                      <c:pt idx="40">
                        <c:v>58.532559612028372</c:v>
                      </c:pt>
                      <c:pt idx="41">
                        <c:v>56.443361583283789</c:v>
                      </c:pt>
                      <c:pt idx="42">
                        <c:v>54.354163554546489</c:v>
                      </c:pt>
                      <c:pt idx="43">
                        <c:v>52.264965525809203</c:v>
                      </c:pt>
                      <c:pt idx="44">
                        <c:v>50.175767497057336</c:v>
                      </c:pt>
                      <c:pt idx="45">
                        <c:v>48.086569468327326</c:v>
                      </c:pt>
                      <c:pt idx="46">
                        <c:v>45.99737143958275</c:v>
                      </c:pt>
                      <c:pt idx="47">
                        <c:v>43.90817341084545</c:v>
                      </c:pt>
                      <c:pt idx="48">
                        <c:v>41.818975382108164</c:v>
                      </c:pt>
                      <c:pt idx="49">
                        <c:v>39.729777353370871</c:v>
                      </c:pt>
                      <c:pt idx="50">
                        <c:v>37.640579324640868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0054-40B2-856D-0E15D739D60C}"/>
                  </c:ext>
                </c:extLst>
              </c15:ser>
            </c15:filteredScatterSeries>
            <c15:filteredScatterSeries>
              <c15:ser>
                <c:idx val="26"/>
                <c:order val="2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グラフ!$AO$5</c15:sqref>
                        </c15:formulaRef>
                      </c:ext>
                    </c:extLst>
                    <c:strCache>
                      <c:ptCount val="1"/>
                      <c:pt idx="0">
                        <c:v>outer応力:Δ+10℃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グラフ!$AO$6:$AO$56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132.42703750595916</c:v>
                      </c:pt>
                      <c:pt idx="1">
                        <c:v>130.33783947721457</c:v>
                      </c:pt>
                      <c:pt idx="2">
                        <c:v>128.24864144847729</c:v>
                      </c:pt>
                      <c:pt idx="3">
                        <c:v>126.15944341973271</c:v>
                      </c:pt>
                      <c:pt idx="4">
                        <c:v>124.07024539098812</c:v>
                      </c:pt>
                      <c:pt idx="5">
                        <c:v>121.98104736225811</c:v>
                      </c:pt>
                      <c:pt idx="6">
                        <c:v>119.89184933351353</c:v>
                      </c:pt>
                      <c:pt idx="7">
                        <c:v>117.80265130477623</c:v>
                      </c:pt>
                      <c:pt idx="8">
                        <c:v>115.71345327603896</c:v>
                      </c:pt>
                      <c:pt idx="9">
                        <c:v>113.62425524730166</c:v>
                      </c:pt>
                      <c:pt idx="10">
                        <c:v>111.53505721856435</c:v>
                      </c:pt>
                      <c:pt idx="11">
                        <c:v>109.44585918981979</c:v>
                      </c:pt>
                      <c:pt idx="12">
                        <c:v>107.3566611610825</c:v>
                      </c:pt>
                      <c:pt idx="13">
                        <c:v>105.2674631323452</c:v>
                      </c:pt>
                      <c:pt idx="14">
                        <c:v>103.17826510360064</c:v>
                      </c:pt>
                      <c:pt idx="15">
                        <c:v>101.08906707487063</c:v>
                      </c:pt>
                      <c:pt idx="16">
                        <c:v>98.999869046126022</c:v>
                      </c:pt>
                      <c:pt idx="17">
                        <c:v>96.910671017381446</c:v>
                      </c:pt>
                      <c:pt idx="18">
                        <c:v>94.821472988651436</c:v>
                      </c:pt>
                      <c:pt idx="19">
                        <c:v>92.73227495991415</c:v>
                      </c:pt>
                      <c:pt idx="20">
                        <c:v>90.643076931169574</c:v>
                      </c:pt>
                      <c:pt idx="21">
                        <c:v>88.553878902432288</c:v>
                      </c:pt>
                      <c:pt idx="22">
                        <c:v>86.464680873687698</c:v>
                      </c:pt>
                      <c:pt idx="23">
                        <c:v>84.375482844957688</c:v>
                      </c:pt>
                      <c:pt idx="24">
                        <c:v>82.286284816205836</c:v>
                      </c:pt>
                      <c:pt idx="25">
                        <c:v>80.197086787475826</c:v>
                      </c:pt>
                      <c:pt idx="26">
                        <c:v>78.10788875873854</c:v>
                      </c:pt>
                      <c:pt idx="27">
                        <c:v>76.018690729986659</c:v>
                      </c:pt>
                      <c:pt idx="28">
                        <c:v>73.929492701271244</c:v>
                      </c:pt>
                      <c:pt idx="29">
                        <c:v>71.840294672519363</c:v>
                      </c:pt>
                      <c:pt idx="30">
                        <c:v>69.751096643789367</c:v>
                      </c:pt>
                      <c:pt idx="31">
                        <c:v>67.661898615044763</c:v>
                      </c:pt>
                      <c:pt idx="32">
                        <c:v>65.572700586307491</c:v>
                      </c:pt>
                      <c:pt idx="33">
                        <c:v>63.4835025575629</c:v>
                      </c:pt>
                      <c:pt idx="34">
                        <c:v>61.394304528825614</c:v>
                      </c:pt>
                      <c:pt idx="35">
                        <c:v>59.305106500081038</c:v>
                      </c:pt>
                      <c:pt idx="36">
                        <c:v>57.215908471343752</c:v>
                      </c:pt>
                      <c:pt idx="37">
                        <c:v>55.126710442613742</c:v>
                      </c:pt>
                      <c:pt idx="38">
                        <c:v>53.037512413876442</c:v>
                      </c:pt>
                      <c:pt idx="39">
                        <c:v>50.948314385139156</c:v>
                      </c:pt>
                      <c:pt idx="40">
                        <c:v>48.859116356394573</c:v>
                      </c:pt>
                      <c:pt idx="41">
                        <c:v>46.769918327657273</c:v>
                      </c:pt>
                      <c:pt idx="42">
                        <c:v>44.680720298912703</c:v>
                      </c:pt>
                      <c:pt idx="43">
                        <c:v>42.591522270175403</c:v>
                      </c:pt>
                      <c:pt idx="44">
                        <c:v>40.50232424143082</c:v>
                      </c:pt>
                      <c:pt idx="45">
                        <c:v>38.413126212693534</c:v>
                      </c:pt>
                      <c:pt idx="46">
                        <c:v>36.323928183948951</c:v>
                      </c:pt>
                      <c:pt idx="47">
                        <c:v>34.234730155218948</c:v>
                      </c:pt>
                      <c:pt idx="48">
                        <c:v>32.145532126488945</c:v>
                      </c:pt>
                      <c:pt idx="49">
                        <c:v>30.056334097744362</c:v>
                      </c:pt>
                      <c:pt idx="50">
                        <c:v>27.967136069007068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0054-40B2-856D-0E15D739D60C}"/>
                  </c:ext>
                </c:extLst>
              </c15:ser>
            </c15:filteredScatterSeries>
            <c15:filteredScatterSeries>
              <c15:ser>
                <c:idx val="27"/>
                <c:order val="2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グラフ!$AP$5</c15:sqref>
                        </c15:formulaRef>
                      </c:ext>
                    </c:extLst>
                    <c:strCache>
                      <c:ptCount val="1"/>
                      <c:pt idx="0">
                        <c:v>outer応力:Δ+20℃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グラフ!$AP$6:$AP$56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122.75359425032536</c:v>
                      </c:pt>
                      <c:pt idx="1">
                        <c:v>120.66439622158808</c:v>
                      </c:pt>
                      <c:pt idx="2">
                        <c:v>118.57519819284349</c:v>
                      </c:pt>
                      <c:pt idx="3">
                        <c:v>116.48600016410619</c:v>
                      </c:pt>
                      <c:pt idx="4">
                        <c:v>114.39680213536161</c:v>
                      </c:pt>
                      <c:pt idx="5">
                        <c:v>112.30760410662432</c:v>
                      </c:pt>
                      <c:pt idx="6">
                        <c:v>110.21840607788702</c:v>
                      </c:pt>
                      <c:pt idx="7">
                        <c:v>108.12920804914246</c:v>
                      </c:pt>
                      <c:pt idx="8">
                        <c:v>106.04001002041245</c:v>
                      </c:pt>
                      <c:pt idx="9">
                        <c:v>103.95081199167515</c:v>
                      </c:pt>
                      <c:pt idx="10">
                        <c:v>101.86161396293056</c:v>
                      </c:pt>
                      <c:pt idx="11">
                        <c:v>99.772415934193276</c:v>
                      </c:pt>
                      <c:pt idx="12">
                        <c:v>97.683217905448686</c:v>
                      </c:pt>
                      <c:pt idx="13">
                        <c:v>95.594019876711414</c:v>
                      </c:pt>
                      <c:pt idx="14">
                        <c:v>93.504821847974114</c:v>
                      </c:pt>
                      <c:pt idx="15">
                        <c:v>91.415623819236814</c:v>
                      </c:pt>
                      <c:pt idx="16">
                        <c:v>89.326425790499528</c:v>
                      </c:pt>
                      <c:pt idx="17">
                        <c:v>87.237227761762227</c:v>
                      </c:pt>
                      <c:pt idx="18">
                        <c:v>85.148029733024941</c:v>
                      </c:pt>
                      <c:pt idx="19">
                        <c:v>83.058831704280365</c:v>
                      </c:pt>
                      <c:pt idx="20">
                        <c:v>80.969633675535775</c:v>
                      </c:pt>
                      <c:pt idx="21">
                        <c:v>78.880435646805779</c:v>
                      </c:pt>
                      <c:pt idx="22">
                        <c:v>76.791237618053898</c:v>
                      </c:pt>
                      <c:pt idx="23">
                        <c:v>74.702039589323888</c:v>
                      </c:pt>
                      <c:pt idx="24">
                        <c:v>72.612841560579312</c:v>
                      </c:pt>
                      <c:pt idx="25">
                        <c:v>70.523643531842026</c:v>
                      </c:pt>
                      <c:pt idx="26">
                        <c:v>68.434445503119321</c:v>
                      </c:pt>
                      <c:pt idx="27">
                        <c:v>66.34524747436744</c:v>
                      </c:pt>
                      <c:pt idx="28">
                        <c:v>64.25604944563743</c:v>
                      </c:pt>
                      <c:pt idx="29">
                        <c:v>62.166851416892854</c:v>
                      </c:pt>
                      <c:pt idx="30">
                        <c:v>60.077653388155561</c:v>
                      </c:pt>
                      <c:pt idx="31">
                        <c:v>57.988455359410992</c:v>
                      </c:pt>
                      <c:pt idx="32">
                        <c:v>55.899257330680982</c:v>
                      </c:pt>
                      <c:pt idx="33">
                        <c:v>53.810059301929108</c:v>
                      </c:pt>
                      <c:pt idx="34">
                        <c:v>51.720861273191822</c:v>
                      </c:pt>
                      <c:pt idx="35">
                        <c:v>49.631663244454529</c:v>
                      </c:pt>
                      <c:pt idx="36">
                        <c:v>47.542465215724519</c:v>
                      </c:pt>
                      <c:pt idx="37">
                        <c:v>45.453267186987226</c:v>
                      </c:pt>
                      <c:pt idx="38">
                        <c:v>43.36406915824265</c:v>
                      </c:pt>
                      <c:pt idx="39">
                        <c:v>41.27487112951264</c:v>
                      </c:pt>
                      <c:pt idx="40">
                        <c:v>39.185673100760773</c:v>
                      </c:pt>
                      <c:pt idx="41">
                        <c:v>37.09647507202348</c:v>
                      </c:pt>
                      <c:pt idx="42">
                        <c:v>35.007277043286194</c:v>
                      </c:pt>
                      <c:pt idx="43">
                        <c:v>32.918079014541611</c:v>
                      </c:pt>
                      <c:pt idx="44">
                        <c:v>30.828880985797028</c:v>
                      </c:pt>
                      <c:pt idx="45">
                        <c:v>28.739682957067021</c:v>
                      </c:pt>
                      <c:pt idx="46">
                        <c:v>26.650484928329735</c:v>
                      </c:pt>
                      <c:pt idx="47">
                        <c:v>24.561286899592439</c:v>
                      </c:pt>
                      <c:pt idx="48">
                        <c:v>22.472088870855149</c:v>
                      </c:pt>
                      <c:pt idx="49">
                        <c:v>20.382890842117856</c:v>
                      </c:pt>
                      <c:pt idx="50">
                        <c:v>18.293692813373273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0054-40B2-856D-0E15D739D60C}"/>
                  </c:ext>
                </c:extLst>
              </c15:ser>
            </c15:filteredScatterSeries>
            <c15:filteredScatterSeries>
              <c15:ser>
                <c:idx val="28"/>
                <c:order val="2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グラフ!$AQ$5</c15:sqref>
                        </c15:formulaRef>
                      </c:ext>
                    </c:extLst>
                    <c:strCache>
                      <c:ptCount val="1"/>
                      <c:pt idx="0">
                        <c:v>outer応力:Δ+30℃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グラフ!$AQ$6:$AQ$56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113.08015099469155</c:v>
                      </c:pt>
                      <c:pt idx="1">
                        <c:v>110.99095296596154</c:v>
                      </c:pt>
                      <c:pt idx="2">
                        <c:v>108.90175493721698</c:v>
                      </c:pt>
                      <c:pt idx="3">
                        <c:v>106.81255690847239</c:v>
                      </c:pt>
                      <c:pt idx="4">
                        <c:v>104.7233588797351</c:v>
                      </c:pt>
                      <c:pt idx="5">
                        <c:v>102.63416085099053</c:v>
                      </c:pt>
                      <c:pt idx="6">
                        <c:v>100.54496282226053</c:v>
                      </c:pt>
                      <c:pt idx="7">
                        <c:v>98.455764793515939</c:v>
                      </c:pt>
                      <c:pt idx="8">
                        <c:v>96.366566764778639</c:v>
                      </c:pt>
                      <c:pt idx="9">
                        <c:v>94.277368736048629</c:v>
                      </c:pt>
                      <c:pt idx="10">
                        <c:v>92.188170707296777</c:v>
                      </c:pt>
                      <c:pt idx="11">
                        <c:v>90.098972678559477</c:v>
                      </c:pt>
                      <c:pt idx="12">
                        <c:v>88.009774649822191</c:v>
                      </c:pt>
                      <c:pt idx="13">
                        <c:v>85.920576621077615</c:v>
                      </c:pt>
                      <c:pt idx="14">
                        <c:v>83.831378592347619</c:v>
                      </c:pt>
                      <c:pt idx="15">
                        <c:v>81.742180563617609</c:v>
                      </c:pt>
                      <c:pt idx="16">
                        <c:v>79.652982534873018</c:v>
                      </c:pt>
                      <c:pt idx="17">
                        <c:v>77.563784506128428</c:v>
                      </c:pt>
                      <c:pt idx="18">
                        <c:v>75.474586477391128</c:v>
                      </c:pt>
                      <c:pt idx="19">
                        <c:v>73.385388448653842</c:v>
                      </c:pt>
                      <c:pt idx="20">
                        <c:v>71.29619041990199</c:v>
                      </c:pt>
                      <c:pt idx="21">
                        <c:v>69.206992391171966</c:v>
                      </c:pt>
                      <c:pt idx="22">
                        <c:v>67.117794362427404</c:v>
                      </c:pt>
                      <c:pt idx="23">
                        <c:v>65.028596333690103</c:v>
                      </c:pt>
                      <c:pt idx="24">
                        <c:v>62.939398304960108</c:v>
                      </c:pt>
                      <c:pt idx="25">
                        <c:v>60.850200276222807</c:v>
                      </c:pt>
                      <c:pt idx="26">
                        <c:v>58.761002247485514</c:v>
                      </c:pt>
                      <c:pt idx="27">
                        <c:v>56.671804218740931</c:v>
                      </c:pt>
                      <c:pt idx="28">
                        <c:v>54.582606190003638</c:v>
                      </c:pt>
                      <c:pt idx="29">
                        <c:v>52.493408161259055</c:v>
                      </c:pt>
                      <c:pt idx="30">
                        <c:v>50.404210132529052</c:v>
                      </c:pt>
                      <c:pt idx="31">
                        <c:v>48.315012103777185</c:v>
                      </c:pt>
                      <c:pt idx="32">
                        <c:v>46.225814075047182</c:v>
                      </c:pt>
                      <c:pt idx="33">
                        <c:v>44.136616046302599</c:v>
                      </c:pt>
                      <c:pt idx="34">
                        <c:v>42.047418017572596</c:v>
                      </c:pt>
                      <c:pt idx="35">
                        <c:v>39.95821998882802</c:v>
                      </c:pt>
                      <c:pt idx="36">
                        <c:v>37.86902196009072</c:v>
                      </c:pt>
                      <c:pt idx="37">
                        <c:v>35.779823931360717</c:v>
                      </c:pt>
                      <c:pt idx="38">
                        <c:v>33.690625902608851</c:v>
                      </c:pt>
                      <c:pt idx="39">
                        <c:v>31.601427873878841</c:v>
                      </c:pt>
                      <c:pt idx="40">
                        <c:v>29.512229845134264</c:v>
                      </c:pt>
                      <c:pt idx="41">
                        <c:v>27.423031816389688</c:v>
                      </c:pt>
                      <c:pt idx="42">
                        <c:v>25.333833787652392</c:v>
                      </c:pt>
                      <c:pt idx="43">
                        <c:v>23.244635758915098</c:v>
                      </c:pt>
                      <c:pt idx="44">
                        <c:v>21.155437730177809</c:v>
                      </c:pt>
                      <c:pt idx="45">
                        <c:v>19.066239701440516</c:v>
                      </c:pt>
                      <c:pt idx="46">
                        <c:v>16.977041672695933</c:v>
                      </c:pt>
                      <c:pt idx="47">
                        <c:v>14.887843643965931</c:v>
                      </c:pt>
                      <c:pt idx="48">
                        <c:v>12.798645615221348</c:v>
                      </c:pt>
                      <c:pt idx="49">
                        <c:v>10.709447586484057</c:v>
                      </c:pt>
                      <c:pt idx="50">
                        <c:v>8.6202495577467655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0054-40B2-856D-0E15D739D60C}"/>
                  </c:ext>
                </c:extLst>
              </c15:ser>
            </c15:filteredScatterSeries>
            <c15:filteredScatterSeries>
              <c15:ser>
                <c:idx val="29"/>
                <c:order val="2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グラフ!$AR$5</c15:sqref>
                        </c15:formulaRef>
                      </c:ext>
                    </c:extLst>
                    <c:strCache>
                      <c:ptCount val="1"/>
                      <c:pt idx="0">
                        <c:v>outer降伏点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グラフ!$AR$6:$AR$56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150</c:v>
                      </c:pt>
                      <c:pt idx="1">
                        <c:v>150</c:v>
                      </c:pt>
                      <c:pt idx="2">
                        <c:v>150</c:v>
                      </c:pt>
                      <c:pt idx="3">
                        <c:v>150</c:v>
                      </c:pt>
                      <c:pt idx="4">
                        <c:v>150</c:v>
                      </c:pt>
                      <c:pt idx="5">
                        <c:v>150</c:v>
                      </c:pt>
                      <c:pt idx="6">
                        <c:v>150</c:v>
                      </c:pt>
                      <c:pt idx="7">
                        <c:v>150</c:v>
                      </c:pt>
                      <c:pt idx="8">
                        <c:v>150</c:v>
                      </c:pt>
                      <c:pt idx="9">
                        <c:v>150</c:v>
                      </c:pt>
                      <c:pt idx="10">
                        <c:v>150</c:v>
                      </c:pt>
                      <c:pt idx="11">
                        <c:v>150</c:v>
                      </c:pt>
                      <c:pt idx="12">
                        <c:v>150</c:v>
                      </c:pt>
                      <c:pt idx="13">
                        <c:v>150</c:v>
                      </c:pt>
                      <c:pt idx="14">
                        <c:v>150</c:v>
                      </c:pt>
                      <c:pt idx="15">
                        <c:v>150</c:v>
                      </c:pt>
                      <c:pt idx="16">
                        <c:v>150</c:v>
                      </c:pt>
                      <c:pt idx="17">
                        <c:v>150</c:v>
                      </c:pt>
                      <c:pt idx="18">
                        <c:v>150</c:v>
                      </c:pt>
                      <c:pt idx="19">
                        <c:v>150</c:v>
                      </c:pt>
                      <c:pt idx="20">
                        <c:v>150</c:v>
                      </c:pt>
                      <c:pt idx="21">
                        <c:v>150</c:v>
                      </c:pt>
                      <c:pt idx="22">
                        <c:v>150</c:v>
                      </c:pt>
                      <c:pt idx="23">
                        <c:v>150</c:v>
                      </c:pt>
                      <c:pt idx="24">
                        <c:v>150</c:v>
                      </c:pt>
                      <c:pt idx="25">
                        <c:v>150</c:v>
                      </c:pt>
                      <c:pt idx="26">
                        <c:v>150</c:v>
                      </c:pt>
                      <c:pt idx="27">
                        <c:v>150</c:v>
                      </c:pt>
                      <c:pt idx="28">
                        <c:v>150</c:v>
                      </c:pt>
                      <c:pt idx="29">
                        <c:v>150</c:v>
                      </c:pt>
                      <c:pt idx="30">
                        <c:v>150</c:v>
                      </c:pt>
                      <c:pt idx="31">
                        <c:v>150</c:v>
                      </c:pt>
                      <c:pt idx="32">
                        <c:v>150</c:v>
                      </c:pt>
                      <c:pt idx="33">
                        <c:v>150</c:v>
                      </c:pt>
                      <c:pt idx="34">
                        <c:v>150</c:v>
                      </c:pt>
                      <c:pt idx="35">
                        <c:v>150</c:v>
                      </c:pt>
                      <c:pt idx="36">
                        <c:v>150</c:v>
                      </c:pt>
                      <c:pt idx="37">
                        <c:v>150</c:v>
                      </c:pt>
                      <c:pt idx="38">
                        <c:v>150</c:v>
                      </c:pt>
                      <c:pt idx="39">
                        <c:v>150</c:v>
                      </c:pt>
                      <c:pt idx="40">
                        <c:v>150</c:v>
                      </c:pt>
                      <c:pt idx="41">
                        <c:v>150</c:v>
                      </c:pt>
                      <c:pt idx="42">
                        <c:v>150</c:v>
                      </c:pt>
                      <c:pt idx="43">
                        <c:v>150</c:v>
                      </c:pt>
                      <c:pt idx="44">
                        <c:v>150</c:v>
                      </c:pt>
                      <c:pt idx="45">
                        <c:v>150</c:v>
                      </c:pt>
                      <c:pt idx="46">
                        <c:v>150</c:v>
                      </c:pt>
                      <c:pt idx="47">
                        <c:v>150</c:v>
                      </c:pt>
                      <c:pt idx="48">
                        <c:v>150</c:v>
                      </c:pt>
                      <c:pt idx="49">
                        <c:v>150</c:v>
                      </c:pt>
                      <c:pt idx="50">
                        <c:v>150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0054-40B2-856D-0E15D739D60C}"/>
                  </c:ext>
                </c:extLst>
              </c15:ser>
            </c15:filteredScatterSeries>
          </c:ext>
        </c:extLst>
      </c:scatterChart>
      <c:valAx>
        <c:axId val="1878419104"/>
        <c:scaling>
          <c:orientation val="minMax"/>
          <c:max val="200"/>
          <c:min val="-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グラフ!$N$5</c:f>
              <c:strCache>
                <c:ptCount val="1"/>
                <c:pt idx="0">
                  <c:v>inner温度[℃]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78401216"/>
        <c:crosses val="autoZero"/>
        <c:crossBetween val="midCat"/>
      </c:valAx>
      <c:valAx>
        <c:axId val="187840121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グラフ!$AC$4</c:f>
              <c:strCache>
                <c:ptCount val="1"/>
                <c:pt idx="0">
                  <c:v>inner応力[MPa]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78419104"/>
        <c:crossesAt val="-1000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温度 </a:t>
            </a:r>
            <a:r>
              <a:rPr lang="en-US" altLang="ja-JP"/>
              <a:t>vs Outer</a:t>
            </a:r>
            <a:r>
              <a:rPr lang="ja-JP" altLang="en-US"/>
              <a:t>応力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smoothMarker"/>
        <c:varyColors val="0"/>
        <c:ser>
          <c:idx val="22"/>
          <c:order val="22"/>
          <c:tx>
            <c:strRef>
              <c:f>グラフ!$AK$5</c:f>
              <c:strCache>
                <c:ptCount val="1"/>
                <c:pt idx="0">
                  <c:v>outer応力:Δ-30℃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グラフ!$N$6:$N$56</c:f>
              <c:numCache>
                <c:formatCode>General</c:formatCode>
                <c:ptCount val="51"/>
                <c:pt idx="0">
                  <c:v>-50</c:v>
                </c:pt>
                <c:pt idx="1">
                  <c:v>-45</c:v>
                </c:pt>
                <c:pt idx="2">
                  <c:v>-40</c:v>
                </c:pt>
                <c:pt idx="3">
                  <c:v>-35</c:v>
                </c:pt>
                <c:pt idx="4">
                  <c:v>-30</c:v>
                </c:pt>
                <c:pt idx="5">
                  <c:v>-25</c:v>
                </c:pt>
                <c:pt idx="6">
                  <c:v>-20</c:v>
                </c:pt>
                <c:pt idx="7">
                  <c:v>-15</c:v>
                </c:pt>
                <c:pt idx="8">
                  <c:v>-10</c:v>
                </c:pt>
                <c:pt idx="9">
                  <c:v>-5</c:v>
                </c:pt>
                <c:pt idx="10">
                  <c:v>0</c:v>
                </c:pt>
                <c:pt idx="11">
                  <c:v>5</c:v>
                </c:pt>
                <c:pt idx="12">
                  <c:v>10</c:v>
                </c:pt>
                <c:pt idx="13">
                  <c:v>15</c:v>
                </c:pt>
                <c:pt idx="14">
                  <c:v>20</c:v>
                </c:pt>
                <c:pt idx="15">
                  <c:v>25</c:v>
                </c:pt>
                <c:pt idx="16">
                  <c:v>30</c:v>
                </c:pt>
                <c:pt idx="17">
                  <c:v>35</c:v>
                </c:pt>
                <c:pt idx="18">
                  <c:v>40</c:v>
                </c:pt>
                <c:pt idx="19">
                  <c:v>45</c:v>
                </c:pt>
                <c:pt idx="20">
                  <c:v>50</c:v>
                </c:pt>
                <c:pt idx="21">
                  <c:v>55</c:v>
                </c:pt>
                <c:pt idx="22">
                  <c:v>60</c:v>
                </c:pt>
                <c:pt idx="23">
                  <c:v>65</c:v>
                </c:pt>
                <c:pt idx="24">
                  <c:v>70</c:v>
                </c:pt>
                <c:pt idx="25">
                  <c:v>75</c:v>
                </c:pt>
                <c:pt idx="26">
                  <c:v>80</c:v>
                </c:pt>
                <c:pt idx="27">
                  <c:v>85</c:v>
                </c:pt>
                <c:pt idx="28">
                  <c:v>90</c:v>
                </c:pt>
                <c:pt idx="29">
                  <c:v>95</c:v>
                </c:pt>
                <c:pt idx="30">
                  <c:v>100</c:v>
                </c:pt>
                <c:pt idx="31">
                  <c:v>105</c:v>
                </c:pt>
                <c:pt idx="32">
                  <c:v>110</c:v>
                </c:pt>
                <c:pt idx="33">
                  <c:v>115</c:v>
                </c:pt>
                <c:pt idx="34">
                  <c:v>120</c:v>
                </c:pt>
                <c:pt idx="35">
                  <c:v>125</c:v>
                </c:pt>
                <c:pt idx="36">
                  <c:v>130</c:v>
                </c:pt>
                <c:pt idx="37">
                  <c:v>135</c:v>
                </c:pt>
                <c:pt idx="38">
                  <c:v>140</c:v>
                </c:pt>
                <c:pt idx="39">
                  <c:v>145</c:v>
                </c:pt>
                <c:pt idx="40">
                  <c:v>150</c:v>
                </c:pt>
                <c:pt idx="41">
                  <c:v>155</c:v>
                </c:pt>
                <c:pt idx="42">
                  <c:v>160</c:v>
                </c:pt>
                <c:pt idx="43">
                  <c:v>165</c:v>
                </c:pt>
                <c:pt idx="44">
                  <c:v>170</c:v>
                </c:pt>
                <c:pt idx="45">
                  <c:v>175</c:v>
                </c:pt>
                <c:pt idx="46">
                  <c:v>180</c:v>
                </c:pt>
                <c:pt idx="47">
                  <c:v>185</c:v>
                </c:pt>
                <c:pt idx="48">
                  <c:v>190</c:v>
                </c:pt>
                <c:pt idx="49">
                  <c:v>195</c:v>
                </c:pt>
                <c:pt idx="50">
                  <c:v>200</c:v>
                </c:pt>
              </c:numCache>
            </c:numRef>
          </c:xVal>
          <c:yVal>
            <c:numRef>
              <c:f>グラフ!$AK$6:$AK$56</c:f>
              <c:numCache>
                <c:formatCode>0.0</c:formatCode>
                <c:ptCount val="51"/>
                <c:pt idx="0">
                  <c:v>171.1208105284725</c:v>
                </c:pt>
                <c:pt idx="1">
                  <c:v>169.03161249972788</c:v>
                </c:pt>
                <c:pt idx="2">
                  <c:v>166.94241447099057</c:v>
                </c:pt>
                <c:pt idx="3">
                  <c:v>164.85321644225331</c:v>
                </c:pt>
                <c:pt idx="4">
                  <c:v>162.76401841350875</c:v>
                </c:pt>
                <c:pt idx="5">
                  <c:v>160.67482038477144</c:v>
                </c:pt>
                <c:pt idx="6">
                  <c:v>158.58562235603415</c:v>
                </c:pt>
                <c:pt idx="7">
                  <c:v>156.49642432728959</c:v>
                </c:pt>
                <c:pt idx="8">
                  <c:v>154.40722629855961</c:v>
                </c:pt>
                <c:pt idx="9">
                  <c:v>152.31802826982229</c:v>
                </c:pt>
                <c:pt idx="10">
                  <c:v>150.22883024107767</c:v>
                </c:pt>
                <c:pt idx="11">
                  <c:v>148.13963221234039</c:v>
                </c:pt>
                <c:pt idx="12">
                  <c:v>146.05043418359583</c:v>
                </c:pt>
                <c:pt idx="13">
                  <c:v>143.96123615486582</c:v>
                </c:pt>
                <c:pt idx="14">
                  <c:v>141.87203812612123</c:v>
                </c:pt>
                <c:pt idx="15">
                  <c:v>139.78284009739124</c:v>
                </c:pt>
                <c:pt idx="16">
                  <c:v>137.69364206864662</c:v>
                </c:pt>
                <c:pt idx="17">
                  <c:v>135.60444403990206</c:v>
                </c:pt>
                <c:pt idx="18">
                  <c:v>133.51524601117205</c:v>
                </c:pt>
                <c:pt idx="19">
                  <c:v>131.42604798242749</c:v>
                </c:pt>
                <c:pt idx="20">
                  <c:v>129.33684995368293</c:v>
                </c:pt>
                <c:pt idx="21">
                  <c:v>127.2476519249529</c:v>
                </c:pt>
                <c:pt idx="22">
                  <c:v>125.15845389620104</c:v>
                </c:pt>
                <c:pt idx="23">
                  <c:v>123.06925586747101</c:v>
                </c:pt>
                <c:pt idx="24">
                  <c:v>120.98005783872644</c:v>
                </c:pt>
                <c:pt idx="25">
                  <c:v>118.89085980998915</c:v>
                </c:pt>
                <c:pt idx="26">
                  <c:v>116.80166178125914</c:v>
                </c:pt>
                <c:pt idx="27">
                  <c:v>114.71246375251458</c:v>
                </c:pt>
                <c:pt idx="28">
                  <c:v>112.62326572378457</c:v>
                </c:pt>
                <c:pt idx="29">
                  <c:v>110.53406769503268</c:v>
                </c:pt>
                <c:pt idx="30">
                  <c:v>108.44486966630268</c:v>
                </c:pt>
                <c:pt idx="31">
                  <c:v>106.3556716375581</c:v>
                </c:pt>
                <c:pt idx="32">
                  <c:v>104.2664736088208</c:v>
                </c:pt>
                <c:pt idx="33">
                  <c:v>102.17727558007624</c:v>
                </c:pt>
                <c:pt idx="34">
                  <c:v>100.08807755133894</c:v>
                </c:pt>
                <c:pt idx="35">
                  <c:v>97.998879522594351</c:v>
                </c:pt>
                <c:pt idx="36">
                  <c:v>95.909681493871631</c:v>
                </c:pt>
                <c:pt idx="37">
                  <c:v>93.820483465134345</c:v>
                </c:pt>
                <c:pt idx="38">
                  <c:v>91.731285436389769</c:v>
                </c:pt>
                <c:pt idx="39">
                  <c:v>89.642087407659773</c:v>
                </c:pt>
                <c:pt idx="40">
                  <c:v>87.552889378907892</c:v>
                </c:pt>
                <c:pt idx="41">
                  <c:v>85.46369135017062</c:v>
                </c:pt>
                <c:pt idx="42">
                  <c:v>83.37449332143332</c:v>
                </c:pt>
                <c:pt idx="43">
                  <c:v>81.28529529268873</c:v>
                </c:pt>
                <c:pt idx="44">
                  <c:v>79.196097263944139</c:v>
                </c:pt>
                <c:pt idx="45">
                  <c:v>77.106899235214144</c:v>
                </c:pt>
                <c:pt idx="46">
                  <c:v>75.017701206476843</c:v>
                </c:pt>
                <c:pt idx="47">
                  <c:v>72.928503177739557</c:v>
                </c:pt>
                <c:pt idx="48">
                  <c:v>70.839305149002257</c:v>
                </c:pt>
                <c:pt idx="49">
                  <c:v>68.750107120264985</c:v>
                </c:pt>
                <c:pt idx="50">
                  <c:v>66.660909091520395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FF3-4719-91D0-4CC87A3179E0}"/>
            </c:ext>
          </c:extLst>
        </c:ser>
        <c:ser>
          <c:idx val="23"/>
          <c:order val="23"/>
          <c:tx>
            <c:strRef>
              <c:f>グラフ!$AL$5</c:f>
              <c:strCache>
                <c:ptCount val="1"/>
                <c:pt idx="0">
                  <c:v>outer応力:Δ-20℃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グラフ!$N$6:$N$56</c:f>
              <c:numCache>
                <c:formatCode>General</c:formatCode>
                <c:ptCount val="51"/>
                <c:pt idx="0">
                  <c:v>-50</c:v>
                </c:pt>
                <c:pt idx="1">
                  <c:v>-45</c:v>
                </c:pt>
                <c:pt idx="2">
                  <c:v>-40</c:v>
                </c:pt>
                <c:pt idx="3">
                  <c:v>-35</c:v>
                </c:pt>
                <c:pt idx="4">
                  <c:v>-30</c:v>
                </c:pt>
                <c:pt idx="5">
                  <c:v>-25</c:v>
                </c:pt>
                <c:pt idx="6">
                  <c:v>-20</c:v>
                </c:pt>
                <c:pt idx="7">
                  <c:v>-15</c:v>
                </c:pt>
                <c:pt idx="8">
                  <c:v>-10</c:v>
                </c:pt>
                <c:pt idx="9">
                  <c:v>-5</c:v>
                </c:pt>
                <c:pt idx="10">
                  <c:v>0</c:v>
                </c:pt>
                <c:pt idx="11">
                  <c:v>5</c:v>
                </c:pt>
                <c:pt idx="12">
                  <c:v>10</c:v>
                </c:pt>
                <c:pt idx="13">
                  <c:v>15</c:v>
                </c:pt>
                <c:pt idx="14">
                  <c:v>20</c:v>
                </c:pt>
                <c:pt idx="15">
                  <c:v>25</c:v>
                </c:pt>
                <c:pt idx="16">
                  <c:v>30</c:v>
                </c:pt>
                <c:pt idx="17">
                  <c:v>35</c:v>
                </c:pt>
                <c:pt idx="18">
                  <c:v>40</c:v>
                </c:pt>
                <c:pt idx="19">
                  <c:v>45</c:v>
                </c:pt>
                <c:pt idx="20">
                  <c:v>50</c:v>
                </c:pt>
                <c:pt idx="21">
                  <c:v>55</c:v>
                </c:pt>
                <c:pt idx="22">
                  <c:v>60</c:v>
                </c:pt>
                <c:pt idx="23">
                  <c:v>65</c:v>
                </c:pt>
                <c:pt idx="24">
                  <c:v>70</c:v>
                </c:pt>
                <c:pt idx="25">
                  <c:v>75</c:v>
                </c:pt>
                <c:pt idx="26">
                  <c:v>80</c:v>
                </c:pt>
                <c:pt idx="27">
                  <c:v>85</c:v>
                </c:pt>
                <c:pt idx="28">
                  <c:v>90</c:v>
                </c:pt>
                <c:pt idx="29">
                  <c:v>95</c:v>
                </c:pt>
                <c:pt idx="30">
                  <c:v>100</c:v>
                </c:pt>
                <c:pt idx="31">
                  <c:v>105</c:v>
                </c:pt>
                <c:pt idx="32">
                  <c:v>110</c:v>
                </c:pt>
                <c:pt idx="33">
                  <c:v>115</c:v>
                </c:pt>
                <c:pt idx="34">
                  <c:v>120</c:v>
                </c:pt>
                <c:pt idx="35">
                  <c:v>125</c:v>
                </c:pt>
                <c:pt idx="36">
                  <c:v>130</c:v>
                </c:pt>
                <c:pt idx="37">
                  <c:v>135</c:v>
                </c:pt>
                <c:pt idx="38">
                  <c:v>140</c:v>
                </c:pt>
                <c:pt idx="39">
                  <c:v>145</c:v>
                </c:pt>
                <c:pt idx="40">
                  <c:v>150</c:v>
                </c:pt>
                <c:pt idx="41">
                  <c:v>155</c:v>
                </c:pt>
                <c:pt idx="42">
                  <c:v>160</c:v>
                </c:pt>
                <c:pt idx="43">
                  <c:v>165</c:v>
                </c:pt>
                <c:pt idx="44">
                  <c:v>170</c:v>
                </c:pt>
                <c:pt idx="45">
                  <c:v>175</c:v>
                </c:pt>
                <c:pt idx="46">
                  <c:v>180</c:v>
                </c:pt>
                <c:pt idx="47">
                  <c:v>185</c:v>
                </c:pt>
                <c:pt idx="48">
                  <c:v>190</c:v>
                </c:pt>
                <c:pt idx="49">
                  <c:v>195</c:v>
                </c:pt>
                <c:pt idx="50">
                  <c:v>200</c:v>
                </c:pt>
              </c:numCache>
            </c:numRef>
          </c:xVal>
          <c:yVal>
            <c:numRef>
              <c:f>グラフ!$AL$6:$AL$56</c:f>
              <c:numCache>
                <c:formatCode>0.0</c:formatCode>
                <c:ptCount val="51"/>
                <c:pt idx="0">
                  <c:v>161.4473672728387</c:v>
                </c:pt>
                <c:pt idx="1">
                  <c:v>159.35816924410867</c:v>
                </c:pt>
                <c:pt idx="2">
                  <c:v>157.2689712153641</c:v>
                </c:pt>
                <c:pt idx="3">
                  <c:v>155.17977318661951</c:v>
                </c:pt>
                <c:pt idx="4">
                  <c:v>153.09057515788223</c:v>
                </c:pt>
                <c:pt idx="5">
                  <c:v>151.00137712913764</c:v>
                </c:pt>
                <c:pt idx="6">
                  <c:v>148.91217910040763</c:v>
                </c:pt>
                <c:pt idx="7">
                  <c:v>146.82298107166304</c:v>
                </c:pt>
                <c:pt idx="8">
                  <c:v>144.73378304292575</c:v>
                </c:pt>
                <c:pt idx="9">
                  <c:v>142.64458501419577</c:v>
                </c:pt>
                <c:pt idx="10">
                  <c:v>140.5553869854439</c:v>
                </c:pt>
                <c:pt idx="11">
                  <c:v>138.46618895671389</c:v>
                </c:pt>
                <c:pt idx="12">
                  <c:v>136.37699092796933</c:v>
                </c:pt>
                <c:pt idx="13">
                  <c:v>134.28779289923202</c:v>
                </c:pt>
                <c:pt idx="14">
                  <c:v>132.1985948704947</c:v>
                </c:pt>
                <c:pt idx="15">
                  <c:v>130.10939684175744</c:v>
                </c:pt>
                <c:pt idx="16">
                  <c:v>128.02019881302016</c:v>
                </c:pt>
                <c:pt idx="17">
                  <c:v>125.93100078427557</c:v>
                </c:pt>
                <c:pt idx="18">
                  <c:v>123.84180275553828</c:v>
                </c:pt>
                <c:pt idx="19">
                  <c:v>121.75260472680098</c:v>
                </c:pt>
                <c:pt idx="20">
                  <c:v>119.66340669804909</c:v>
                </c:pt>
                <c:pt idx="21">
                  <c:v>117.57420866931909</c:v>
                </c:pt>
                <c:pt idx="22">
                  <c:v>115.48501064057452</c:v>
                </c:pt>
                <c:pt idx="23">
                  <c:v>113.39581261183721</c:v>
                </c:pt>
                <c:pt idx="24">
                  <c:v>111.30661458309994</c:v>
                </c:pt>
                <c:pt idx="25">
                  <c:v>109.21741655436993</c:v>
                </c:pt>
                <c:pt idx="26">
                  <c:v>107.12821852563263</c:v>
                </c:pt>
                <c:pt idx="27">
                  <c:v>105.03902049688075</c:v>
                </c:pt>
                <c:pt idx="28">
                  <c:v>102.94982246815076</c:v>
                </c:pt>
                <c:pt idx="29">
                  <c:v>100.86062443940618</c:v>
                </c:pt>
                <c:pt idx="30">
                  <c:v>98.771426410668894</c:v>
                </c:pt>
                <c:pt idx="31">
                  <c:v>96.682228381924318</c:v>
                </c:pt>
                <c:pt idx="32">
                  <c:v>94.593030353194308</c:v>
                </c:pt>
                <c:pt idx="33">
                  <c:v>92.503832324442413</c:v>
                </c:pt>
                <c:pt idx="34">
                  <c:v>90.414634295719722</c:v>
                </c:pt>
                <c:pt idx="35">
                  <c:v>88.325436266975132</c:v>
                </c:pt>
                <c:pt idx="36">
                  <c:v>86.23623823823786</c:v>
                </c:pt>
                <c:pt idx="37">
                  <c:v>84.14704020950785</c:v>
                </c:pt>
                <c:pt idx="38">
                  <c:v>82.057842180755969</c:v>
                </c:pt>
                <c:pt idx="39">
                  <c:v>79.968644152025959</c:v>
                </c:pt>
                <c:pt idx="40">
                  <c:v>77.879446123281397</c:v>
                </c:pt>
                <c:pt idx="41">
                  <c:v>75.790248094536793</c:v>
                </c:pt>
                <c:pt idx="42">
                  <c:v>73.701050065799521</c:v>
                </c:pt>
                <c:pt idx="43">
                  <c:v>71.611852037062221</c:v>
                </c:pt>
                <c:pt idx="44">
                  <c:v>69.522654008324935</c:v>
                </c:pt>
                <c:pt idx="45">
                  <c:v>67.433455979587634</c:v>
                </c:pt>
                <c:pt idx="46">
                  <c:v>65.344257950843073</c:v>
                </c:pt>
                <c:pt idx="47">
                  <c:v>63.255059922113062</c:v>
                </c:pt>
                <c:pt idx="48">
                  <c:v>61.165861893368465</c:v>
                </c:pt>
                <c:pt idx="49">
                  <c:v>59.076663864631172</c:v>
                </c:pt>
                <c:pt idx="50">
                  <c:v>56.987465835893886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FF3-4719-91D0-4CC87A3179E0}"/>
            </c:ext>
          </c:extLst>
        </c:ser>
        <c:ser>
          <c:idx val="24"/>
          <c:order val="24"/>
          <c:tx>
            <c:strRef>
              <c:f>グラフ!$AM$5</c:f>
              <c:strCache>
                <c:ptCount val="1"/>
                <c:pt idx="0">
                  <c:v>outer応力:Δ-10℃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グラフ!$N$6:$N$56</c:f>
              <c:numCache>
                <c:formatCode>General</c:formatCode>
                <c:ptCount val="51"/>
                <c:pt idx="0">
                  <c:v>-50</c:v>
                </c:pt>
                <c:pt idx="1">
                  <c:v>-45</c:v>
                </c:pt>
                <c:pt idx="2">
                  <c:v>-40</c:v>
                </c:pt>
                <c:pt idx="3">
                  <c:v>-35</c:v>
                </c:pt>
                <c:pt idx="4">
                  <c:v>-30</c:v>
                </c:pt>
                <c:pt idx="5">
                  <c:v>-25</c:v>
                </c:pt>
                <c:pt idx="6">
                  <c:v>-20</c:v>
                </c:pt>
                <c:pt idx="7">
                  <c:v>-15</c:v>
                </c:pt>
                <c:pt idx="8">
                  <c:v>-10</c:v>
                </c:pt>
                <c:pt idx="9">
                  <c:v>-5</c:v>
                </c:pt>
                <c:pt idx="10">
                  <c:v>0</c:v>
                </c:pt>
                <c:pt idx="11">
                  <c:v>5</c:v>
                </c:pt>
                <c:pt idx="12">
                  <c:v>10</c:v>
                </c:pt>
                <c:pt idx="13">
                  <c:v>15</c:v>
                </c:pt>
                <c:pt idx="14">
                  <c:v>20</c:v>
                </c:pt>
                <c:pt idx="15">
                  <c:v>25</c:v>
                </c:pt>
                <c:pt idx="16">
                  <c:v>30</c:v>
                </c:pt>
                <c:pt idx="17">
                  <c:v>35</c:v>
                </c:pt>
                <c:pt idx="18">
                  <c:v>40</c:v>
                </c:pt>
                <c:pt idx="19">
                  <c:v>45</c:v>
                </c:pt>
                <c:pt idx="20">
                  <c:v>50</c:v>
                </c:pt>
                <c:pt idx="21">
                  <c:v>55</c:v>
                </c:pt>
                <c:pt idx="22">
                  <c:v>60</c:v>
                </c:pt>
                <c:pt idx="23">
                  <c:v>65</c:v>
                </c:pt>
                <c:pt idx="24">
                  <c:v>70</c:v>
                </c:pt>
                <c:pt idx="25">
                  <c:v>75</c:v>
                </c:pt>
                <c:pt idx="26">
                  <c:v>80</c:v>
                </c:pt>
                <c:pt idx="27">
                  <c:v>85</c:v>
                </c:pt>
                <c:pt idx="28">
                  <c:v>90</c:v>
                </c:pt>
                <c:pt idx="29">
                  <c:v>95</c:v>
                </c:pt>
                <c:pt idx="30">
                  <c:v>100</c:v>
                </c:pt>
                <c:pt idx="31">
                  <c:v>105</c:v>
                </c:pt>
                <c:pt idx="32">
                  <c:v>110</c:v>
                </c:pt>
                <c:pt idx="33">
                  <c:v>115</c:v>
                </c:pt>
                <c:pt idx="34">
                  <c:v>120</c:v>
                </c:pt>
                <c:pt idx="35">
                  <c:v>125</c:v>
                </c:pt>
                <c:pt idx="36">
                  <c:v>130</c:v>
                </c:pt>
                <c:pt idx="37">
                  <c:v>135</c:v>
                </c:pt>
                <c:pt idx="38">
                  <c:v>140</c:v>
                </c:pt>
                <c:pt idx="39">
                  <c:v>145</c:v>
                </c:pt>
                <c:pt idx="40">
                  <c:v>150</c:v>
                </c:pt>
                <c:pt idx="41">
                  <c:v>155</c:v>
                </c:pt>
                <c:pt idx="42">
                  <c:v>160</c:v>
                </c:pt>
                <c:pt idx="43">
                  <c:v>165</c:v>
                </c:pt>
                <c:pt idx="44">
                  <c:v>170</c:v>
                </c:pt>
                <c:pt idx="45">
                  <c:v>175</c:v>
                </c:pt>
                <c:pt idx="46">
                  <c:v>180</c:v>
                </c:pt>
                <c:pt idx="47">
                  <c:v>185</c:v>
                </c:pt>
                <c:pt idx="48">
                  <c:v>190</c:v>
                </c:pt>
                <c:pt idx="49">
                  <c:v>195</c:v>
                </c:pt>
                <c:pt idx="50">
                  <c:v>200</c:v>
                </c:pt>
              </c:numCache>
            </c:numRef>
          </c:xVal>
          <c:yVal>
            <c:numRef>
              <c:f>グラフ!$AM$6:$AM$56</c:f>
              <c:numCache>
                <c:formatCode>0.0</c:formatCode>
                <c:ptCount val="51"/>
                <c:pt idx="0">
                  <c:v>151.77392401721215</c:v>
                </c:pt>
                <c:pt idx="1">
                  <c:v>149.6847259884749</c:v>
                </c:pt>
                <c:pt idx="2">
                  <c:v>147.59552795973761</c:v>
                </c:pt>
                <c:pt idx="3">
                  <c:v>145.50632993098571</c:v>
                </c:pt>
                <c:pt idx="4">
                  <c:v>143.4171319022557</c:v>
                </c:pt>
                <c:pt idx="5">
                  <c:v>141.32793387351117</c:v>
                </c:pt>
                <c:pt idx="6">
                  <c:v>139.23873584477386</c:v>
                </c:pt>
                <c:pt idx="7">
                  <c:v>137.14953781603654</c:v>
                </c:pt>
                <c:pt idx="8">
                  <c:v>135.06033978729195</c:v>
                </c:pt>
                <c:pt idx="9">
                  <c:v>132.97114175856925</c:v>
                </c:pt>
                <c:pt idx="10">
                  <c:v>130.88194372981741</c:v>
                </c:pt>
                <c:pt idx="11">
                  <c:v>128.79274570108009</c:v>
                </c:pt>
                <c:pt idx="12">
                  <c:v>126.70354767234281</c:v>
                </c:pt>
                <c:pt idx="13">
                  <c:v>124.61434964359823</c:v>
                </c:pt>
                <c:pt idx="14">
                  <c:v>122.52515161486821</c:v>
                </c:pt>
                <c:pt idx="15">
                  <c:v>120.43595358613092</c:v>
                </c:pt>
                <c:pt idx="16">
                  <c:v>118.34675555738635</c:v>
                </c:pt>
                <c:pt idx="17">
                  <c:v>116.25755752864906</c:v>
                </c:pt>
                <c:pt idx="18">
                  <c:v>114.16835949990447</c:v>
                </c:pt>
                <c:pt idx="19">
                  <c:v>112.07916147116717</c:v>
                </c:pt>
                <c:pt idx="20">
                  <c:v>109.98996344242258</c:v>
                </c:pt>
                <c:pt idx="21">
                  <c:v>107.90076541368531</c:v>
                </c:pt>
                <c:pt idx="22">
                  <c:v>105.81156738494801</c:v>
                </c:pt>
                <c:pt idx="23">
                  <c:v>103.722369356218</c:v>
                </c:pt>
                <c:pt idx="24">
                  <c:v>101.63317132747343</c:v>
                </c:pt>
                <c:pt idx="25">
                  <c:v>99.543973298736134</c:v>
                </c:pt>
                <c:pt idx="26">
                  <c:v>97.454775269998834</c:v>
                </c:pt>
                <c:pt idx="27">
                  <c:v>95.365577241254258</c:v>
                </c:pt>
                <c:pt idx="28">
                  <c:v>93.276379212516972</c:v>
                </c:pt>
                <c:pt idx="29">
                  <c:v>91.187181183772395</c:v>
                </c:pt>
                <c:pt idx="30">
                  <c:v>89.097983155042385</c:v>
                </c:pt>
                <c:pt idx="31">
                  <c:v>87.008785126290519</c:v>
                </c:pt>
                <c:pt idx="32">
                  <c:v>84.919587097575089</c:v>
                </c:pt>
                <c:pt idx="33">
                  <c:v>82.830389068823209</c:v>
                </c:pt>
                <c:pt idx="34">
                  <c:v>80.741191040085909</c:v>
                </c:pt>
                <c:pt idx="35">
                  <c:v>78.651993011348637</c:v>
                </c:pt>
                <c:pt idx="36">
                  <c:v>76.562794982604061</c:v>
                </c:pt>
                <c:pt idx="37">
                  <c:v>74.473596953874051</c:v>
                </c:pt>
                <c:pt idx="38">
                  <c:v>72.38439892512946</c:v>
                </c:pt>
                <c:pt idx="39">
                  <c:v>70.295200896392174</c:v>
                </c:pt>
                <c:pt idx="40">
                  <c:v>68.206002867647584</c:v>
                </c:pt>
                <c:pt idx="41">
                  <c:v>66.116804838910312</c:v>
                </c:pt>
                <c:pt idx="42">
                  <c:v>64.027606810180302</c:v>
                </c:pt>
                <c:pt idx="43">
                  <c:v>61.938408781435719</c:v>
                </c:pt>
                <c:pt idx="44">
                  <c:v>59.849210752691128</c:v>
                </c:pt>
                <c:pt idx="45">
                  <c:v>57.760012723961125</c:v>
                </c:pt>
                <c:pt idx="46">
                  <c:v>55.670814695209252</c:v>
                </c:pt>
                <c:pt idx="47">
                  <c:v>53.581616666479249</c:v>
                </c:pt>
                <c:pt idx="48">
                  <c:v>51.492418637741956</c:v>
                </c:pt>
                <c:pt idx="49">
                  <c:v>49.403220608997387</c:v>
                </c:pt>
                <c:pt idx="50">
                  <c:v>47.314022580260087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FF3-4719-91D0-4CC87A3179E0}"/>
            </c:ext>
          </c:extLst>
        </c:ser>
        <c:ser>
          <c:idx val="25"/>
          <c:order val="25"/>
          <c:tx>
            <c:strRef>
              <c:f>グラフ!$AN$5</c:f>
              <c:strCache>
                <c:ptCount val="1"/>
                <c:pt idx="0">
                  <c:v>outer応力:Δ0℃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グラフ!$N$6:$N$56</c:f>
              <c:numCache>
                <c:formatCode>General</c:formatCode>
                <c:ptCount val="51"/>
                <c:pt idx="0">
                  <c:v>-50</c:v>
                </c:pt>
                <c:pt idx="1">
                  <c:v>-45</c:v>
                </c:pt>
                <c:pt idx="2">
                  <c:v>-40</c:v>
                </c:pt>
                <c:pt idx="3">
                  <c:v>-35</c:v>
                </c:pt>
                <c:pt idx="4">
                  <c:v>-30</c:v>
                </c:pt>
                <c:pt idx="5">
                  <c:v>-25</c:v>
                </c:pt>
                <c:pt idx="6">
                  <c:v>-20</c:v>
                </c:pt>
                <c:pt idx="7">
                  <c:v>-15</c:v>
                </c:pt>
                <c:pt idx="8">
                  <c:v>-10</c:v>
                </c:pt>
                <c:pt idx="9">
                  <c:v>-5</c:v>
                </c:pt>
                <c:pt idx="10">
                  <c:v>0</c:v>
                </c:pt>
                <c:pt idx="11">
                  <c:v>5</c:v>
                </c:pt>
                <c:pt idx="12">
                  <c:v>10</c:v>
                </c:pt>
                <c:pt idx="13">
                  <c:v>15</c:v>
                </c:pt>
                <c:pt idx="14">
                  <c:v>20</c:v>
                </c:pt>
                <c:pt idx="15">
                  <c:v>25</c:v>
                </c:pt>
                <c:pt idx="16">
                  <c:v>30</c:v>
                </c:pt>
                <c:pt idx="17">
                  <c:v>35</c:v>
                </c:pt>
                <c:pt idx="18">
                  <c:v>40</c:v>
                </c:pt>
                <c:pt idx="19">
                  <c:v>45</c:v>
                </c:pt>
                <c:pt idx="20">
                  <c:v>50</c:v>
                </c:pt>
                <c:pt idx="21">
                  <c:v>55</c:v>
                </c:pt>
                <c:pt idx="22">
                  <c:v>60</c:v>
                </c:pt>
                <c:pt idx="23">
                  <c:v>65</c:v>
                </c:pt>
                <c:pt idx="24">
                  <c:v>70</c:v>
                </c:pt>
                <c:pt idx="25">
                  <c:v>75</c:v>
                </c:pt>
                <c:pt idx="26">
                  <c:v>80</c:v>
                </c:pt>
                <c:pt idx="27">
                  <c:v>85</c:v>
                </c:pt>
                <c:pt idx="28">
                  <c:v>90</c:v>
                </c:pt>
                <c:pt idx="29">
                  <c:v>95</c:v>
                </c:pt>
                <c:pt idx="30">
                  <c:v>100</c:v>
                </c:pt>
                <c:pt idx="31">
                  <c:v>105</c:v>
                </c:pt>
                <c:pt idx="32">
                  <c:v>110</c:v>
                </c:pt>
                <c:pt idx="33">
                  <c:v>115</c:v>
                </c:pt>
                <c:pt idx="34">
                  <c:v>120</c:v>
                </c:pt>
                <c:pt idx="35">
                  <c:v>125</c:v>
                </c:pt>
                <c:pt idx="36">
                  <c:v>130</c:v>
                </c:pt>
                <c:pt idx="37">
                  <c:v>135</c:v>
                </c:pt>
                <c:pt idx="38">
                  <c:v>140</c:v>
                </c:pt>
                <c:pt idx="39">
                  <c:v>145</c:v>
                </c:pt>
                <c:pt idx="40">
                  <c:v>150</c:v>
                </c:pt>
                <c:pt idx="41">
                  <c:v>155</c:v>
                </c:pt>
                <c:pt idx="42">
                  <c:v>160</c:v>
                </c:pt>
                <c:pt idx="43">
                  <c:v>165</c:v>
                </c:pt>
                <c:pt idx="44">
                  <c:v>170</c:v>
                </c:pt>
                <c:pt idx="45">
                  <c:v>175</c:v>
                </c:pt>
                <c:pt idx="46">
                  <c:v>180</c:v>
                </c:pt>
                <c:pt idx="47">
                  <c:v>185</c:v>
                </c:pt>
                <c:pt idx="48">
                  <c:v>190</c:v>
                </c:pt>
                <c:pt idx="49">
                  <c:v>195</c:v>
                </c:pt>
                <c:pt idx="50">
                  <c:v>200</c:v>
                </c:pt>
              </c:numCache>
            </c:numRef>
          </c:xVal>
          <c:yVal>
            <c:numRef>
              <c:f>グラフ!$AN$6:$AN$56</c:f>
              <c:numCache>
                <c:formatCode>0.0</c:formatCode>
                <c:ptCount val="51"/>
                <c:pt idx="0">
                  <c:v>142.10048076158566</c:v>
                </c:pt>
                <c:pt idx="1">
                  <c:v>140.0112827328411</c:v>
                </c:pt>
                <c:pt idx="2">
                  <c:v>137.92208470411109</c:v>
                </c:pt>
                <c:pt idx="3">
                  <c:v>135.83288667535922</c:v>
                </c:pt>
                <c:pt idx="4">
                  <c:v>133.74368864662191</c:v>
                </c:pt>
                <c:pt idx="5">
                  <c:v>131.65449061788462</c:v>
                </c:pt>
                <c:pt idx="6">
                  <c:v>129.56529258914003</c:v>
                </c:pt>
                <c:pt idx="7">
                  <c:v>127.47609456041005</c:v>
                </c:pt>
                <c:pt idx="8">
                  <c:v>125.38689653166547</c:v>
                </c:pt>
                <c:pt idx="9">
                  <c:v>123.29769850293548</c:v>
                </c:pt>
                <c:pt idx="10">
                  <c:v>121.20850047419088</c:v>
                </c:pt>
                <c:pt idx="11">
                  <c:v>119.11930244544628</c:v>
                </c:pt>
                <c:pt idx="12">
                  <c:v>117.03010441671628</c:v>
                </c:pt>
                <c:pt idx="13">
                  <c:v>114.94090638797171</c:v>
                </c:pt>
                <c:pt idx="14">
                  <c:v>112.85170835923442</c:v>
                </c:pt>
                <c:pt idx="15">
                  <c:v>110.76251033050441</c:v>
                </c:pt>
                <c:pt idx="16">
                  <c:v>108.67331230175255</c:v>
                </c:pt>
                <c:pt idx="17">
                  <c:v>106.58411427301523</c:v>
                </c:pt>
                <c:pt idx="18">
                  <c:v>104.49491624427796</c:v>
                </c:pt>
                <c:pt idx="19">
                  <c:v>102.40571821553337</c:v>
                </c:pt>
                <c:pt idx="20">
                  <c:v>100.3165201867961</c:v>
                </c:pt>
                <c:pt idx="21">
                  <c:v>98.227322158066087</c:v>
                </c:pt>
                <c:pt idx="22">
                  <c:v>96.138124129321511</c:v>
                </c:pt>
                <c:pt idx="23">
                  <c:v>94.048926100584211</c:v>
                </c:pt>
                <c:pt idx="24">
                  <c:v>91.959728071839621</c:v>
                </c:pt>
                <c:pt idx="25">
                  <c:v>89.870530043109625</c:v>
                </c:pt>
                <c:pt idx="26">
                  <c:v>87.781332014365034</c:v>
                </c:pt>
                <c:pt idx="27">
                  <c:v>85.692133985620458</c:v>
                </c:pt>
                <c:pt idx="28">
                  <c:v>83.602935956890448</c:v>
                </c:pt>
                <c:pt idx="29">
                  <c:v>81.513737928138582</c:v>
                </c:pt>
                <c:pt idx="30">
                  <c:v>79.424539899423152</c:v>
                </c:pt>
                <c:pt idx="31">
                  <c:v>77.3353418706713</c:v>
                </c:pt>
                <c:pt idx="32">
                  <c:v>75.24614384194129</c:v>
                </c:pt>
                <c:pt idx="33">
                  <c:v>73.1569458131967</c:v>
                </c:pt>
                <c:pt idx="34">
                  <c:v>71.067747784452123</c:v>
                </c:pt>
                <c:pt idx="35">
                  <c:v>68.978549755714837</c:v>
                </c:pt>
                <c:pt idx="36">
                  <c:v>66.889351726977537</c:v>
                </c:pt>
                <c:pt idx="37">
                  <c:v>64.800153698240237</c:v>
                </c:pt>
                <c:pt idx="38">
                  <c:v>62.710955669495661</c:v>
                </c:pt>
                <c:pt idx="39">
                  <c:v>60.621757640765658</c:v>
                </c:pt>
                <c:pt idx="40">
                  <c:v>58.532559612028372</c:v>
                </c:pt>
                <c:pt idx="41">
                  <c:v>56.443361583283789</c:v>
                </c:pt>
                <c:pt idx="42">
                  <c:v>54.354163554546489</c:v>
                </c:pt>
                <c:pt idx="43">
                  <c:v>52.264965525809203</c:v>
                </c:pt>
                <c:pt idx="44">
                  <c:v>50.175767497057336</c:v>
                </c:pt>
                <c:pt idx="45">
                  <c:v>48.086569468327326</c:v>
                </c:pt>
                <c:pt idx="46">
                  <c:v>45.99737143958275</c:v>
                </c:pt>
                <c:pt idx="47">
                  <c:v>43.90817341084545</c:v>
                </c:pt>
                <c:pt idx="48">
                  <c:v>41.818975382108164</c:v>
                </c:pt>
                <c:pt idx="49">
                  <c:v>39.729777353370871</c:v>
                </c:pt>
                <c:pt idx="50">
                  <c:v>37.640579324640868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FF3-4719-91D0-4CC87A3179E0}"/>
            </c:ext>
          </c:extLst>
        </c:ser>
        <c:ser>
          <c:idx val="26"/>
          <c:order val="26"/>
          <c:tx>
            <c:strRef>
              <c:f>グラフ!$AO$5</c:f>
              <c:strCache>
                <c:ptCount val="1"/>
                <c:pt idx="0">
                  <c:v>outer応力:Δ+10℃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グラフ!$N$6:$N$56</c:f>
              <c:numCache>
                <c:formatCode>General</c:formatCode>
                <c:ptCount val="51"/>
                <c:pt idx="0">
                  <c:v>-50</c:v>
                </c:pt>
                <c:pt idx="1">
                  <c:v>-45</c:v>
                </c:pt>
                <c:pt idx="2">
                  <c:v>-40</c:v>
                </c:pt>
                <c:pt idx="3">
                  <c:v>-35</c:v>
                </c:pt>
                <c:pt idx="4">
                  <c:v>-30</c:v>
                </c:pt>
                <c:pt idx="5">
                  <c:v>-25</c:v>
                </c:pt>
                <c:pt idx="6">
                  <c:v>-20</c:v>
                </c:pt>
                <c:pt idx="7">
                  <c:v>-15</c:v>
                </c:pt>
                <c:pt idx="8">
                  <c:v>-10</c:v>
                </c:pt>
                <c:pt idx="9">
                  <c:v>-5</c:v>
                </c:pt>
                <c:pt idx="10">
                  <c:v>0</c:v>
                </c:pt>
                <c:pt idx="11">
                  <c:v>5</c:v>
                </c:pt>
                <c:pt idx="12">
                  <c:v>10</c:v>
                </c:pt>
                <c:pt idx="13">
                  <c:v>15</c:v>
                </c:pt>
                <c:pt idx="14">
                  <c:v>20</c:v>
                </c:pt>
                <c:pt idx="15">
                  <c:v>25</c:v>
                </c:pt>
                <c:pt idx="16">
                  <c:v>30</c:v>
                </c:pt>
                <c:pt idx="17">
                  <c:v>35</c:v>
                </c:pt>
                <c:pt idx="18">
                  <c:v>40</c:v>
                </c:pt>
                <c:pt idx="19">
                  <c:v>45</c:v>
                </c:pt>
                <c:pt idx="20">
                  <c:v>50</c:v>
                </c:pt>
                <c:pt idx="21">
                  <c:v>55</c:v>
                </c:pt>
                <c:pt idx="22">
                  <c:v>60</c:v>
                </c:pt>
                <c:pt idx="23">
                  <c:v>65</c:v>
                </c:pt>
                <c:pt idx="24">
                  <c:v>70</c:v>
                </c:pt>
                <c:pt idx="25">
                  <c:v>75</c:v>
                </c:pt>
                <c:pt idx="26">
                  <c:v>80</c:v>
                </c:pt>
                <c:pt idx="27">
                  <c:v>85</c:v>
                </c:pt>
                <c:pt idx="28">
                  <c:v>90</c:v>
                </c:pt>
                <c:pt idx="29">
                  <c:v>95</c:v>
                </c:pt>
                <c:pt idx="30">
                  <c:v>100</c:v>
                </c:pt>
                <c:pt idx="31">
                  <c:v>105</c:v>
                </c:pt>
                <c:pt idx="32">
                  <c:v>110</c:v>
                </c:pt>
                <c:pt idx="33">
                  <c:v>115</c:v>
                </c:pt>
                <c:pt idx="34">
                  <c:v>120</c:v>
                </c:pt>
                <c:pt idx="35">
                  <c:v>125</c:v>
                </c:pt>
                <c:pt idx="36">
                  <c:v>130</c:v>
                </c:pt>
                <c:pt idx="37">
                  <c:v>135</c:v>
                </c:pt>
                <c:pt idx="38">
                  <c:v>140</c:v>
                </c:pt>
                <c:pt idx="39">
                  <c:v>145</c:v>
                </c:pt>
                <c:pt idx="40">
                  <c:v>150</c:v>
                </c:pt>
                <c:pt idx="41">
                  <c:v>155</c:v>
                </c:pt>
                <c:pt idx="42">
                  <c:v>160</c:v>
                </c:pt>
                <c:pt idx="43">
                  <c:v>165</c:v>
                </c:pt>
                <c:pt idx="44">
                  <c:v>170</c:v>
                </c:pt>
                <c:pt idx="45">
                  <c:v>175</c:v>
                </c:pt>
                <c:pt idx="46">
                  <c:v>180</c:v>
                </c:pt>
                <c:pt idx="47">
                  <c:v>185</c:v>
                </c:pt>
                <c:pt idx="48">
                  <c:v>190</c:v>
                </c:pt>
                <c:pt idx="49">
                  <c:v>195</c:v>
                </c:pt>
                <c:pt idx="50">
                  <c:v>200</c:v>
                </c:pt>
              </c:numCache>
            </c:numRef>
          </c:xVal>
          <c:yVal>
            <c:numRef>
              <c:f>グラフ!$AO$6:$AO$56</c:f>
              <c:numCache>
                <c:formatCode>0.0</c:formatCode>
                <c:ptCount val="51"/>
                <c:pt idx="0">
                  <c:v>132.42703750595916</c:v>
                </c:pt>
                <c:pt idx="1">
                  <c:v>130.33783947721457</c:v>
                </c:pt>
                <c:pt idx="2">
                  <c:v>128.24864144847729</c:v>
                </c:pt>
                <c:pt idx="3">
                  <c:v>126.15944341973271</c:v>
                </c:pt>
                <c:pt idx="4">
                  <c:v>124.07024539098812</c:v>
                </c:pt>
                <c:pt idx="5">
                  <c:v>121.98104736225811</c:v>
                </c:pt>
                <c:pt idx="6">
                  <c:v>119.89184933351353</c:v>
                </c:pt>
                <c:pt idx="7">
                  <c:v>117.80265130477623</c:v>
                </c:pt>
                <c:pt idx="8">
                  <c:v>115.71345327603896</c:v>
                </c:pt>
                <c:pt idx="9">
                  <c:v>113.62425524730166</c:v>
                </c:pt>
                <c:pt idx="10">
                  <c:v>111.53505721856435</c:v>
                </c:pt>
                <c:pt idx="11">
                  <c:v>109.44585918981979</c:v>
                </c:pt>
                <c:pt idx="12">
                  <c:v>107.3566611610825</c:v>
                </c:pt>
                <c:pt idx="13">
                  <c:v>105.2674631323452</c:v>
                </c:pt>
                <c:pt idx="14">
                  <c:v>103.17826510360064</c:v>
                </c:pt>
                <c:pt idx="15">
                  <c:v>101.08906707487063</c:v>
                </c:pt>
                <c:pt idx="16">
                  <c:v>98.999869046126022</c:v>
                </c:pt>
                <c:pt idx="17">
                  <c:v>96.910671017381446</c:v>
                </c:pt>
                <c:pt idx="18">
                  <c:v>94.821472988651436</c:v>
                </c:pt>
                <c:pt idx="19">
                  <c:v>92.73227495991415</c:v>
                </c:pt>
                <c:pt idx="20">
                  <c:v>90.643076931169574</c:v>
                </c:pt>
                <c:pt idx="21">
                  <c:v>88.553878902432288</c:v>
                </c:pt>
                <c:pt idx="22">
                  <c:v>86.464680873687698</c:v>
                </c:pt>
                <c:pt idx="23">
                  <c:v>84.375482844957688</c:v>
                </c:pt>
                <c:pt idx="24">
                  <c:v>82.286284816205836</c:v>
                </c:pt>
                <c:pt idx="25">
                  <c:v>80.197086787475826</c:v>
                </c:pt>
                <c:pt idx="26">
                  <c:v>78.10788875873854</c:v>
                </c:pt>
                <c:pt idx="27">
                  <c:v>76.018690729986659</c:v>
                </c:pt>
                <c:pt idx="28">
                  <c:v>73.929492701271244</c:v>
                </c:pt>
                <c:pt idx="29">
                  <c:v>71.840294672519363</c:v>
                </c:pt>
                <c:pt idx="30">
                  <c:v>69.751096643789367</c:v>
                </c:pt>
                <c:pt idx="31">
                  <c:v>67.661898615044763</c:v>
                </c:pt>
                <c:pt idx="32">
                  <c:v>65.572700586307491</c:v>
                </c:pt>
                <c:pt idx="33">
                  <c:v>63.4835025575629</c:v>
                </c:pt>
                <c:pt idx="34">
                  <c:v>61.394304528825614</c:v>
                </c:pt>
                <c:pt idx="35">
                  <c:v>59.305106500081038</c:v>
                </c:pt>
                <c:pt idx="36">
                  <c:v>57.215908471343752</c:v>
                </c:pt>
                <c:pt idx="37">
                  <c:v>55.126710442613742</c:v>
                </c:pt>
                <c:pt idx="38">
                  <c:v>53.037512413876442</c:v>
                </c:pt>
                <c:pt idx="39">
                  <c:v>50.948314385139156</c:v>
                </c:pt>
                <c:pt idx="40">
                  <c:v>48.859116356394573</c:v>
                </c:pt>
                <c:pt idx="41">
                  <c:v>46.769918327657273</c:v>
                </c:pt>
                <c:pt idx="42">
                  <c:v>44.680720298912703</c:v>
                </c:pt>
                <c:pt idx="43">
                  <c:v>42.591522270175403</c:v>
                </c:pt>
                <c:pt idx="44">
                  <c:v>40.50232424143082</c:v>
                </c:pt>
                <c:pt idx="45">
                  <c:v>38.413126212693534</c:v>
                </c:pt>
                <c:pt idx="46">
                  <c:v>36.323928183948951</c:v>
                </c:pt>
                <c:pt idx="47">
                  <c:v>34.234730155218948</c:v>
                </c:pt>
                <c:pt idx="48">
                  <c:v>32.145532126488945</c:v>
                </c:pt>
                <c:pt idx="49">
                  <c:v>30.056334097744362</c:v>
                </c:pt>
                <c:pt idx="50">
                  <c:v>27.967136069007068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FF3-4719-91D0-4CC87A3179E0}"/>
            </c:ext>
          </c:extLst>
        </c:ser>
        <c:ser>
          <c:idx val="27"/>
          <c:order val="27"/>
          <c:tx>
            <c:strRef>
              <c:f>グラフ!$AP$5</c:f>
              <c:strCache>
                <c:ptCount val="1"/>
                <c:pt idx="0">
                  <c:v>outer応力:Δ+20℃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グラフ!$N$6:$N$56</c:f>
              <c:numCache>
                <c:formatCode>General</c:formatCode>
                <c:ptCount val="51"/>
                <c:pt idx="0">
                  <c:v>-50</c:v>
                </c:pt>
                <c:pt idx="1">
                  <c:v>-45</c:v>
                </c:pt>
                <c:pt idx="2">
                  <c:v>-40</c:v>
                </c:pt>
                <c:pt idx="3">
                  <c:v>-35</c:v>
                </c:pt>
                <c:pt idx="4">
                  <c:v>-30</c:v>
                </c:pt>
                <c:pt idx="5">
                  <c:v>-25</c:v>
                </c:pt>
                <c:pt idx="6">
                  <c:v>-20</c:v>
                </c:pt>
                <c:pt idx="7">
                  <c:v>-15</c:v>
                </c:pt>
                <c:pt idx="8">
                  <c:v>-10</c:v>
                </c:pt>
                <c:pt idx="9">
                  <c:v>-5</c:v>
                </c:pt>
                <c:pt idx="10">
                  <c:v>0</c:v>
                </c:pt>
                <c:pt idx="11">
                  <c:v>5</c:v>
                </c:pt>
                <c:pt idx="12">
                  <c:v>10</c:v>
                </c:pt>
                <c:pt idx="13">
                  <c:v>15</c:v>
                </c:pt>
                <c:pt idx="14">
                  <c:v>20</c:v>
                </c:pt>
                <c:pt idx="15">
                  <c:v>25</c:v>
                </c:pt>
                <c:pt idx="16">
                  <c:v>30</c:v>
                </c:pt>
                <c:pt idx="17">
                  <c:v>35</c:v>
                </c:pt>
                <c:pt idx="18">
                  <c:v>40</c:v>
                </c:pt>
                <c:pt idx="19">
                  <c:v>45</c:v>
                </c:pt>
                <c:pt idx="20">
                  <c:v>50</c:v>
                </c:pt>
                <c:pt idx="21">
                  <c:v>55</c:v>
                </c:pt>
                <c:pt idx="22">
                  <c:v>60</c:v>
                </c:pt>
                <c:pt idx="23">
                  <c:v>65</c:v>
                </c:pt>
                <c:pt idx="24">
                  <c:v>70</c:v>
                </c:pt>
                <c:pt idx="25">
                  <c:v>75</c:v>
                </c:pt>
                <c:pt idx="26">
                  <c:v>80</c:v>
                </c:pt>
                <c:pt idx="27">
                  <c:v>85</c:v>
                </c:pt>
                <c:pt idx="28">
                  <c:v>90</c:v>
                </c:pt>
                <c:pt idx="29">
                  <c:v>95</c:v>
                </c:pt>
                <c:pt idx="30">
                  <c:v>100</c:v>
                </c:pt>
                <c:pt idx="31">
                  <c:v>105</c:v>
                </c:pt>
                <c:pt idx="32">
                  <c:v>110</c:v>
                </c:pt>
                <c:pt idx="33">
                  <c:v>115</c:v>
                </c:pt>
                <c:pt idx="34">
                  <c:v>120</c:v>
                </c:pt>
                <c:pt idx="35">
                  <c:v>125</c:v>
                </c:pt>
                <c:pt idx="36">
                  <c:v>130</c:v>
                </c:pt>
                <c:pt idx="37">
                  <c:v>135</c:v>
                </c:pt>
                <c:pt idx="38">
                  <c:v>140</c:v>
                </c:pt>
                <c:pt idx="39">
                  <c:v>145</c:v>
                </c:pt>
                <c:pt idx="40">
                  <c:v>150</c:v>
                </c:pt>
                <c:pt idx="41">
                  <c:v>155</c:v>
                </c:pt>
                <c:pt idx="42">
                  <c:v>160</c:v>
                </c:pt>
                <c:pt idx="43">
                  <c:v>165</c:v>
                </c:pt>
                <c:pt idx="44">
                  <c:v>170</c:v>
                </c:pt>
                <c:pt idx="45">
                  <c:v>175</c:v>
                </c:pt>
                <c:pt idx="46">
                  <c:v>180</c:v>
                </c:pt>
                <c:pt idx="47">
                  <c:v>185</c:v>
                </c:pt>
                <c:pt idx="48">
                  <c:v>190</c:v>
                </c:pt>
                <c:pt idx="49">
                  <c:v>195</c:v>
                </c:pt>
                <c:pt idx="50">
                  <c:v>200</c:v>
                </c:pt>
              </c:numCache>
            </c:numRef>
          </c:xVal>
          <c:yVal>
            <c:numRef>
              <c:f>グラフ!$AP$6:$AP$56</c:f>
              <c:numCache>
                <c:formatCode>0.0</c:formatCode>
                <c:ptCount val="51"/>
                <c:pt idx="0">
                  <c:v>122.75359425032536</c:v>
                </c:pt>
                <c:pt idx="1">
                  <c:v>120.66439622158808</c:v>
                </c:pt>
                <c:pt idx="2">
                  <c:v>118.57519819284349</c:v>
                </c:pt>
                <c:pt idx="3">
                  <c:v>116.48600016410619</c:v>
                </c:pt>
                <c:pt idx="4">
                  <c:v>114.39680213536161</c:v>
                </c:pt>
                <c:pt idx="5">
                  <c:v>112.30760410662432</c:v>
                </c:pt>
                <c:pt idx="6">
                  <c:v>110.21840607788702</c:v>
                </c:pt>
                <c:pt idx="7">
                  <c:v>108.12920804914246</c:v>
                </c:pt>
                <c:pt idx="8">
                  <c:v>106.04001002041245</c:v>
                </c:pt>
                <c:pt idx="9">
                  <c:v>103.95081199167515</c:v>
                </c:pt>
                <c:pt idx="10">
                  <c:v>101.86161396293056</c:v>
                </c:pt>
                <c:pt idx="11">
                  <c:v>99.772415934193276</c:v>
                </c:pt>
                <c:pt idx="12">
                  <c:v>97.683217905448686</c:v>
                </c:pt>
                <c:pt idx="13">
                  <c:v>95.594019876711414</c:v>
                </c:pt>
                <c:pt idx="14">
                  <c:v>93.504821847974114</c:v>
                </c:pt>
                <c:pt idx="15">
                  <c:v>91.415623819236814</c:v>
                </c:pt>
                <c:pt idx="16">
                  <c:v>89.326425790499528</c:v>
                </c:pt>
                <c:pt idx="17">
                  <c:v>87.237227761762227</c:v>
                </c:pt>
                <c:pt idx="18">
                  <c:v>85.148029733024941</c:v>
                </c:pt>
                <c:pt idx="19">
                  <c:v>83.058831704280365</c:v>
                </c:pt>
                <c:pt idx="20">
                  <c:v>80.969633675535775</c:v>
                </c:pt>
                <c:pt idx="21">
                  <c:v>78.880435646805779</c:v>
                </c:pt>
                <c:pt idx="22">
                  <c:v>76.791237618053898</c:v>
                </c:pt>
                <c:pt idx="23">
                  <c:v>74.702039589323888</c:v>
                </c:pt>
                <c:pt idx="24">
                  <c:v>72.612841560579312</c:v>
                </c:pt>
                <c:pt idx="25">
                  <c:v>70.523643531842026</c:v>
                </c:pt>
                <c:pt idx="26">
                  <c:v>68.434445503119321</c:v>
                </c:pt>
                <c:pt idx="27">
                  <c:v>66.34524747436744</c:v>
                </c:pt>
                <c:pt idx="28">
                  <c:v>64.25604944563743</c:v>
                </c:pt>
                <c:pt idx="29">
                  <c:v>62.166851416892854</c:v>
                </c:pt>
                <c:pt idx="30">
                  <c:v>60.077653388155561</c:v>
                </c:pt>
                <c:pt idx="31">
                  <c:v>57.988455359410992</c:v>
                </c:pt>
                <c:pt idx="32">
                  <c:v>55.899257330680982</c:v>
                </c:pt>
                <c:pt idx="33">
                  <c:v>53.810059301929108</c:v>
                </c:pt>
                <c:pt idx="34">
                  <c:v>51.720861273191822</c:v>
                </c:pt>
                <c:pt idx="35">
                  <c:v>49.631663244454529</c:v>
                </c:pt>
                <c:pt idx="36">
                  <c:v>47.542465215724519</c:v>
                </c:pt>
                <c:pt idx="37">
                  <c:v>45.453267186987226</c:v>
                </c:pt>
                <c:pt idx="38">
                  <c:v>43.36406915824265</c:v>
                </c:pt>
                <c:pt idx="39">
                  <c:v>41.27487112951264</c:v>
                </c:pt>
                <c:pt idx="40">
                  <c:v>39.185673100760773</c:v>
                </c:pt>
                <c:pt idx="41">
                  <c:v>37.09647507202348</c:v>
                </c:pt>
                <c:pt idx="42">
                  <c:v>35.007277043286194</c:v>
                </c:pt>
                <c:pt idx="43">
                  <c:v>32.918079014541611</c:v>
                </c:pt>
                <c:pt idx="44">
                  <c:v>30.828880985797028</c:v>
                </c:pt>
                <c:pt idx="45">
                  <c:v>28.739682957067021</c:v>
                </c:pt>
                <c:pt idx="46">
                  <c:v>26.650484928329735</c:v>
                </c:pt>
                <c:pt idx="47">
                  <c:v>24.561286899592439</c:v>
                </c:pt>
                <c:pt idx="48">
                  <c:v>22.472088870855149</c:v>
                </c:pt>
                <c:pt idx="49">
                  <c:v>20.382890842117856</c:v>
                </c:pt>
                <c:pt idx="50">
                  <c:v>18.293692813373273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8FF3-4719-91D0-4CC87A3179E0}"/>
            </c:ext>
          </c:extLst>
        </c:ser>
        <c:ser>
          <c:idx val="28"/>
          <c:order val="28"/>
          <c:tx>
            <c:strRef>
              <c:f>グラフ!$AQ$5</c:f>
              <c:strCache>
                <c:ptCount val="1"/>
                <c:pt idx="0">
                  <c:v>outer応力:Δ+30℃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グラフ!$N$6:$N$56</c:f>
              <c:numCache>
                <c:formatCode>General</c:formatCode>
                <c:ptCount val="51"/>
                <c:pt idx="0">
                  <c:v>-50</c:v>
                </c:pt>
                <c:pt idx="1">
                  <c:v>-45</c:v>
                </c:pt>
                <c:pt idx="2">
                  <c:v>-40</c:v>
                </c:pt>
                <c:pt idx="3">
                  <c:v>-35</c:v>
                </c:pt>
                <c:pt idx="4">
                  <c:v>-30</c:v>
                </c:pt>
                <c:pt idx="5">
                  <c:v>-25</c:v>
                </c:pt>
                <c:pt idx="6">
                  <c:v>-20</c:v>
                </c:pt>
                <c:pt idx="7">
                  <c:v>-15</c:v>
                </c:pt>
                <c:pt idx="8">
                  <c:v>-10</c:v>
                </c:pt>
                <c:pt idx="9">
                  <c:v>-5</c:v>
                </c:pt>
                <c:pt idx="10">
                  <c:v>0</c:v>
                </c:pt>
                <c:pt idx="11">
                  <c:v>5</c:v>
                </c:pt>
                <c:pt idx="12">
                  <c:v>10</c:v>
                </c:pt>
                <c:pt idx="13">
                  <c:v>15</c:v>
                </c:pt>
                <c:pt idx="14">
                  <c:v>20</c:v>
                </c:pt>
                <c:pt idx="15">
                  <c:v>25</c:v>
                </c:pt>
                <c:pt idx="16">
                  <c:v>30</c:v>
                </c:pt>
                <c:pt idx="17">
                  <c:v>35</c:v>
                </c:pt>
                <c:pt idx="18">
                  <c:v>40</c:v>
                </c:pt>
                <c:pt idx="19">
                  <c:v>45</c:v>
                </c:pt>
                <c:pt idx="20">
                  <c:v>50</c:v>
                </c:pt>
                <c:pt idx="21">
                  <c:v>55</c:v>
                </c:pt>
                <c:pt idx="22">
                  <c:v>60</c:v>
                </c:pt>
                <c:pt idx="23">
                  <c:v>65</c:v>
                </c:pt>
                <c:pt idx="24">
                  <c:v>70</c:v>
                </c:pt>
                <c:pt idx="25">
                  <c:v>75</c:v>
                </c:pt>
                <c:pt idx="26">
                  <c:v>80</c:v>
                </c:pt>
                <c:pt idx="27">
                  <c:v>85</c:v>
                </c:pt>
                <c:pt idx="28">
                  <c:v>90</c:v>
                </c:pt>
                <c:pt idx="29">
                  <c:v>95</c:v>
                </c:pt>
                <c:pt idx="30">
                  <c:v>100</c:v>
                </c:pt>
                <c:pt idx="31">
                  <c:v>105</c:v>
                </c:pt>
                <c:pt idx="32">
                  <c:v>110</c:v>
                </c:pt>
                <c:pt idx="33">
                  <c:v>115</c:v>
                </c:pt>
                <c:pt idx="34">
                  <c:v>120</c:v>
                </c:pt>
                <c:pt idx="35">
                  <c:v>125</c:v>
                </c:pt>
                <c:pt idx="36">
                  <c:v>130</c:v>
                </c:pt>
                <c:pt idx="37">
                  <c:v>135</c:v>
                </c:pt>
                <c:pt idx="38">
                  <c:v>140</c:v>
                </c:pt>
                <c:pt idx="39">
                  <c:v>145</c:v>
                </c:pt>
                <c:pt idx="40">
                  <c:v>150</c:v>
                </c:pt>
                <c:pt idx="41">
                  <c:v>155</c:v>
                </c:pt>
                <c:pt idx="42">
                  <c:v>160</c:v>
                </c:pt>
                <c:pt idx="43">
                  <c:v>165</c:v>
                </c:pt>
                <c:pt idx="44">
                  <c:v>170</c:v>
                </c:pt>
                <c:pt idx="45">
                  <c:v>175</c:v>
                </c:pt>
                <c:pt idx="46">
                  <c:v>180</c:v>
                </c:pt>
                <c:pt idx="47">
                  <c:v>185</c:v>
                </c:pt>
                <c:pt idx="48">
                  <c:v>190</c:v>
                </c:pt>
                <c:pt idx="49">
                  <c:v>195</c:v>
                </c:pt>
                <c:pt idx="50">
                  <c:v>200</c:v>
                </c:pt>
              </c:numCache>
            </c:numRef>
          </c:xVal>
          <c:yVal>
            <c:numRef>
              <c:f>グラフ!$AQ$6:$AQ$56</c:f>
              <c:numCache>
                <c:formatCode>0.0</c:formatCode>
                <c:ptCount val="51"/>
                <c:pt idx="0">
                  <c:v>113.08015099469155</c:v>
                </c:pt>
                <c:pt idx="1">
                  <c:v>110.99095296596154</c:v>
                </c:pt>
                <c:pt idx="2">
                  <c:v>108.90175493721698</c:v>
                </c:pt>
                <c:pt idx="3">
                  <c:v>106.81255690847239</c:v>
                </c:pt>
                <c:pt idx="4">
                  <c:v>104.7233588797351</c:v>
                </c:pt>
                <c:pt idx="5">
                  <c:v>102.63416085099053</c:v>
                </c:pt>
                <c:pt idx="6">
                  <c:v>100.54496282226053</c:v>
                </c:pt>
                <c:pt idx="7">
                  <c:v>98.455764793515939</c:v>
                </c:pt>
                <c:pt idx="8">
                  <c:v>96.366566764778639</c:v>
                </c:pt>
                <c:pt idx="9">
                  <c:v>94.277368736048629</c:v>
                </c:pt>
                <c:pt idx="10">
                  <c:v>92.188170707296777</c:v>
                </c:pt>
                <c:pt idx="11">
                  <c:v>90.098972678559477</c:v>
                </c:pt>
                <c:pt idx="12">
                  <c:v>88.009774649822191</c:v>
                </c:pt>
                <c:pt idx="13">
                  <c:v>85.920576621077615</c:v>
                </c:pt>
                <c:pt idx="14">
                  <c:v>83.831378592347619</c:v>
                </c:pt>
                <c:pt idx="15">
                  <c:v>81.742180563617609</c:v>
                </c:pt>
                <c:pt idx="16">
                  <c:v>79.652982534873018</c:v>
                </c:pt>
                <c:pt idx="17">
                  <c:v>77.563784506128428</c:v>
                </c:pt>
                <c:pt idx="18">
                  <c:v>75.474586477391128</c:v>
                </c:pt>
                <c:pt idx="19">
                  <c:v>73.385388448653842</c:v>
                </c:pt>
                <c:pt idx="20">
                  <c:v>71.29619041990199</c:v>
                </c:pt>
                <c:pt idx="21">
                  <c:v>69.206992391171966</c:v>
                </c:pt>
                <c:pt idx="22">
                  <c:v>67.117794362427404</c:v>
                </c:pt>
                <c:pt idx="23">
                  <c:v>65.028596333690103</c:v>
                </c:pt>
                <c:pt idx="24">
                  <c:v>62.939398304960108</c:v>
                </c:pt>
                <c:pt idx="25">
                  <c:v>60.850200276222807</c:v>
                </c:pt>
                <c:pt idx="26">
                  <c:v>58.761002247485514</c:v>
                </c:pt>
                <c:pt idx="27">
                  <c:v>56.671804218740931</c:v>
                </c:pt>
                <c:pt idx="28">
                  <c:v>54.582606190003638</c:v>
                </c:pt>
                <c:pt idx="29">
                  <c:v>52.493408161259055</c:v>
                </c:pt>
                <c:pt idx="30">
                  <c:v>50.404210132529052</c:v>
                </c:pt>
                <c:pt idx="31">
                  <c:v>48.315012103777185</c:v>
                </c:pt>
                <c:pt idx="32">
                  <c:v>46.225814075047182</c:v>
                </c:pt>
                <c:pt idx="33">
                  <c:v>44.136616046302599</c:v>
                </c:pt>
                <c:pt idx="34">
                  <c:v>42.047418017572596</c:v>
                </c:pt>
                <c:pt idx="35">
                  <c:v>39.95821998882802</c:v>
                </c:pt>
                <c:pt idx="36">
                  <c:v>37.86902196009072</c:v>
                </c:pt>
                <c:pt idx="37">
                  <c:v>35.779823931360717</c:v>
                </c:pt>
                <c:pt idx="38">
                  <c:v>33.690625902608851</c:v>
                </c:pt>
                <c:pt idx="39">
                  <c:v>31.601427873878841</c:v>
                </c:pt>
                <c:pt idx="40">
                  <c:v>29.512229845134264</c:v>
                </c:pt>
                <c:pt idx="41">
                  <c:v>27.423031816389688</c:v>
                </c:pt>
                <c:pt idx="42">
                  <c:v>25.333833787652392</c:v>
                </c:pt>
                <c:pt idx="43">
                  <c:v>23.244635758915098</c:v>
                </c:pt>
                <c:pt idx="44">
                  <c:v>21.155437730177809</c:v>
                </c:pt>
                <c:pt idx="45">
                  <c:v>19.066239701440516</c:v>
                </c:pt>
                <c:pt idx="46">
                  <c:v>16.977041672695933</c:v>
                </c:pt>
                <c:pt idx="47">
                  <c:v>14.887843643965931</c:v>
                </c:pt>
                <c:pt idx="48">
                  <c:v>12.798645615221348</c:v>
                </c:pt>
                <c:pt idx="49">
                  <c:v>10.709447586484057</c:v>
                </c:pt>
                <c:pt idx="50">
                  <c:v>8.6202495577467655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8FF3-4719-91D0-4CC87A3179E0}"/>
            </c:ext>
          </c:extLst>
        </c:ser>
        <c:ser>
          <c:idx val="29"/>
          <c:order val="29"/>
          <c:tx>
            <c:strRef>
              <c:f>グラフ!$AR$5</c:f>
              <c:strCache>
                <c:ptCount val="1"/>
                <c:pt idx="0">
                  <c:v>outer降伏点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グラフ!$N$6:$N$56</c:f>
              <c:numCache>
                <c:formatCode>General</c:formatCode>
                <c:ptCount val="51"/>
                <c:pt idx="0">
                  <c:v>-50</c:v>
                </c:pt>
                <c:pt idx="1">
                  <c:v>-45</c:v>
                </c:pt>
                <c:pt idx="2">
                  <c:v>-40</c:v>
                </c:pt>
                <c:pt idx="3">
                  <c:v>-35</c:v>
                </c:pt>
                <c:pt idx="4">
                  <c:v>-30</c:v>
                </c:pt>
                <c:pt idx="5">
                  <c:v>-25</c:v>
                </c:pt>
                <c:pt idx="6">
                  <c:v>-20</c:v>
                </c:pt>
                <c:pt idx="7">
                  <c:v>-15</c:v>
                </c:pt>
                <c:pt idx="8">
                  <c:v>-10</c:v>
                </c:pt>
                <c:pt idx="9">
                  <c:v>-5</c:v>
                </c:pt>
                <c:pt idx="10">
                  <c:v>0</c:v>
                </c:pt>
                <c:pt idx="11">
                  <c:v>5</c:v>
                </c:pt>
                <c:pt idx="12">
                  <c:v>10</c:v>
                </c:pt>
                <c:pt idx="13">
                  <c:v>15</c:v>
                </c:pt>
                <c:pt idx="14">
                  <c:v>20</c:v>
                </c:pt>
                <c:pt idx="15">
                  <c:v>25</c:v>
                </c:pt>
                <c:pt idx="16">
                  <c:v>30</c:v>
                </c:pt>
                <c:pt idx="17">
                  <c:v>35</c:v>
                </c:pt>
                <c:pt idx="18">
                  <c:v>40</c:v>
                </c:pt>
                <c:pt idx="19">
                  <c:v>45</c:v>
                </c:pt>
                <c:pt idx="20">
                  <c:v>50</c:v>
                </c:pt>
                <c:pt idx="21">
                  <c:v>55</c:v>
                </c:pt>
                <c:pt idx="22">
                  <c:v>60</c:v>
                </c:pt>
                <c:pt idx="23">
                  <c:v>65</c:v>
                </c:pt>
                <c:pt idx="24">
                  <c:v>70</c:v>
                </c:pt>
                <c:pt idx="25">
                  <c:v>75</c:v>
                </c:pt>
                <c:pt idx="26">
                  <c:v>80</c:v>
                </c:pt>
                <c:pt idx="27">
                  <c:v>85</c:v>
                </c:pt>
                <c:pt idx="28">
                  <c:v>90</c:v>
                </c:pt>
                <c:pt idx="29">
                  <c:v>95</c:v>
                </c:pt>
                <c:pt idx="30">
                  <c:v>100</c:v>
                </c:pt>
                <c:pt idx="31">
                  <c:v>105</c:v>
                </c:pt>
                <c:pt idx="32">
                  <c:v>110</c:v>
                </c:pt>
                <c:pt idx="33">
                  <c:v>115</c:v>
                </c:pt>
                <c:pt idx="34">
                  <c:v>120</c:v>
                </c:pt>
                <c:pt idx="35">
                  <c:v>125</c:v>
                </c:pt>
                <c:pt idx="36">
                  <c:v>130</c:v>
                </c:pt>
                <c:pt idx="37">
                  <c:v>135</c:v>
                </c:pt>
                <c:pt idx="38">
                  <c:v>140</c:v>
                </c:pt>
                <c:pt idx="39">
                  <c:v>145</c:v>
                </c:pt>
                <c:pt idx="40">
                  <c:v>150</c:v>
                </c:pt>
                <c:pt idx="41">
                  <c:v>155</c:v>
                </c:pt>
                <c:pt idx="42">
                  <c:v>160</c:v>
                </c:pt>
                <c:pt idx="43">
                  <c:v>165</c:v>
                </c:pt>
                <c:pt idx="44">
                  <c:v>170</c:v>
                </c:pt>
                <c:pt idx="45">
                  <c:v>175</c:v>
                </c:pt>
                <c:pt idx="46">
                  <c:v>180</c:v>
                </c:pt>
                <c:pt idx="47">
                  <c:v>185</c:v>
                </c:pt>
                <c:pt idx="48">
                  <c:v>190</c:v>
                </c:pt>
                <c:pt idx="49">
                  <c:v>195</c:v>
                </c:pt>
                <c:pt idx="50">
                  <c:v>200</c:v>
                </c:pt>
              </c:numCache>
            </c:numRef>
          </c:xVal>
          <c:yVal>
            <c:numRef>
              <c:f>グラフ!$AR$6:$AR$56</c:f>
              <c:numCache>
                <c:formatCode>0.0</c:formatCode>
                <c:ptCount val="51"/>
                <c:pt idx="0">
                  <c:v>150</c:v>
                </c:pt>
                <c:pt idx="1">
                  <c:v>150</c:v>
                </c:pt>
                <c:pt idx="2">
                  <c:v>150</c:v>
                </c:pt>
                <c:pt idx="3">
                  <c:v>150</c:v>
                </c:pt>
                <c:pt idx="4">
                  <c:v>150</c:v>
                </c:pt>
                <c:pt idx="5">
                  <c:v>150</c:v>
                </c:pt>
                <c:pt idx="6">
                  <c:v>150</c:v>
                </c:pt>
                <c:pt idx="7">
                  <c:v>150</c:v>
                </c:pt>
                <c:pt idx="8">
                  <c:v>150</c:v>
                </c:pt>
                <c:pt idx="9">
                  <c:v>150</c:v>
                </c:pt>
                <c:pt idx="10">
                  <c:v>150</c:v>
                </c:pt>
                <c:pt idx="11">
                  <c:v>150</c:v>
                </c:pt>
                <c:pt idx="12">
                  <c:v>150</c:v>
                </c:pt>
                <c:pt idx="13">
                  <c:v>150</c:v>
                </c:pt>
                <c:pt idx="14">
                  <c:v>150</c:v>
                </c:pt>
                <c:pt idx="15">
                  <c:v>150</c:v>
                </c:pt>
                <c:pt idx="16">
                  <c:v>150</c:v>
                </c:pt>
                <c:pt idx="17">
                  <c:v>150</c:v>
                </c:pt>
                <c:pt idx="18">
                  <c:v>150</c:v>
                </c:pt>
                <c:pt idx="19">
                  <c:v>150</c:v>
                </c:pt>
                <c:pt idx="20">
                  <c:v>150</c:v>
                </c:pt>
                <c:pt idx="21">
                  <c:v>150</c:v>
                </c:pt>
                <c:pt idx="22">
                  <c:v>150</c:v>
                </c:pt>
                <c:pt idx="23">
                  <c:v>150</c:v>
                </c:pt>
                <c:pt idx="24">
                  <c:v>150</c:v>
                </c:pt>
                <c:pt idx="25">
                  <c:v>150</c:v>
                </c:pt>
                <c:pt idx="26">
                  <c:v>150</c:v>
                </c:pt>
                <c:pt idx="27">
                  <c:v>150</c:v>
                </c:pt>
                <c:pt idx="28">
                  <c:v>150</c:v>
                </c:pt>
                <c:pt idx="29">
                  <c:v>150</c:v>
                </c:pt>
                <c:pt idx="30">
                  <c:v>150</c:v>
                </c:pt>
                <c:pt idx="31">
                  <c:v>150</c:v>
                </c:pt>
                <c:pt idx="32">
                  <c:v>150</c:v>
                </c:pt>
                <c:pt idx="33">
                  <c:v>150</c:v>
                </c:pt>
                <c:pt idx="34">
                  <c:v>150</c:v>
                </c:pt>
                <c:pt idx="35">
                  <c:v>150</c:v>
                </c:pt>
                <c:pt idx="36">
                  <c:v>150</c:v>
                </c:pt>
                <c:pt idx="37">
                  <c:v>150</c:v>
                </c:pt>
                <c:pt idx="38">
                  <c:v>150</c:v>
                </c:pt>
                <c:pt idx="39">
                  <c:v>150</c:v>
                </c:pt>
                <c:pt idx="40">
                  <c:v>150</c:v>
                </c:pt>
                <c:pt idx="41">
                  <c:v>150</c:v>
                </c:pt>
                <c:pt idx="42">
                  <c:v>150</c:v>
                </c:pt>
                <c:pt idx="43">
                  <c:v>150</c:v>
                </c:pt>
                <c:pt idx="44">
                  <c:v>150</c:v>
                </c:pt>
                <c:pt idx="45">
                  <c:v>150</c:v>
                </c:pt>
                <c:pt idx="46">
                  <c:v>150</c:v>
                </c:pt>
                <c:pt idx="47">
                  <c:v>150</c:v>
                </c:pt>
                <c:pt idx="48">
                  <c:v>150</c:v>
                </c:pt>
                <c:pt idx="49">
                  <c:v>150</c:v>
                </c:pt>
                <c:pt idx="50">
                  <c:v>150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8FF3-4719-91D0-4CC87A3179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8419104"/>
        <c:axId val="1878401216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グラフ!$O$5</c15:sqref>
                        </c15:formulaRef>
                      </c:ext>
                    </c:extLst>
                    <c:strCache>
                      <c:ptCount val="1"/>
                      <c:pt idx="0">
                        <c:v>締め代：Δ-30℃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グラフ!$O$6:$O$56</c15:sqref>
                        </c15:formulaRef>
                      </c:ext>
                    </c:extLst>
                    <c:numCache>
                      <c:formatCode>0.000</c:formatCode>
                      <c:ptCount val="51"/>
                      <c:pt idx="0">
                        <c:v>0.16679667000000364</c:v>
                      </c:pt>
                      <c:pt idx="1">
                        <c:v>0.16476026499999818</c:v>
                      </c:pt>
                      <c:pt idx="2">
                        <c:v>0.16272385999999983</c:v>
                      </c:pt>
                      <c:pt idx="3">
                        <c:v>0.16068745500000148</c:v>
                      </c:pt>
                      <c:pt idx="4">
                        <c:v>0.15865104999999602</c:v>
                      </c:pt>
                      <c:pt idx="5">
                        <c:v>0.15661464499999767</c:v>
                      </c:pt>
                      <c:pt idx="6">
                        <c:v>0.15457823999999931</c:v>
                      </c:pt>
                      <c:pt idx="7">
                        <c:v>0.15254183499999385</c:v>
                      </c:pt>
                      <c:pt idx="8">
                        <c:v>0.1505054300000026</c:v>
                      </c:pt>
                      <c:pt idx="9">
                        <c:v>0.14846902500000425</c:v>
                      </c:pt>
                      <c:pt idx="10">
                        <c:v>0.14643261999999879</c:v>
                      </c:pt>
                      <c:pt idx="11">
                        <c:v>0.14439621500000044</c:v>
                      </c:pt>
                      <c:pt idx="12">
                        <c:v>0.14235980999999498</c:v>
                      </c:pt>
                      <c:pt idx="13">
                        <c:v>0.14032340500000373</c:v>
                      </c:pt>
                      <c:pt idx="14">
                        <c:v>0.13828699999999827</c:v>
                      </c:pt>
                      <c:pt idx="15">
                        <c:v>0.13625059500000702</c:v>
                      </c:pt>
                      <c:pt idx="16">
                        <c:v>0.13421419000000157</c:v>
                      </c:pt>
                      <c:pt idx="17">
                        <c:v>0.13217778499999611</c:v>
                      </c:pt>
                      <c:pt idx="18">
                        <c:v>0.13014138000000486</c:v>
                      </c:pt>
                      <c:pt idx="19">
                        <c:v>0.1281049749999994</c:v>
                      </c:pt>
                      <c:pt idx="20">
                        <c:v>0.12606856999999394</c:v>
                      </c:pt>
                      <c:pt idx="21">
                        <c:v>0.12403216500000269</c:v>
                      </c:pt>
                      <c:pt idx="22">
                        <c:v>0.12199575999999013</c:v>
                      </c:pt>
                      <c:pt idx="23">
                        <c:v>0.11995935499999888</c:v>
                      </c:pt>
                      <c:pt idx="24">
                        <c:v>0.11792294999999342</c:v>
                      </c:pt>
                      <c:pt idx="25">
                        <c:v>0.11588654499999507</c:v>
                      </c:pt>
                      <c:pt idx="26">
                        <c:v>0.11385014000000382</c:v>
                      </c:pt>
                      <c:pt idx="27">
                        <c:v>0.11181373499999836</c:v>
                      </c:pt>
                      <c:pt idx="28">
                        <c:v>0.10977733000000711</c:v>
                      </c:pt>
                      <c:pt idx="29">
                        <c:v>0.10774092499999455</c:v>
                      </c:pt>
                      <c:pt idx="30">
                        <c:v>0.1057045200000033</c:v>
                      </c:pt>
                      <c:pt idx="31">
                        <c:v>0.10366811499999784</c:v>
                      </c:pt>
                      <c:pt idx="32">
                        <c:v>0.10163170999999949</c:v>
                      </c:pt>
                      <c:pt idx="33">
                        <c:v>9.9595304999994028E-2</c:v>
                      </c:pt>
                      <c:pt idx="34">
                        <c:v>9.7558899999995674E-2</c:v>
                      </c:pt>
                      <c:pt idx="35">
                        <c:v>9.5522494999990215E-2</c:v>
                      </c:pt>
                      <c:pt idx="36">
                        <c:v>9.3486090000006072E-2</c:v>
                      </c:pt>
                      <c:pt idx="37">
                        <c:v>9.1449685000007719E-2</c:v>
                      </c:pt>
                      <c:pt idx="38">
                        <c:v>8.941328000000226E-2</c:v>
                      </c:pt>
                      <c:pt idx="39">
                        <c:v>8.7376875000011012E-2</c:v>
                      </c:pt>
                      <c:pt idx="40">
                        <c:v>8.5340469999998447E-2</c:v>
                      </c:pt>
                      <c:pt idx="41">
                        <c:v>8.3304065000000094E-2</c:v>
                      </c:pt>
                      <c:pt idx="42">
                        <c:v>8.126766000000174E-2</c:v>
                      </c:pt>
                      <c:pt idx="43">
                        <c:v>7.9231254999996281E-2</c:v>
                      </c:pt>
                      <c:pt idx="44">
                        <c:v>7.7194849999990822E-2</c:v>
                      </c:pt>
                      <c:pt idx="45">
                        <c:v>7.5158444999999574E-2</c:v>
                      </c:pt>
                      <c:pt idx="46">
                        <c:v>7.3122040000001221E-2</c:v>
                      </c:pt>
                      <c:pt idx="47">
                        <c:v>7.1085635000002867E-2</c:v>
                      </c:pt>
                      <c:pt idx="48">
                        <c:v>6.9049230000004513E-2</c:v>
                      </c:pt>
                      <c:pt idx="49">
                        <c:v>6.701282500000616E-2</c:v>
                      </c:pt>
                      <c:pt idx="50">
                        <c:v>6.4976420000000701E-2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8FF3-4719-91D0-4CC87A3179E0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グラフ!$P$5</c15:sqref>
                        </c15:formulaRef>
                      </c:ext>
                    </c:extLst>
                    <c:strCache>
                      <c:ptCount val="1"/>
                      <c:pt idx="0">
                        <c:v>締め代：Δ-20℃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グラフ!$P$6:$P$56</c15:sqref>
                        </c15:formulaRef>
                      </c:ext>
                    </c:extLst>
                    <c:numCache>
                      <c:formatCode>0.000</c:formatCode>
                      <c:ptCount val="51"/>
                      <c:pt idx="0">
                        <c:v>0.15736766999999929</c:v>
                      </c:pt>
                      <c:pt idx="1">
                        <c:v>0.15533126500000805</c:v>
                      </c:pt>
                      <c:pt idx="2">
                        <c:v>0.15329486000000259</c:v>
                      </c:pt>
                      <c:pt idx="3">
                        <c:v>0.15125845499999713</c:v>
                      </c:pt>
                      <c:pt idx="4">
                        <c:v>0.14922204999999877</c:v>
                      </c:pt>
                      <c:pt idx="5">
                        <c:v>0.14718564499999331</c:v>
                      </c:pt>
                      <c:pt idx="6">
                        <c:v>0.14514924000000207</c:v>
                      </c:pt>
                      <c:pt idx="7">
                        <c:v>0.14311283499999661</c:v>
                      </c:pt>
                      <c:pt idx="8">
                        <c:v>0.14107642999999825</c:v>
                      </c:pt>
                      <c:pt idx="9">
                        <c:v>0.13904002500000701</c:v>
                      </c:pt>
                      <c:pt idx="10">
                        <c:v>0.13700361999999444</c:v>
                      </c:pt>
                      <c:pt idx="11">
                        <c:v>0.13496721500000319</c:v>
                      </c:pt>
                      <c:pt idx="12">
                        <c:v>0.13293080999999773</c:v>
                      </c:pt>
                      <c:pt idx="13">
                        <c:v>0.13089440499999938</c:v>
                      </c:pt>
                      <c:pt idx="14">
                        <c:v>0.12885800000000103</c:v>
                      </c:pt>
                      <c:pt idx="15">
                        <c:v>0.12682159500000267</c:v>
                      </c:pt>
                      <c:pt idx="16">
                        <c:v>0.12478519000000432</c:v>
                      </c:pt>
                      <c:pt idx="17">
                        <c:v>0.12274878499999886</c:v>
                      </c:pt>
                      <c:pt idx="18">
                        <c:v>0.12071238000000051</c:v>
                      </c:pt>
                      <c:pt idx="19">
                        <c:v>0.11867597500000215</c:v>
                      </c:pt>
                      <c:pt idx="20">
                        <c:v>0.11663956999998959</c:v>
                      </c:pt>
                      <c:pt idx="21">
                        <c:v>0.11460316499999834</c:v>
                      </c:pt>
                      <c:pt idx="22">
                        <c:v>0.11256675999999288</c:v>
                      </c:pt>
                      <c:pt idx="23">
                        <c:v>0.11053035499999453</c:v>
                      </c:pt>
                      <c:pt idx="24">
                        <c:v>0.10849394999999618</c:v>
                      </c:pt>
                      <c:pt idx="25">
                        <c:v>0.10645754500000493</c:v>
                      </c:pt>
                      <c:pt idx="26">
                        <c:v>0.10442114000000657</c:v>
                      </c:pt>
                      <c:pt idx="27">
                        <c:v>0.10238473499999401</c:v>
                      </c:pt>
                      <c:pt idx="28">
                        <c:v>0.10034833000000276</c:v>
                      </c:pt>
                      <c:pt idx="29">
                        <c:v>9.8311924999997302E-2</c:v>
                      </c:pt>
                      <c:pt idx="30">
                        <c:v>9.6275519999998949E-2</c:v>
                      </c:pt>
                      <c:pt idx="31">
                        <c:v>9.423911499999349E-2</c:v>
                      </c:pt>
                      <c:pt idx="32">
                        <c:v>9.2202710000002241E-2</c:v>
                      </c:pt>
                      <c:pt idx="33">
                        <c:v>9.0166304999989677E-2</c:v>
                      </c:pt>
                      <c:pt idx="34">
                        <c:v>8.8129900000005534E-2</c:v>
                      </c:pt>
                      <c:pt idx="35">
                        <c:v>8.6093495000000075E-2</c:v>
                      </c:pt>
                      <c:pt idx="36">
                        <c:v>8.4057090000001722E-2</c:v>
                      </c:pt>
                      <c:pt idx="37">
                        <c:v>8.2020685000010474E-2</c:v>
                      </c:pt>
                      <c:pt idx="38">
                        <c:v>7.9984279999997909E-2</c:v>
                      </c:pt>
                      <c:pt idx="39">
                        <c:v>7.7947875000006661E-2</c:v>
                      </c:pt>
                      <c:pt idx="40">
                        <c:v>7.5911470000001202E-2</c:v>
                      </c:pt>
                      <c:pt idx="41">
                        <c:v>7.3875064999995743E-2</c:v>
                      </c:pt>
                      <c:pt idx="42">
                        <c:v>7.183865999999739E-2</c:v>
                      </c:pt>
                      <c:pt idx="43">
                        <c:v>6.9802254999999036E-2</c:v>
                      </c:pt>
                      <c:pt idx="44">
                        <c:v>6.7765850000000682E-2</c:v>
                      </c:pt>
                      <c:pt idx="45">
                        <c:v>6.5729445000002329E-2</c:v>
                      </c:pt>
                      <c:pt idx="46">
                        <c:v>6.369303999999687E-2</c:v>
                      </c:pt>
                      <c:pt idx="47">
                        <c:v>6.1656635000005622E-2</c:v>
                      </c:pt>
                      <c:pt idx="48">
                        <c:v>5.9620230000000163E-2</c:v>
                      </c:pt>
                      <c:pt idx="49">
                        <c:v>5.7583825000001809E-2</c:v>
                      </c:pt>
                      <c:pt idx="50">
                        <c:v>5.5547420000003456E-2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8FF3-4719-91D0-4CC87A3179E0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グラフ!$Q$5</c15:sqref>
                        </c15:formulaRef>
                      </c:ext>
                    </c:extLst>
                    <c:strCache>
                      <c:ptCount val="1"/>
                      <c:pt idx="0">
                        <c:v>締め代：Δ-10℃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グラフ!$Q$6:$Q$56</c15:sqref>
                        </c15:formulaRef>
                      </c:ext>
                    </c:extLst>
                    <c:numCache>
                      <c:formatCode>0.000</c:formatCode>
                      <c:ptCount val="51"/>
                      <c:pt idx="0">
                        <c:v>0.14793867000000205</c:v>
                      </c:pt>
                      <c:pt idx="1">
                        <c:v>0.14590226500000369</c:v>
                      </c:pt>
                      <c:pt idx="2">
                        <c:v>0.14386586000000534</c:v>
                      </c:pt>
                      <c:pt idx="3">
                        <c:v>0.14182945499999278</c:v>
                      </c:pt>
                      <c:pt idx="4">
                        <c:v>0.13979305000000153</c:v>
                      </c:pt>
                      <c:pt idx="5">
                        <c:v>0.13775664499999607</c:v>
                      </c:pt>
                      <c:pt idx="6">
                        <c:v>0.13572023999999772</c:v>
                      </c:pt>
                      <c:pt idx="7">
                        <c:v>0.13368383499999936</c:v>
                      </c:pt>
                      <c:pt idx="8">
                        <c:v>0.1316474299999939</c:v>
                      </c:pt>
                      <c:pt idx="9">
                        <c:v>0.12961102500000976</c:v>
                      </c:pt>
                      <c:pt idx="10">
                        <c:v>0.1275746199999972</c:v>
                      </c:pt>
                      <c:pt idx="11">
                        <c:v>0.12553821499999884</c:v>
                      </c:pt>
                      <c:pt idx="12">
                        <c:v>0.12350181000000049</c:v>
                      </c:pt>
                      <c:pt idx="13">
                        <c:v>0.12146540499999503</c:v>
                      </c:pt>
                      <c:pt idx="14">
                        <c:v>0.11942900000000378</c:v>
                      </c:pt>
                      <c:pt idx="15">
                        <c:v>0.11739259500000543</c:v>
                      </c:pt>
                      <c:pt idx="16">
                        <c:v>0.11535618999999997</c:v>
                      </c:pt>
                      <c:pt idx="17">
                        <c:v>0.11331978500000162</c:v>
                      </c:pt>
                      <c:pt idx="18">
                        <c:v>0.11128337999999616</c:v>
                      </c:pt>
                      <c:pt idx="19">
                        <c:v>0.1092469749999978</c:v>
                      </c:pt>
                      <c:pt idx="20">
                        <c:v>0.10721056999999234</c:v>
                      </c:pt>
                      <c:pt idx="21">
                        <c:v>0.10517416499999399</c:v>
                      </c:pt>
                      <c:pt idx="22">
                        <c:v>0.10313775999999564</c:v>
                      </c:pt>
                      <c:pt idx="23">
                        <c:v>0.10110135500000439</c:v>
                      </c:pt>
                      <c:pt idx="24">
                        <c:v>9.906494999999893E-2</c:v>
                      </c:pt>
                      <c:pt idx="25">
                        <c:v>9.7028545000000577E-2</c:v>
                      </c:pt>
                      <c:pt idx="26">
                        <c:v>9.4992140000002223E-2</c:v>
                      </c:pt>
                      <c:pt idx="27">
                        <c:v>9.2955734999996764E-2</c:v>
                      </c:pt>
                      <c:pt idx="28">
                        <c:v>9.0919329999998411E-2</c:v>
                      </c:pt>
                      <c:pt idx="29">
                        <c:v>8.8882924999992952E-2</c:v>
                      </c:pt>
                      <c:pt idx="30">
                        <c:v>8.6846520000001703E-2</c:v>
                      </c:pt>
                      <c:pt idx="31">
                        <c:v>8.4810114999989139E-2</c:v>
                      </c:pt>
                      <c:pt idx="32">
                        <c:v>8.2773710000012102E-2</c:v>
                      </c:pt>
                      <c:pt idx="33">
                        <c:v>8.0737304999999537E-2</c:v>
                      </c:pt>
                      <c:pt idx="34">
                        <c:v>7.8700900000001184E-2</c:v>
                      </c:pt>
                      <c:pt idx="35">
                        <c:v>7.666449500000283E-2</c:v>
                      </c:pt>
                      <c:pt idx="36">
                        <c:v>7.4628089999997371E-2</c:v>
                      </c:pt>
                      <c:pt idx="37">
                        <c:v>7.2591685000006123E-2</c:v>
                      </c:pt>
                      <c:pt idx="38">
                        <c:v>7.0555280000000664E-2</c:v>
                      </c:pt>
                      <c:pt idx="39">
                        <c:v>6.8518875000002311E-2</c:v>
                      </c:pt>
                      <c:pt idx="40">
                        <c:v>6.6482469999996852E-2</c:v>
                      </c:pt>
                      <c:pt idx="41">
                        <c:v>6.4446064999998498E-2</c:v>
                      </c:pt>
                      <c:pt idx="42">
                        <c:v>6.240966000000725E-2</c:v>
                      </c:pt>
                      <c:pt idx="43">
                        <c:v>6.0373255000001791E-2</c:v>
                      </c:pt>
                      <c:pt idx="44">
                        <c:v>5.8336849999996332E-2</c:v>
                      </c:pt>
                      <c:pt idx="45">
                        <c:v>5.6300445000005084E-2</c:v>
                      </c:pt>
                      <c:pt idx="46">
                        <c:v>5.4264039999992519E-2</c:v>
                      </c:pt>
                      <c:pt idx="47">
                        <c:v>5.2227635000001271E-2</c:v>
                      </c:pt>
                      <c:pt idx="48">
                        <c:v>5.0191230000002918E-2</c:v>
                      </c:pt>
                      <c:pt idx="49">
                        <c:v>4.8154824999997459E-2</c:v>
                      </c:pt>
                      <c:pt idx="50">
                        <c:v>4.6118419999999105E-2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8FF3-4719-91D0-4CC87A3179E0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グラフ!$R$5</c15:sqref>
                        </c15:formulaRef>
                      </c:ext>
                    </c:extLst>
                    <c:strCache>
                      <c:ptCount val="1"/>
                      <c:pt idx="0">
                        <c:v>締め代：Δ0℃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グラフ!$R$6:$R$56</c15:sqref>
                        </c15:formulaRef>
                      </c:ext>
                    </c:extLst>
                    <c:numCache>
                      <c:formatCode>0.000</c:formatCode>
                      <c:ptCount val="51"/>
                      <c:pt idx="0">
                        <c:v>0.1385096700000048</c:v>
                      </c:pt>
                      <c:pt idx="1">
                        <c:v>0.13647326499999934</c:v>
                      </c:pt>
                      <c:pt idx="2">
                        <c:v>0.1344368600000081</c:v>
                      </c:pt>
                      <c:pt idx="3">
                        <c:v>0.13240045499999553</c:v>
                      </c:pt>
                      <c:pt idx="4">
                        <c:v>0.13036404999999718</c:v>
                      </c:pt>
                      <c:pt idx="5">
                        <c:v>0.12832764499999882</c:v>
                      </c:pt>
                      <c:pt idx="6">
                        <c:v>0.12629123999999337</c:v>
                      </c:pt>
                      <c:pt idx="7">
                        <c:v>0.12425483500000212</c:v>
                      </c:pt>
                      <c:pt idx="8">
                        <c:v>0.12221842999999666</c:v>
                      </c:pt>
                      <c:pt idx="9">
                        <c:v>0.12018202500000541</c:v>
                      </c:pt>
                      <c:pt idx="10">
                        <c:v>0.11814561999999995</c:v>
                      </c:pt>
                      <c:pt idx="11">
                        <c:v>0.11610921499999449</c:v>
                      </c:pt>
                      <c:pt idx="12">
                        <c:v>0.11407281000000324</c:v>
                      </c:pt>
                      <c:pt idx="13">
                        <c:v>0.11203640499999779</c:v>
                      </c:pt>
                      <c:pt idx="14">
                        <c:v>0.10999999999999943</c:v>
                      </c:pt>
                      <c:pt idx="15">
                        <c:v>0.10796359500000818</c:v>
                      </c:pt>
                      <c:pt idx="16">
                        <c:v>0.10592718999999562</c:v>
                      </c:pt>
                      <c:pt idx="17">
                        <c:v>0.10389078499999727</c:v>
                      </c:pt>
                      <c:pt idx="18">
                        <c:v>0.10185437999999891</c:v>
                      </c:pt>
                      <c:pt idx="19">
                        <c:v>9.9817974999993453E-2</c:v>
                      </c:pt>
                      <c:pt idx="20">
                        <c:v>9.7781569999995099E-2</c:v>
                      </c:pt>
                      <c:pt idx="21">
                        <c:v>9.5745165000003851E-2</c:v>
                      </c:pt>
                      <c:pt idx="22">
                        <c:v>9.3708759999998392E-2</c:v>
                      </c:pt>
                      <c:pt idx="23">
                        <c:v>9.1672355000000039E-2</c:v>
                      </c:pt>
                      <c:pt idx="24">
                        <c:v>8.963594999999458E-2</c:v>
                      </c:pt>
                      <c:pt idx="25">
                        <c:v>8.7599545000003332E-2</c:v>
                      </c:pt>
                      <c:pt idx="26">
                        <c:v>8.5563139999997873E-2</c:v>
                      </c:pt>
                      <c:pt idx="27">
                        <c:v>8.3526734999992414E-2</c:v>
                      </c:pt>
                      <c:pt idx="28">
                        <c:v>8.1490330000001165E-2</c:v>
                      </c:pt>
                      <c:pt idx="29">
                        <c:v>7.9453924999988601E-2</c:v>
                      </c:pt>
                      <c:pt idx="30">
                        <c:v>7.7417520000011564E-2</c:v>
                      </c:pt>
                      <c:pt idx="31">
                        <c:v>7.5381114999998999E-2</c:v>
                      </c:pt>
                      <c:pt idx="32">
                        <c:v>7.3344710000007751E-2</c:v>
                      </c:pt>
                      <c:pt idx="33">
                        <c:v>7.1308305000002292E-2</c:v>
                      </c:pt>
                      <c:pt idx="34">
                        <c:v>6.9271899999996833E-2</c:v>
                      </c:pt>
                      <c:pt idx="35">
                        <c:v>6.723549499999848E-2</c:v>
                      </c:pt>
                      <c:pt idx="36">
                        <c:v>6.5199090000000126E-2</c:v>
                      </c:pt>
                      <c:pt idx="37">
                        <c:v>6.3162685000001773E-2</c:v>
                      </c:pt>
                      <c:pt idx="38">
                        <c:v>6.1126279999996314E-2</c:v>
                      </c:pt>
                      <c:pt idx="39">
                        <c:v>5.9089875000005065E-2</c:v>
                      </c:pt>
                      <c:pt idx="40">
                        <c:v>5.7053470000006712E-2</c:v>
                      </c:pt>
                      <c:pt idx="41">
                        <c:v>5.5017065000001253E-2</c:v>
                      </c:pt>
                      <c:pt idx="42">
                        <c:v>5.2980660000002899E-2</c:v>
                      </c:pt>
                      <c:pt idx="43">
                        <c:v>5.0944255000004546E-2</c:v>
                      </c:pt>
                      <c:pt idx="44">
                        <c:v>4.8907849999991981E-2</c:v>
                      </c:pt>
                      <c:pt idx="45">
                        <c:v>4.6871445000000733E-2</c:v>
                      </c:pt>
                      <c:pt idx="46">
                        <c:v>4.4835039999995274E-2</c:v>
                      </c:pt>
                      <c:pt idx="47">
                        <c:v>4.2798634999996921E-2</c:v>
                      </c:pt>
                      <c:pt idx="48">
                        <c:v>4.0762229999998567E-2</c:v>
                      </c:pt>
                      <c:pt idx="49">
                        <c:v>3.8725825000000214E-2</c:v>
                      </c:pt>
                      <c:pt idx="50">
                        <c:v>3.6689420000008965E-2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8FF3-4719-91D0-4CC87A3179E0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グラフ!$S$5</c15:sqref>
                        </c15:formulaRef>
                      </c:ext>
                    </c:extLst>
                    <c:strCache>
                      <c:ptCount val="1"/>
                      <c:pt idx="0">
                        <c:v>締め代：Δ+10℃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グラフ!$S$6:$S$56</c15:sqref>
                        </c15:formulaRef>
                      </c:ext>
                    </c:extLst>
                    <c:numCache>
                      <c:formatCode>0.000</c:formatCode>
                      <c:ptCount val="51"/>
                      <c:pt idx="0">
                        <c:v>0.12908067000000756</c:v>
                      </c:pt>
                      <c:pt idx="1">
                        <c:v>0.1270442650000021</c:v>
                      </c:pt>
                      <c:pt idx="2">
                        <c:v>0.12500786000000375</c:v>
                      </c:pt>
                      <c:pt idx="3">
                        <c:v>0.12297145499999829</c:v>
                      </c:pt>
                      <c:pt idx="4">
                        <c:v>0.12093504999999283</c:v>
                      </c:pt>
                      <c:pt idx="5">
                        <c:v>0.11889864500000158</c:v>
                      </c:pt>
                      <c:pt idx="6">
                        <c:v>0.11686223999999612</c:v>
                      </c:pt>
                      <c:pt idx="7">
                        <c:v>0.11482583499999777</c:v>
                      </c:pt>
                      <c:pt idx="8">
                        <c:v>0.11278942999999941</c:v>
                      </c:pt>
                      <c:pt idx="9">
                        <c:v>0.11075302500000106</c:v>
                      </c:pt>
                      <c:pt idx="10">
                        <c:v>0.10871662000000271</c:v>
                      </c:pt>
                      <c:pt idx="11">
                        <c:v>0.10668021499999725</c:v>
                      </c:pt>
                      <c:pt idx="12">
                        <c:v>0.10464380999999889</c:v>
                      </c:pt>
                      <c:pt idx="13">
                        <c:v>0.10260740500000054</c:v>
                      </c:pt>
                      <c:pt idx="14">
                        <c:v>0.10057099999999508</c:v>
                      </c:pt>
                      <c:pt idx="15">
                        <c:v>9.8534595000003833E-2</c:v>
                      </c:pt>
                      <c:pt idx="16">
                        <c:v>9.6498189999998374E-2</c:v>
                      </c:pt>
                      <c:pt idx="17">
                        <c:v>9.4461784999992915E-2</c:v>
                      </c:pt>
                      <c:pt idx="18">
                        <c:v>9.2425380000001667E-2</c:v>
                      </c:pt>
                      <c:pt idx="19">
                        <c:v>9.0388975000003313E-2</c:v>
                      </c:pt>
                      <c:pt idx="20">
                        <c:v>8.8352569999997854E-2</c:v>
                      </c:pt>
                      <c:pt idx="21">
                        <c:v>8.6316164999999501E-2</c:v>
                      </c:pt>
                      <c:pt idx="22">
                        <c:v>8.4279759999994042E-2</c:v>
                      </c:pt>
                      <c:pt idx="23">
                        <c:v>8.2243355000002794E-2</c:v>
                      </c:pt>
                      <c:pt idx="24">
                        <c:v>8.0206949999990229E-2</c:v>
                      </c:pt>
                      <c:pt idx="25">
                        <c:v>7.8170544999998981E-2</c:v>
                      </c:pt>
                      <c:pt idx="26">
                        <c:v>7.6134140000000627E-2</c:v>
                      </c:pt>
                      <c:pt idx="27">
                        <c:v>7.4097734999988063E-2</c:v>
                      </c:pt>
                      <c:pt idx="28">
                        <c:v>7.2061330000011026E-2</c:v>
                      </c:pt>
                      <c:pt idx="29">
                        <c:v>7.0024924999998461E-2</c:v>
                      </c:pt>
                      <c:pt idx="30">
                        <c:v>6.7988520000007213E-2</c:v>
                      </c:pt>
                      <c:pt idx="31">
                        <c:v>6.5952115000001754E-2</c:v>
                      </c:pt>
                      <c:pt idx="32">
                        <c:v>6.3915710000003401E-2</c:v>
                      </c:pt>
                      <c:pt idx="33">
                        <c:v>6.1879304999997942E-2</c:v>
                      </c:pt>
                      <c:pt idx="34">
                        <c:v>5.9842899999999588E-2</c:v>
                      </c:pt>
                      <c:pt idx="35">
                        <c:v>5.7806494999994129E-2</c:v>
                      </c:pt>
                      <c:pt idx="36">
                        <c:v>5.5770089999995776E-2</c:v>
                      </c:pt>
                      <c:pt idx="37">
                        <c:v>5.3733685000004527E-2</c:v>
                      </c:pt>
                      <c:pt idx="38">
                        <c:v>5.1697280000006174E-2</c:v>
                      </c:pt>
                      <c:pt idx="39">
                        <c:v>4.966087500000782E-2</c:v>
                      </c:pt>
                      <c:pt idx="40">
                        <c:v>4.7624470000002361E-2</c:v>
                      </c:pt>
                      <c:pt idx="41">
                        <c:v>4.5588065000004008E-2</c:v>
                      </c:pt>
                      <c:pt idx="42">
                        <c:v>4.3551659999998549E-2</c:v>
                      </c:pt>
                      <c:pt idx="43">
                        <c:v>4.1515255000000195E-2</c:v>
                      </c:pt>
                      <c:pt idx="44">
                        <c:v>3.9478849999994736E-2</c:v>
                      </c:pt>
                      <c:pt idx="45">
                        <c:v>3.7442444999996383E-2</c:v>
                      </c:pt>
                      <c:pt idx="46">
                        <c:v>3.5406039999990924E-2</c:v>
                      </c:pt>
                      <c:pt idx="47">
                        <c:v>3.3369634999999676E-2</c:v>
                      </c:pt>
                      <c:pt idx="48">
                        <c:v>3.1333230000008427E-2</c:v>
                      </c:pt>
                      <c:pt idx="49">
                        <c:v>2.9296825000002968E-2</c:v>
                      </c:pt>
                      <c:pt idx="50">
                        <c:v>2.7260420000004615E-2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8FF3-4719-91D0-4CC87A3179E0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グラフ!$T$5</c15:sqref>
                        </c15:formulaRef>
                      </c:ext>
                    </c:extLst>
                    <c:strCache>
                      <c:ptCount val="1"/>
                      <c:pt idx="0">
                        <c:v>締め代：Δ+20℃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グラフ!$T$6:$T$56</c15:sqref>
                        </c15:formulaRef>
                      </c:ext>
                    </c:extLst>
                    <c:numCache>
                      <c:formatCode>0.000</c:formatCode>
                      <c:ptCount val="51"/>
                      <c:pt idx="0">
                        <c:v>0.11965167000000321</c:v>
                      </c:pt>
                      <c:pt idx="1">
                        <c:v>0.11761526500000485</c:v>
                      </c:pt>
                      <c:pt idx="2">
                        <c:v>0.11557885999999939</c:v>
                      </c:pt>
                      <c:pt idx="3">
                        <c:v>0.11354245500000104</c:v>
                      </c:pt>
                      <c:pt idx="4">
                        <c:v>0.11150604999999558</c:v>
                      </c:pt>
                      <c:pt idx="5">
                        <c:v>0.10946964499999723</c:v>
                      </c:pt>
                      <c:pt idx="6">
                        <c:v>0.10743323999999888</c:v>
                      </c:pt>
                      <c:pt idx="7">
                        <c:v>0.10539683499999342</c:v>
                      </c:pt>
                      <c:pt idx="8">
                        <c:v>0.10336043000000217</c:v>
                      </c:pt>
                      <c:pt idx="9">
                        <c:v>0.10132402500000381</c:v>
                      </c:pt>
                      <c:pt idx="10">
                        <c:v>9.9287619999998356E-2</c:v>
                      </c:pt>
                      <c:pt idx="11">
                        <c:v>9.7251215000000002E-2</c:v>
                      </c:pt>
                      <c:pt idx="12">
                        <c:v>9.5214809999994543E-2</c:v>
                      </c:pt>
                      <c:pt idx="13">
                        <c:v>9.3178404999996189E-2</c:v>
                      </c:pt>
                      <c:pt idx="14">
                        <c:v>9.1141999999997836E-2</c:v>
                      </c:pt>
                      <c:pt idx="15">
                        <c:v>8.9105594999999482E-2</c:v>
                      </c:pt>
                      <c:pt idx="16">
                        <c:v>8.7069190000001129E-2</c:v>
                      </c:pt>
                      <c:pt idx="17">
                        <c:v>8.5032785000002775E-2</c:v>
                      </c:pt>
                      <c:pt idx="18">
                        <c:v>8.2996380000004422E-2</c:v>
                      </c:pt>
                      <c:pt idx="19">
                        <c:v>8.0959974999998963E-2</c:v>
                      </c:pt>
                      <c:pt idx="20">
                        <c:v>7.8923569999993504E-2</c:v>
                      </c:pt>
                      <c:pt idx="21">
                        <c:v>7.6887165000002256E-2</c:v>
                      </c:pt>
                      <c:pt idx="22">
                        <c:v>7.4850759999989691E-2</c:v>
                      </c:pt>
                      <c:pt idx="23">
                        <c:v>7.2814354999998443E-2</c:v>
                      </c:pt>
                      <c:pt idx="24">
                        <c:v>7.0777949999992984E-2</c:v>
                      </c:pt>
                      <c:pt idx="25">
                        <c:v>6.874154499999463E-2</c:v>
                      </c:pt>
                      <c:pt idx="26">
                        <c:v>6.6705140000010488E-2</c:v>
                      </c:pt>
                      <c:pt idx="27">
                        <c:v>6.4668734999997923E-2</c:v>
                      </c:pt>
                      <c:pt idx="28">
                        <c:v>6.2632330000006675E-2</c:v>
                      </c:pt>
                      <c:pt idx="29">
                        <c:v>6.0595925000001216E-2</c:v>
                      </c:pt>
                      <c:pt idx="30">
                        <c:v>5.8559520000002863E-2</c:v>
                      </c:pt>
                      <c:pt idx="31">
                        <c:v>5.6523114999997404E-2</c:v>
                      </c:pt>
                      <c:pt idx="32">
                        <c:v>5.4486710000006155E-2</c:v>
                      </c:pt>
                      <c:pt idx="33">
                        <c:v>5.2450304999993591E-2</c:v>
                      </c:pt>
                      <c:pt idx="34">
                        <c:v>5.0413899999995238E-2</c:v>
                      </c:pt>
                      <c:pt idx="35">
                        <c:v>4.8377494999996884E-2</c:v>
                      </c:pt>
                      <c:pt idx="36">
                        <c:v>4.6341090000005636E-2</c:v>
                      </c:pt>
                      <c:pt idx="37">
                        <c:v>4.4304685000007282E-2</c:v>
                      </c:pt>
                      <c:pt idx="38">
                        <c:v>4.2268280000001823E-2</c:v>
                      </c:pt>
                      <c:pt idx="39">
                        <c:v>4.0231875000010575E-2</c:v>
                      </c:pt>
                      <c:pt idx="40">
                        <c:v>3.8195469999998011E-2</c:v>
                      </c:pt>
                      <c:pt idx="41">
                        <c:v>3.6159064999999657E-2</c:v>
                      </c:pt>
                      <c:pt idx="42">
                        <c:v>3.4122660000001304E-2</c:v>
                      </c:pt>
                      <c:pt idx="43">
                        <c:v>3.2086254999995845E-2</c:v>
                      </c:pt>
                      <c:pt idx="44">
                        <c:v>3.0049849999990386E-2</c:v>
                      </c:pt>
                      <c:pt idx="45">
                        <c:v>2.8013444999999138E-2</c:v>
                      </c:pt>
                      <c:pt idx="46">
                        <c:v>2.5977040000000784E-2</c:v>
                      </c:pt>
                      <c:pt idx="47">
                        <c:v>2.394063500000243E-2</c:v>
                      </c:pt>
                      <c:pt idx="48">
                        <c:v>2.1904230000004077E-2</c:v>
                      </c:pt>
                      <c:pt idx="49">
                        <c:v>1.9867825000005723E-2</c:v>
                      </c:pt>
                      <c:pt idx="50">
                        <c:v>1.7831420000000264E-2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8FF3-4719-91D0-4CC87A3179E0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グラフ!$U$5</c15:sqref>
                        </c15:formulaRef>
                      </c:ext>
                    </c:extLst>
                    <c:strCache>
                      <c:ptCount val="1"/>
                      <c:pt idx="0">
                        <c:v>締め代：Δ+30℃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グラフ!$U$6:$U$56</c15:sqref>
                        </c15:formulaRef>
                      </c:ext>
                    </c:extLst>
                    <c:numCache>
                      <c:formatCode>0.000</c:formatCode>
                      <c:ptCount val="51"/>
                      <c:pt idx="0">
                        <c:v>0.11022266999999886</c:v>
                      </c:pt>
                      <c:pt idx="1">
                        <c:v>0.10818626500000761</c:v>
                      </c:pt>
                      <c:pt idx="2">
                        <c:v>0.10614986000000215</c:v>
                      </c:pt>
                      <c:pt idx="3">
                        <c:v>0.10411345499999669</c:v>
                      </c:pt>
                      <c:pt idx="4">
                        <c:v>0.10207704999999834</c:v>
                      </c:pt>
                      <c:pt idx="5">
                        <c:v>0.10004064499999288</c:v>
                      </c:pt>
                      <c:pt idx="6">
                        <c:v>9.800424000000163E-2</c:v>
                      </c:pt>
                      <c:pt idx="7">
                        <c:v>9.5967834999996171E-2</c:v>
                      </c:pt>
                      <c:pt idx="8">
                        <c:v>9.3931429999997818E-2</c:v>
                      </c:pt>
                      <c:pt idx="9">
                        <c:v>9.1895025000006569E-2</c:v>
                      </c:pt>
                      <c:pt idx="10">
                        <c:v>8.9858619999994005E-2</c:v>
                      </c:pt>
                      <c:pt idx="11">
                        <c:v>8.7822214999995651E-2</c:v>
                      </c:pt>
                      <c:pt idx="12">
                        <c:v>8.5785809999997298E-2</c:v>
                      </c:pt>
                      <c:pt idx="13">
                        <c:v>8.3749404999991839E-2</c:v>
                      </c:pt>
                      <c:pt idx="14">
                        <c:v>8.1713000000000591E-2</c:v>
                      </c:pt>
                      <c:pt idx="15">
                        <c:v>7.9676595000009343E-2</c:v>
                      </c:pt>
                      <c:pt idx="16">
                        <c:v>7.7640190000003884E-2</c:v>
                      </c:pt>
                      <c:pt idx="17">
                        <c:v>7.5603784999998425E-2</c:v>
                      </c:pt>
                      <c:pt idx="18">
                        <c:v>7.3567380000000071E-2</c:v>
                      </c:pt>
                      <c:pt idx="19">
                        <c:v>7.1530975000001717E-2</c:v>
                      </c:pt>
                      <c:pt idx="20">
                        <c:v>6.9494569999989153E-2</c:v>
                      </c:pt>
                      <c:pt idx="21">
                        <c:v>6.7458164999997905E-2</c:v>
                      </c:pt>
                      <c:pt idx="22">
                        <c:v>6.5421759999992446E-2</c:v>
                      </c:pt>
                      <c:pt idx="23">
                        <c:v>6.3385354999994092E-2</c:v>
                      </c:pt>
                      <c:pt idx="24">
                        <c:v>6.1348950000002844E-2</c:v>
                      </c:pt>
                      <c:pt idx="25">
                        <c:v>5.9312545000004491E-2</c:v>
                      </c:pt>
                      <c:pt idx="26">
                        <c:v>5.7276140000006137E-2</c:v>
                      </c:pt>
                      <c:pt idx="27">
                        <c:v>5.5239735000000678E-2</c:v>
                      </c:pt>
                      <c:pt idx="28">
                        <c:v>5.3203330000002325E-2</c:v>
                      </c:pt>
                      <c:pt idx="29">
                        <c:v>5.1166924999996866E-2</c:v>
                      </c:pt>
                      <c:pt idx="30">
                        <c:v>4.9130520000005617E-2</c:v>
                      </c:pt>
                      <c:pt idx="31">
                        <c:v>4.7094114999993053E-2</c:v>
                      </c:pt>
                      <c:pt idx="32">
                        <c:v>4.5057710000001805E-2</c:v>
                      </c:pt>
                      <c:pt idx="33">
                        <c:v>4.3021304999996346E-2</c:v>
                      </c:pt>
                      <c:pt idx="34">
                        <c:v>4.0984900000005098E-2</c:v>
                      </c:pt>
                      <c:pt idx="35">
                        <c:v>3.8948494999999639E-2</c:v>
                      </c:pt>
                      <c:pt idx="36">
                        <c:v>3.6912090000001285E-2</c:v>
                      </c:pt>
                      <c:pt idx="37">
                        <c:v>3.4875685000010037E-2</c:v>
                      </c:pt>
                      <c:pt idx="38">
                        <c:v>3.2839279999997473E-2</c:v>
                      </c:pt>
                      <c:pt idx="39">
                        <c:v>3.0802875000006225E-2</c:v>
                      </c:pt>
                      <c:pt idx="40">
                        <c:v>2.8766470000000766E-2</c:v>
                      </c:pt>
                      <c:pt idx="41">
                        <c:v>2.6730064999995307E-2</c:v>
                      </c:pt>
                      <c:pt idx="42">
                        <c:v>2.4693659999996953E-2</c:v>
                      </c:pt>
                      <c:pt idx="43">
                        <c:v>2.2657254999998599E-2</c:v>
                      </c:pt>
                      <c:pt idx="44">
                        <c:v>2.0620850000000246E-2</c:v>
                      </c:pt>
                      <c:pt idx="45">
                        <c:v>1.8584445000001892E-2</c:v>
                      </c:pt>
                      <c:pt idx="46">
                        <c:v>1.6548039999996433E-2</c:v>
                      </c:pt>
                      <c:pt idx="47">
                        <c:v>1.4511635000005185E-2</c:v>
                      </c:pt>
                      <c:pt idx="48">
                        <c:v>1.2475229999999726E-2</c:v>
                      </c:pt>
                      <c:pt idx="49">
                        <c:v>1.0438825000001373E-2</c:v>
                      </c:pt>
                      <c:pt idx="50">
                        <c:v>8.4024200000030191E-3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8FF3-4719-91D0-4CC87A3179E0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グラフ!$V$5</c15:sqref>
                        </c15:formulaRef>
                      </c:ext>
                    </c:extLst>
                    <c:strCache>
                      <c:ptCount val="1"/>
                      <c:pt idx="0">
                        <c:v>半径方向応力:Δ-30℃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グラフ!$V$6:$V$56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87.419322699883182</c:v>
                      </c:pt>
                      <c:pt idx="1">
                        <c:v>86.352028335774293</c:v>
                      </c:pt>
                      <c:pt idx="2">
                        <c:v>85.284733971669127</c:v>
                      </c:pt>
                      <c:pt idx="3">
                        <c:v>84.217439607563975</c:v>
                      </c:pt>
                      <c:pt idx="4">
                        <c:v>83.1501452434551</c:v>
                      </c:pt>
                      <c:pt idx="5">
                        <c:v>82.082850879349934</c:v>
                      </c:pt>
                      <c:pt idx="6">
                        <c:v>81.015556515244782</c:v>
                      </c:pt>
                      <c:pt idx="7">
                        <c:v>79.948262151135907</c:v>
                      </c:pt>
                      <c:pt idx="8">
                        <c:v>78.880967787034479</c:v>
                      </c:pt>
                      <c:pt idx="9">
                        <c:v>77.813673422929313</c:v>
                      </c:pt>
                      <c:pt idx="10">
                        <c:v>76.746379058820423</c:v>
                      </c:pt>
                      <c:pt idx="11">
                        <c:v>75.679084694715272</c:v>
                      </c:pt>
                      <c:pt idx="12">
                        <c:v>74.611790330606397</c:v>
                      </c:pt>
                      <c:pt idx="13">
                        <c:v>73.544495966504954</c:v>
                      </c:pt>
                      <c:pt idx="14">
                        <c:v>72.477201602396079</c:v>
                      </c:pt>
                      <c:pt idx="15">
                        <c:v>71.40990723829465</c:v>
                      </c:pt>
                      <c:pt idx="16">
                        <c:v>70.342612874185761</c:v>
                      </c:pt>
                      <c:pt idx="17">
                        <c:v>69.275318510076872</c:v>
                      </c:pt>
                      <c:pt idx="18">
                        <c:v>68.208024145975443</c:v>
                      </c:pt>
                      <c:pt idx="19">
                        <c:v>67.140729781866568</c:v>
                      </c:pt>
                      <c:pt idx="20">
                        <c:v>66.073435417757693</c:v>
                      </c:pt>
                      <c:pt idx="21">
                        <c:v>65.006141053656251</c:v>
                      </c:pt>
                      <c:pt idx="22">
                        <c:v>63.938846689543645</c:v>
                      </c:pt>
                      <c:pt idx="23">
                        <c:v>62.87155232544221</c:v>
                      </c:pt>
                      <c:pt idx="24">
                        <c:v>61.804257961333327</c:v>
                      </c:pt>
                      <c:pt idx="25">
                        <c:v>60.736963597228176</c:v>
                      </c:pt>
                      <c:pt idx="26">
                        <c:v>59.66966923312674</c:v>
                      </c:pt>
                      <c:pt idx="27">
                        <c:v>58.602374869017865</c:v>
                      </c:pt>
                      <c:pt idx="28">
                        <c:v>57.535080504916429</c:v>
                      </c:pt>
                      <c:pt idx="29">
                        <c:v>56.467786140803817</c:v>
                      </c:pt>
                      <c:pt idx="30">
                        <c:v>55.400491776702381</c:v>
                      </c:pt>
                      <c:pt idx="31">
                        <c:v>54.333197412593506</c:v>
                      </c:pt>
                      <c:pt idx="32">
                        <c:v>53.265903048488347</c:v>
                      </c:pt>
                      <c:pt idx="33">
                        <c:v>52.198608684379472</c:v>
                      </c:pt>
                      <c:pt idx="34">
                        <c:v>51.131314320274306</c:v>
                      </c:pt>
                      <c:pt idx="35">
                        <c:v>50.064019956165424</c:v>
                      </c:pt>
                      <c:pt idx="36">
                        <c:v>48.996725592067712</c:v>
                      </c:pt>
                      <c:pt idx="37">
                        <c:v>47.92943122796256</c:v>
                      </c:pt>
                      <c:pt idx="38">
                        <c:v>46.862136863853678</c:v>
                      </c:pt>
                      <c:pt idx="39">
                        <c:v>45.794842499752249</c:v>
                      </c:pt>
                      <c:pt idx="40">
                        <c:v>44.727548135639637</c:v>
                      </c:pt>
                      <c:pt idx="41">
                        <c:v>43.660253771534485</c:v>
                      </c:pt>
                      <c:pt idx="42">
                        <c:v>42.592959407429326</c:v>
                      </c:pt>
                      <c:pt idx="43">
                        <c:v>41.525665043320444</c:v>
                      </c:pt>
                      <c:pt idx="44">
                        <c:v>40.458370679211562</c:v>
                      </c:pt>
                      <c:pt idx="45">
                        <c:v>39.391076315110134</c:v>
                      </c:pt>
                      <c:pt idx="46">
                        <c:v>38.323781951004968</c:v>
                      </c:pt>
                      <c:pt idx="47">
                        <c:v>37.256487586899816</c:v>
                      </c:pt>
                      <c:pt idx="48">
                        <c:v>36.189193222794657</c:v>
                      </c:pt>
                      <c:pt idx="49">
                        <c:v>35.121898858689505</c:v>
                      </c:pt>
                      <c:pt idx="50">
                        <c:v>34.054604494580616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8FF3-4719-91D0-4CC87A3179E0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グラフ!$W$5</c15:sqref>
                        </c15:formulaRef>
                      </c:ext>
                    </c:extLst>
                    <c:strCache>
                      <c:ptCount val="1"/>
                      <c:pt idx="0">
                        <c:v>半径方向応力:Δ-20℃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グラフ!$W$6:$W$56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82.477516645016735</c:v>
                      </c:pt>
                      <c:pt idx="1">
                        <c:v>81.410222280915292</c:v>
                      </c:pt>
                      <c:pt idx="2">
                        <c:v>80.342927916806403</c:v>
                      </c:pt>
                      <c:pt idx="3">
                        <c:v>79.275633552697528</c:v>
                      </c:pt>
                      <c:pt idx="4">
                        <c:v>78.208339188592376</c:v>
                      </c:pt>
                      <c:pt idx="5">
                        <c:v>77.141044824483501</c:v>
                      </c:pt>
                      <c:pt idx="6">
                        <c:v>76.073750460382058</c:v>
                      </c:pt>
                      <c:pt idx="7">
                        <c:v>75.006456096273169</c:v>
                      </c:pt>
                      <c:pt idx="8">
                        <c:v>73.939161732168017</c:v>
                      </c:pt>
                      <c:pt idx="9">
                        <c:v>72.871867368066589</c:v>
                      </c:pt>
                      <c:pt idx="10">
                        <c:v>71.804573003953976</c:v>
                      </c:pt>
                      <c:pt idx="11">
                        <c:v>70.737278639852548</c:v>
                      </c:pt>
                      <c:pt idx="12">
                        <c:v>69.669984275743673</c:v>
                      </c:pt>
                      <c:pt idx="13">
                        <c:v>68.602689911638507</c:v>
                      </c:pt>
                      <c:pt idx="14">
                        <c:v>67.535395547533341</c:v>
                      </c:pt>
                      <c:pt idx="15">
                        <c:v>66.468101183428189</c:v>
                      </c:pt>
                      <c:pt idx="16">
                        <c:v>65.400806819323037</c:v>
                      </c:pt>
                      <c:pt idx="17">
                        <c:v>64.333512455214162</c:v>
                      </c:pt>
                      <c:pt idx="18">
                        <c:v>63.266218091109003</c:v>
                      </c:pt>
                      <c:pt idx="19">
                        <c:v>62.198923727003844</c:v>
                      </c:pt>
                      <c:pt idx="20">
                        <c:v>61.131629362891232</c:v>
                      </c:pt>
                      <c:pt idx="21">
                        <c:v>60.064334998789796</c:v>
                      </c:pt>
                      <c:pt idx="22">
                        <c:v>58.997040634680921</c:v>
                      </c:pt>
                      <c:pt idx="23">
                        <c:v>57.929746270575762</c:v>
                      </c:pt>
                      <c:pt idx="24">
                        <c:v>56.862451906470611</c:v>
                      </c:pt>
                      <c:pt idx="25">
                        <c:v>55.795157542369175</c:v>
                      </c:pt>
                      <c:pt idx="26">
                        <c:v>54.727863178264016</c:v>
                      </c:pt>
                      <c:pt idx="27">
                        <c:v>53.660568814151404</c:v>
                      </c:pt>
                      <c:pt idx="28">
                        <c:v>52.593274450049975</c:v>
                      </c:pt>
                      <c:pt idx="29">
                        <c:v>51.525980085941093</c:v>
                      </c:pt>
                      <c:pt idx="30">
                        <c:v>50.458685721835941</c:v>
                      </c:pt>
                      <c:pt idx="31">
                        <c:v>49.391391357727059</c:v>
                      </c:pt>
                      <c:pt idx="32">
                        <c:v>48.324096993625623</c:v>
                      </c:pt>
                      <c:pt idx="33">
                        <c:v>47.256802629513011</c:v>
                      </c:pt>
                      <c:pt idx="34">
                        <c:v>46.189508265415306</c:v>
                      </c:pt>
                      <c:pt idx="35">
                        <c:v>45.122213901306424</c:v>
                      </c:pt>
                      <c:pt idx="36">
                        <c:v>44.054919537201272</c:v>
                      </c:pt>
                      <c:pt idx="37">
                        <c:v>42.987625173099836</c:v>
                      </c:pt>
                      <c:pt idx="38">
                        <c:v>41.920330808987231</c:v>
                      </c:pt>
                      <c:pt idx="39">
                        <c:v>40.853036444885795</c:v>
                      </c:pt>
                      <c:pt idx="40">
                        <c:v>39.78574208077692</c:v>
                      </c:pt>
                      <c:pt idx="41">
                        <c:v>38.718447716668031</c:v>
                      </c:pt>
                      <c:pt idx="42">
                        <c:v>37.651153352562879</c:v>
                      </c:pt>
                      <c:pt idx="43">
                        <c:v>36.58385898845772</c:v>
                      </c:pt>
                      <c:pt idx="44">
                        <c:v>35.516564624352569</c:v>
                      </c:pt>
                      <c:pt idx="45">
                        <c:v>34.449270260247403</c:v>
                      </c:pt>
                      <c:pt idx="46">
                        <c:v>33.381975896138528</c:v>
                      </c:pt>
                      <c:pt idx="47">
                        <c:v>32.314681532037092</c:v>
                      </c:pt>
                      <c:pt idx="48">
                        <c:v>31.247387167928206</c:v>
                      </c:pt>
                      <c:pt idx="49">
                        <c:v>30.180092803823051</c:v>
                      </c:pt>
                      <c:pt idx="50">
                        <c:v>29.112798439717896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8FF3-4719-91D0-4CC87A3179E0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グラフ!$X$5</c15:sqref>
                        </c15:formulaRef>
                      </c:ext>
                    </c:extLst>
                    <c:strCache>
                      <c:ptCount val="1"/>
                      <c:pt idx="0">
                        <c:v>半径方向応力:Δ-10℃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グラフ!$X$6:$X$56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77.535710590153997</c:v>
                      </c:pt>
                      <c:pt idx="1">
                        <c:v>76.468416226048845</c:v>
                      </c:pt>
                      <c:pt idx="2">
                        <c:v>75.401121861943693</c:v>
                      </c:pt>
                      <c:pt idx="3">
                        <c:v>74.333827497831081</c:v>
                      </c:pt>
                      <c:pt idx="4">
                        <c:v>73.266533133729652</c:v>
                      </c:pt>
                      <c:pt idx="5">
                        <c:v>72.199238769620777</c:v>
                      </c:pt>
                      <c:pt idx="6">
                        <c:v>71.131944405515611</c:v>
                      </c:pt>
                      <c:pt idx="7">
                        <c:v>70.064650041410445</c:v>
                      </c:pt>
                      <c:pt idx="8">
                        <c:v>68.99735567730157</c:v>
                      </c:pt>
                      <c:pt idx="9">
                        <c:v>67.930061313203865</c:v>
                      </c:pt>
                      <c:pt idx="10">
                        <c:v>66.862766949091267</c:v>
                      </c:pt>
                      <c:pt idx="11">
                        <c:v>65.795472584986101</c:v>
                      </c:pt>
                      <c:pt idx="12">
                        <c:v>64.728178220880949</c:v>
                      </c:pt>
                      <c:pt idx="13">
                        <c:v>63.66088385677206</c:v>
                      </c:pt>
                      <c:pt idx="14">
                        <c:v>62.593589492670624</c:v>
                      </c:pt>
                      <c:pt idx="15">
                        <c:v>61.526295128565472</c:v>
                      </c:pt>
                      <c:pt idx="16">
                        <c:v>60.45900076445659</c:v>
                      </c:pt>
                      <c:pt idx="17">
                        <c:v>59.391706400351431</c:v>
                      </c:pt>
                      <c:pt idx="18">
                        <c:v>58.324412036242556</c:v>
                      </c:pt>
                      <c:pt idx="19">
                        <c:v>57.25711767213739</c:v>
                      </c:pt>
                      <c:pt idx="20">
                        <c:v>56.189823308028508</c:v>
                      </c:pt>
                      <c:pt idx="21">
                        <c:v>55.122528943923356</c:v>
                      </c:pt>
                      <c:pt idx="22">
                        <c:v>54.055234579818197</c:v>
                      </c:pt>
                      <c:pt idx="23">
                        <c:v>52.987940215716762</c:v>
                      </c:pt>
                      <c:pt idx="24">
                        <c:v>51.920645851607887</c:v>
                      </c:pt>
                      <c:pt idx="25">
                        <c:v>50.853351487502728</c:v>
                      </c:pt>
                      <c:pt idx="26">
                        <c:v>49.786057123397562</c:v>
                      </c:pt>
                      <c:pt idx="27">
                        <c:v>48.718762759288687</c:v>
                      </c:pt>
                      <c:pt idx="28">
                        <c:v>47.651468395183528</c:v>
                      </c:pt>
                      <c:pt idx="29">
                        <c:v>46.584174031074653</c:v>
                      </c:pt>
                      <c:pt idx="30">
                        <c:v>45.516879666973217</c:v>
                      </c:pt>
                      <c:pt idx="31">
                        <c:v>44.449585302860612</c:v>
                      </c:pt>
                      <c:pt idx="32">
                        <c:v>43.382290938766623</c:v>
                      </c:pt>
                      <c:pt idx="33">
                        <c:v>42.314996574654018</c:v>
                      </c:pt>
                      <c:pt idx="34">
                        <c:v>41.247702210548859</c:v>
                      </c:pt>
                      <c:pt idx="35">
                        <c:v>40.180407846443707</c:v>
                      </c:pt>
                      <c:pt idx="36">
                        <c:v>39.113113482334825</c:v>
                      </c:pt>
                      <c:pt idx="37">
                        <c:v>38.045819118233389</c:v>
                      </c:pt>
                      <c:pt idx="38">
                        <c:v>36.978524754124507</c:v>
                      </c:pt>
                      <c:pt idx="39">
                        <c:v>35.911230390019348</c:v>
                      </c:pt>
                      <c:pt idx="40">
                        <c:v>34.843936025910466</c:v>
                      </c:pt>
                      <c:pt idx="41">
                        <c:v>33.776641661805314</c:v>
                      </c:pt>
                      <c:pt idx="42">
                        <c:v>32.709347297703879</c:v>
                      </c:pt>
                      <c:pt idx="43">
                        <c:v>31.642052933595</c:v>
                      </c:pt>
                      <c:pt idx="44">
                        <c:v>30.574758569486114</c:v>
                      </c:pt>
                      <c:pt idx="45">
                        <c:v>29.507464205384682</c:v>
                      </c:pt>
                      <c:pt idx="46">
                        <c:v>28.440169841272073</c:v>
                      </c:pt>
                      <c:pt idx="47">
                        <c:v>27.372875477170641</c:v>
                      </c:pt>
                      <c:pt idx="48">
                        <c:v>26.305581113065486</c:v>
                      </c:pt>
                      <c:pt idx="49">
                        <c:v>25.238286748956607</c:v>
                      </c:pt>
                      <c:pt idx="50">
                        <c:v>24.170992384851445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8FF3-4719-91D0-4CC87A3179E0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グラフ!$Y$5</c15:sqref>
                        </c15:formulaRef>
                      </c:ext>
                    </c:extLst>
                    <c:strCache>
                      <c:ptCount val="1"/>
                      <c:pt idx="0">
                        <c:v>半径方向応力:Δ0℃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グラフ!$Y$6:$Y$56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72.593904535291273</c:v>
                      </c:pt>
                      <c:pt idx="1">
                        <c:v>71.526610171182398</c:v>
                      </c:pt>
                      <c:pt idx="2">
                        <c:v>70.459315807080969</c:v>
                      </c:pt>
                      <c:pt idx="3">
                        <c:v>69.392021442968357</c:v>
                      </c:pt>
                      <c:pt idx="4">
                        <c:v>68.324727078863191</c:v>
                      </c:pt>
                      <c:pt idx="5">
                        <c:v>67.257432714758039</c:v>
                      </c:pt>
                      <c:pt idx="6">
                        <c:v>66.190138350649164</c:v>
                      </c:pt>
                      <c:pt idx="7">
                        <c:v>65.122843986547736</c:v>
                      </c:pt>
                      <c:pt idx="8">
                        <c:v>64.055549622438846</c:v>
                      </c:pt>
                      <c:pt idx="9">
                        <c:v>62.988255258337418</c:v>
                      </c:pt>
                      <c:pt idx="10">
                        <c:v>61.920960894228536</c:v>
                      </c:pt>
                      <c:pt idx="11">
                        <c:v>60.853666530119646</c:v>
                      </c:pt>
                      <c:pt idx="12">
                        <c:v>59.786372166018218</c:v>
                      </c:pt>
                      <c:pt idx="13">
                        <c:v>58.719077801909336</c:v>
                      </c:pt>
                      <c:pt idx="14">
                        <c:v>57.651783437804184</c:v>
                      </c:pt>
                      <c:pt idx="15">
                        <c:v>56.584489073702748</c:v>
                      </c:pt>
                      <c:pt idx="16">
                        <c:v>55.517194709590143</c:v>
                      </c:pt>
                      <c:pt idx="17">
                        <c:v>54.449900345484977</c:v>
                      </c:pt>
                      <c:pt idx="18">
                        <c:v>53.382605981379825</c:v>
                      </c:pt>
                      <c:pt idx="19">
                        <c:v>52.315311617270943</c:v>
                      </c:pt>
                      <c:pt idx="20">
                        <c:v>51.248017253165791</c:v>
                      </c:pt>
                      <c:pt idx="21">
                        <c:v>50.180722889064356</c:v>
                      </c:pt>
                      <c:pt idx="22">
                        <c:v>49.113428524955474</c:v>
                      </c:pt>
                      <c:pt idx="23">
                        <c:v>48.046134160850322</c:v>
                      </c:pt>
                      <c:pt idx="24">
                        <c:v>46.978839796741433</c:v>
                      </c:pt>
                      <c:pt idx="25">
                        <c:v>45.911545432640004</c:v>
                      </c:pt>
                      <c:pt idx="26">
                        <c:v>44.844251068531122</c:v>
                      </c:pt>
                      <c:pt idx="27">
                        <c:v>43.77695670442224</c:v>
                      </c:pt>
                      <c:pt idx="28">
                        <c:v>42.709662340320804</c:v>
                      </c:pt>
                      <c:pt idx="29">
                        <c:v>41.642367976208199</c:v>
                      </c:pt>
                      <c:pt idx="30">
                        <c:v>40.57507361211421</c:v>
                      </c:pt>
                      <c:pt idx="31">
                        <c:v>39.507779248001611</c:v>
                      </c:pt>
                      <c:pt idx="32">
                        <c:v>38.440484883900176</c:v>
                      </c:pt>
                      <c:pt idx="33">
                        <c:v>37.373190519791294</c:v>
                      </c:pt>
                      <c:pt idx="34">
                        <c:v>36.305896155682412</c:v>
                      </c:pt>
                      <c:pt idx="35">
                        <c:v>35.238601791577253</c:v>
                      </c:pt>
                      <c:pt idx="36">
                        <c:v>34.171307427472101</c:v>
                      </c:pt>
                      <c:pt idx="37">
                        <c:v>33.104013063366942</c:v>
                      </c:pt>
                      <c:pt idx="38">
                        <c:v>32.03671869925806</c:v>
                      </c:pt>
                      <c:pt idx="39">
                        <c:v>30.969424335156624</c:v>
                      </c:pt>
                      <c:pt idx="40">
                        <c:v>29.902129971051469</c:v>
                      </c:pt>
                      <c:pt idx="41">
                        <c:v>28.83483560694259</c:v>
                      </c:pt>
                      <c:pt idx="42">
                        <c:v>27.767541242837428</c:v>
                      </c:pt>
                      <c:pt idx="43">
                        <c:v>26.700246878732273</c:v>
                      </c:pt>
                      <c:pt idx="44">
                        <c:v>25.632952514619671</c:v>
                      </c:pt>
                      <c:pt idx="45">
                        <c:v>24.565658150518232</c:v>
                      </c:pt>
                      <c:pt idx="46">
                        <c:v>23.498363786409353</c:v>
                      </c:pt>
                      <c:pt idx="47">
                        <c:v>22.431069422304194</c:v>
                      </c:pt>
                      <c:pt idx="48">
                        <c:v>21.363775058199039</c:v>
                      </c:pt>
                      <c:pt idx="49">
                        <c:v>20.29648069409388</c:v>
                      </c:pt>
                      <c:pt idx="50">
                        <c:v>19.229186329992448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8FF3-4719-91D0-4CC87A3179E0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グラフ!$Z$5</c15:sqref>
                        </c15:formulaRef>
                      </c:ext>
                    </c:extLst>
                    <c:strCache>
                      <c:ptCount val="1"/>
                      <c:pt idx="0">
                        <c:v>半径方向応力:Δ+10℃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グラフ!$Z$6:$Z$56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67.652098480428549</c:v>
                      </c:pt>
                      <c:pt idx="1">
                        <c:v>66.584804116319674</c:v>
                      </c:pt>
                      <c:pt idx="2">
                        <c:v>65.517509752214522</c:v>
                      </c:pt>
                      <c:pt idx="3">
                        <c:v>64.450215388105633</c:v>
                      </c:pt>
                      <c:pt idx="4">
                        <c:v>63.382921023996751</c:v>
                      </c:pt>
                      <c:pt idx="5">
                        <c:v>62.315626659895322</c:v>
                      </c:pt>
                      <c:pt idx="6">
                        <c:v>61.24833229578644</c:v>
                      </c:pt>
                      <c:pt idx="7">
                        <c:v>60.181037931681281</c:v>
                      </c:pt>
                      <c:pt idx="8">
                        <c:v>59.11374356757613</c:v>
                      </c:pt>
                      <c:pt idx="9">
                        <c:v>58.046449203470971</c:v>
                      </c:pt>
                      <c:pt idx="10">
                        <c:v>56.979154839365805</c:v>
                      </c:pt>
                      <c:pt idx="11">
                        <c:v>55.91186047525693</c:v>
                      </c:pt>
                      <c:pt idx="12">
                        <c:v>54.844566111151771</c:v>
                      </c:pt>
                      <c:pt idx="13">
                        <c:v>53.777271747046612</c:v>
                      </c:pt>
                      <c:pt idx="14">
                        <c:v>52.709977382937737</c:v>
                      </c:pt>
                      <c:pt idx="15">
                        <c:v>51.642683018836301</c:v>
                      </c:pt>
                      <c:pt idx="16">
                        <c:v>50.575388654727412</c:v>
                      </c:pt>
                      <c:pt idx="17">
                        <c:v>49.508094290618537</c:v>
                      </c:pt>
                      <c:pt idx="18">
                        <c:v>48.440799926517101</c:v>
                      </c:pt>
                      <c:pt idx="19">
                        <c:v>47.373505562411943</c:v>
                      </c:pt>
                      <c:pt idx="20">
                        <c:v>46.306211198303068</c:v>
                      </c:pt>
                      <c:pt idx="21">
                        <c:v>45.238916834197909</c:v>
                      </c:pt>
                      <c:pt idx="22">
                        <c:v>44.171622470089027</c:v>
                      </c:pt>
                      <c:pt idx="23">
                        <c:v>43.104328105987591</c:v>
                      </c:pt>
                      <c:pt idx="24">
                        <c:v>42.037033741874986</c:v>
                      </c:pt>
                      <c:pt idx="25">
                        <c:v>40.96973937777355</c:v>
                      </c:pt>
                      <c:pt idx="26">
                        <c:v>39.902445013668398</c:v>
                      </c:pt>
                      <c:pt idx="27">
                        <c:v>38.835150649555793</c:v>
                      </c:pt>
                      <c:pt idx="28">
                        <c:v>37.767856285461811</c:v>
                      </c:pt>
                      <c:pt idx="29">
                        <c:v>36.700561921349198</c:v>
                      </c:pt>
                      <c:pt idx="30">
                        <c:v>35.63326755724777</c:v>
                      </c:pt>
                      <c:pt idx="31">
                        <c:v>34.565973193138881</c:v>
                      </c:pt>
                      <c:pt idx="32">
                        <c:v>33.498678829033729</c:v>
                      </c:pt>
                      <c:pt idx="33">
                        <c:v>32.431384464924847</c:v>
                      </c:pt>
                      <c:pt idx="34">
                        <c:v>31.364090100819688</c:v>
                      </c:pt>
                      <c:pt idx="35">
                        <c:v>30.296795736710809</c:v>
                      </c:pt>
                      <c:pt idx="36">
                        <c:v>29.229501372605654</c:v>
                      </c:pt>
                      <c:pt idx="37">
                        <c:v>28.162207008504218</c:v>
                      </c:pt>
                      <c:pt idx="38">
                        <c:v>27.094912644399059</c:v>
                      </c:pt>
                      <c:pt idx="39">
                        <c:v>26.027618280293904</c:v>
                      </c:pt>
                      <c:pt idx="40">
                        <c:v>24.960323916185022</c:v>
                      </c:pt>
                      <c:pt idx="41">
                        <c:v>23.893029552079863</c:v>
                      </c:pt>
                      <c:pt idx="42">
                        <c:v>22.825735187970984</c:v>
                      </c:pt>
                      <c:pt idx="43">
                        <c:v>21.758440823865826</c:v>
                      </c:pt>
                      <c:pt idx="44">
                        <c:v>20.691146459756943</c:v>
                      </c:pt>
                      <c:pt idx="45">
                        <c:v>19.623852095651788</c:v>
                      </c:pt>
                      <c:pt idx="46">
                        <c:v>18.556557731542906</c:v>
                      </c:pt>
                      <c:pt idx="47">
                        <c:v>17.489263367441474</c:v>
                      </c:pt>
                      <c:pt idx="48">
                        <c:v>16.421969003340038</c:v>
                      </c:pt>
                      <c:pt idx="49">
                        <c:v>15.354674639231158</c:v>
                      </c:pt>
                      <c:pt idx="50">
                        <c:v>14.287380275125999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8FF3-4719-91D0-4CC87A3179E0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グラフ!$AA$5</c15:sqref>
                        </c15:formulaRef>
                      </c:ext>
                    </c:extLst>
                    <c:strCache>
                      <c:ptCount val="1"/>
                      <c:pt idx="0">
                        <c:v>半径方向応力:Δ+20℃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グラフ!$AA$6:$AA$56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62.710292425562109</c:v>
                      </c:pt>
                      <c:pt idx="1">
                        <c:v>61.642998061456957</c:v>
                      </c:pt>
                      <c:pt idx="2">
                        <c:v>60.575703697348068</c:v>
                      </c:pt>
                      <c:pt idx="3">
                        <c:v>59.508409333242909</c:v>
                      </c:pt>
                      <c:pt idx="4">
                        <c:v>58.441114969134027</c:v>
                      </c:pt>
                      <c:pt idx="5">
                        <c:v>57.373820605028875</c:v>
                      </c:pt>
                      <c:pt idx="6">
                        <c:v>56.306526240923716</c:v>
                      </c:pt>
                      <c:pt idx="7">
                        <c:v>55.239231876814841</c:v>
                      </c:pt>
                      <c:pt idx="8">
                        <c:v>54.171937512713406</c:v>
                      </c:pt>
                      <c:pt idx="9">
                        <c:v>53.10464314860824</c:v>
                      </c:pt>
                      <c:pt idx="10">
                        <c:v>52.037348784499358</c:v>
                      </c:pt>
                      <c:pt idx="11">
                        <c:v>50.970054420394206</c:v>
                      </c:pt>
                      <c:pt idx="12">
                        <c:v>49.902760056285324</c:v>
                      </c:pt>
                      <c:pt idx="13">
                        <c:v>48.835465692180172</c:v>
                      </c:pt>
                      <c:pt idx="14">
                        <c:v>47.768171328075013</c:v>
                      </c:pt>
                      <c:pt idx="15">
                        <c:v>46.700876963969847</c:v>
                      </c:pt>
                      <c:pt idx="16">
                        <c:v>45.633582599864695</c:v>
                      </c:pt>
                      <c:pt idx="17">
                        <c:v>44.566288235759536</c:v>
                      </c:pt>
                      <c:pt idx="18">
                        <c:v>43.498993871654378</c:v>
                      </c:pt>
                      <c:pt idx="19">
                        <c:v>42.431699507545503</c:v>
                      </c:pt>
                      <c:pt idx="20">
                        <c:v>41.364405143436613</c:v>
                      </c:pt>
                      <c:pt idx="21">
                        <c:v>40.297110779335185</c:v>
                      </c:pt>
                      <c:pt idx="22">
                        <c:v>39.229816415222579</c:v>
                      </c:pt>
                      <c:pt idx="23">
                        <c:v>38.162522051121144</c:v>
                      </c:pt>
                      <c:pt idx="24">
                        <c:v>37.095227687012262</c:v>
                      </c:pt>
                      <c:pt idx="25">
                        <c:v>36.02793332290711</c:v>
                      </c:pt>
                      <c:pt idx="26">
                        <c:v>34.960638958809398</c:v>
                      </c:pt>
                      <c:pt idx="27">
                        <c:v>33.893344594696792</c:v>
                      </c:pt>
                      <c:pt idx="28">
                        <c:v>32.826050230595357</c:v>
                      </c:pt>
                      <c:pt idx="29">
                        <c:v>31.758755866486478</c:v>
                      </c:pt>
                      <c:pt idx="30">
                        <c:v>30.691461502381319</c:v>
                      </c:pt>
                      <c:pt idx="31">
                        <c:v>29.624167138272441</c:v>
                      </c:pt>
                      <c:pt idx="32">
                        <c:v>28.556872774171005</c:v>
                      </c:pt>
                      <c:pt idx="33">
                        <c:v>27.4895784100584</c:v>
                      </c:pt>
                      <c:pt idx="34">
                        <c:v>26.422284045953244</c:v>
                      </c:pt>
                      <c:pt idx="35">
                        <c:v>25.354989681848085</c:v>
                      </c:pt>
                      <c:pt idx="36">
                        <c:v>24.28769531774665</c:v>
                      </c:pt>
                      <c:pt idx="37">
                        <c:v>23.220400953641494</c:v>
                      </c:pt>
                      <c:pt idx="38">
                        <c:v>22.153106589532612</c:v>
                      </c:pt>
                      <c:pt idx="39">
                        <c:v>21.085812225431177</c:v>
                      </c:pt>
                      <c:pt idx="40">
                        <c:v>20.018517861318575</c:v>
                      </c:pt>
                      <c:pt idx="41">
                        <c:v>18.951223497213416</c:v>
                      </c:pt>
                      <c:pt idx="42">
                        <c:v>17.883929133108261</c:v>
                      </c:pt>
                      <c:pt idx="43">
                        <c:v>16.816634768999378</c:v>
                      </c:pt>
                      <c:pt idx="44">
                        <c:v>15.749340404890496</c:v>
                      </c:pt>
                      <c:pt idx="45">
                        <c:v>14.682046040789063</c:v>
                      </c:pt>
                      <c:pt idx="46">
                        <c:v>13.614751676683907</c:v>
                      </c:pt>
                      <c:pt idx="47">
                        <c:v>12.547457312578748</c:v>
                      </c:pt>
                      <c:pt idx="48">
                        <c:v>11.480162948473591</c:v>
                      </c:pt>
                      <c:pt idx="49">
                        <c:v>10.412868584368434</c:v>
                      </c:pt>
                      <c:pt idx="50">
                        <c:v>9.345574220259552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8FF3-4719-91D0-4CC87A3179E0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グラフ!$AB$5</c15:sqref>
                        </c15:formulaRef>
                      </c:ext>
                    </c:extLst>
                    <c:strCache>
                      <c:ptCount val="1"/>
                      <c:pt idx="0">
                        <c:v>半径方向応力:Δ+30℃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グラフ!$AB$6:$AB$56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57.768486370695655</c:v>
                      </c:pt>
                      <c:pt idx="1">
                        <c:v>56.701192006594219</c:v>
                      </c:pt>
                      <c:pt idx="2">
                        <c:v>55.633897642485344</c:v>
                      </c:pt>
                      <c:pt idx="3">
                        <c:v>54.566603278376462</c:v>
                      </c:pt>
                      <c:pt idx="4">
                        <c:v>53.49930891427131</c:v>
                      </c:pt>
                      <c:pt idx="5">
                        <c:v>52.432014550162428</c:v>
                      </c:pt>
                      <c:pt idx="6">
                        <c:v>51.364720186061</c:v>
                      </c:pt>
                      <c:pt idx="7">
                        <c:v>50.29742582195211</c:v>
                      </c:pt>
                      <c:pt idx="8">
                        <c:v>49.230131457846952</c:v>
                      </c:pt>
                      <c:pt idx="9">
                        <c:v>48.162837093745516</c:v>
                      </c:pt>
                      <c:pt idx="10">
                        <c:v>47.095542729632918</c:v>
                      </c:pt>
                      <c:pt idx="11">
                        <c:v>46.028248365527759</c:v>
                      </c:pt>
                      <c:pt idx="12">
                        <c:v>44.9609540014226</c:v>
                      </c:pt>
                      <c:pt idx="13">
                        <c:v>43.893659637313718</c:v>
                      </c:pt>
                      <c:pt idx="14">
                        <c:v>42.826365273212289</c:v>
                      </c:pt>
                      <c:pt idx="15">
                        <c:v>41.759070909110854</c:v>
                      </c:pt>
                      <c:pt idx="16">
                        <c:v>40.691776545001971</c:v>
                      </c:pt>
                      <c:pt idx="17">
                        <c:v>39.624482180893089</c:v>
                      </c:pt>
                      <c:pt idx="18">
                        <c:v>38.557187816787931</c:v>
                      </c:pt>
                      <c:pt idx="19">
                        <c:v>37.489893452682772</c:v>
                      </c:pt>
                      <c:pt idx="20">
                        <c:v>36.422599088570173</c:v>
                      </c:pt>
                      <c:pt idx="21">
                        <c:v>35.355304724468731</c:v>
                      </c:pt>
                      <c:pt idx="22">
                        <c:v>34.288010360359856</c:v>
                      </c:pt>
                      <c:pt idx="23">
                        <c:v>33.220715996254697</c:v>
                      </c:pt>
                      <c:pt idx="24">
                        <c:v>32.153421632153268</c:v>
                      </c:pt>
                      <c:pt idx="25">
                        <c:v>31.086127268048106</c:v>
                      </c:pt>
                      <c:pt idx="26">
                        <c:v>30.018832903942947</c:v>
                      </c:pt>
                      <c:pt idx="27">
                        <c:v>28.951538539834068</c:v>
                      </c:pt>
                      <c:pt idx="28">
                        <c:v>27.884244175728909</c:v>
                      </c:pt>
                      <c:pt idx="29">
                        <c:v>26.816949811620027</c:v>
                      </c:pt>
                      <c:pt idx="30">
                        <c:v>25.749655447518595</c:v>
                      </c:pt>
                      <c:pt idx="31">
                        <c:v>24.68236108340599</c:v>
                      </c:pt>
                      <c:pt idx="32">
                        <c:v>23.615066719304554</c:v>
                      </c:pt>
                      <c:pt idx="33">
                        <c:v>22.547772355195676</c:v>
                      </c:pt>
                      <c:pt idx="34">
                        <c:v>21.48047799109424</c:v>
                      </c:pt>
                      <c:pt idx="35">
                        <c:v>20.413183626985361</c:v>
                      </c:pt>
                      <c:pt idx="36">
                        <c:v>19.345889262880203</c:v>
                      </c:pt>
                      <c:pt idx="37">
                        <c:v>18.278594898778771</c:v>
                      </c:pt>
                      <c:pt idx="38">
                        <c:v>17.211300534666165</c:v>
                      </c:pt>
                      <c:pt idx="39">
                        <c:v>16.14400617056473</c:v>
                      </c:pt>
                      <c:pt idx="40">
                        <c:v>15.076711806455849</c:v>
                      </c:pt>
                      <c:pt idx="41">
                        <c:v>14.009417442346971</c:v>
                      </c:pt>
                      <c:pt idx="42">
                        <c:v>12.942123078241812</c:v>
                      </c:pt>
                      <c:pt idx="43">
                        <c:v>11.874828714136653</c:v>
                      </c:pt>
                      <c:pt idx="44">
                        <c:v>10.807534350031498</c:v>
                      </c:pt>
                      <c:pt idx="45">
                        <c:v>9.7402399859263404</c:v>
                      </c:pt>
                      <c:pt idx="46">
                        <c:v>8.6729456218174583</c:v>
                      </c:pt>
                      <c:pt idx="47">
                        <c:v>7.6056512577160253</c:v>
                      </c:pt>
                      <c:pt idx="48">
                        <c:v>6.5383568936071432</c:v>
                      </c:pt>
                      <c:pt idx="49">
                        <c:v>5.4710625295019861</c:v>
                      </c:pt>
                      <c:pt idx="50">
                        <c:v>4.403768165396829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8FF3-4719-91D0-4CC87A3179E0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グラフ!$AC$5</c15:sqref>
                        </c15:formulaRef>
                      </c:ext>
                    </c:extLst>
                    <c:strCache>
                      <c:ptCount val="1"/>
                      <c:pt idx="0">
                        <c:v>inner応力:Δ-30℃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グラフ!$AC$6:$AC$56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316.39983997580583</c:v>
                      </c:pt>
                      <c:pt idx="1">
                        <c:v>312.536943815303</c:v>
                      </c:pt>
                      <c:pt idx="2">
                        <c:v>308.67404765481371</c:v>
                      </c:pt>
                      <c:pt idx="3">
                        <c:v>304.81115149432452</c:v>
                      </c:pt>
                      <c:pt idx="4">
                        <c:v>300.94825533382181</c:v>
                      </c:pt>
                      <c:pt idx="5">
                        <c:v>297.08535917333245</c:v>
                      </c:pt>
                      <c:pt idx="6">
                        <c:v>293.22246301284321</c:v>
                      </c:pt>
                      <c:pt idx="7">
                        <c:v>289.35956685234049</c:v>
                      </c:pt>
                      <c:pt idx="8">
                        <c:v>285.49667069186472</c:v>
                      </c:pt>
                      <c:pt idx="9">
                        <c:v>281.63377453137542</c:v>
                      </c:pt>
                      <c:pt idx="10">
                        <c:v>277.77087837087265</c:v>
                      </c:pt>
                      <c:pt idx="11">
                        <c:v>273.90798221038341</c:v>
                      </c:pt>
                      <c:pt idx="12">
                        <c:v>270.04508604988069</c:v>
                      </c:pt>
                      <c:pt idx="13">
                        <c:v>266.18218988940487</c:v>
                      </c:pt>
                      <c:pt idx="14">
                        <c:v>262.3192937289021</c:v>
                      </c:pt>
                      <c:pt idx="15">
                        <c:v>258.45639756842633</c:v>
                      </c:pt>
                      <c:pt idx="16">
                        <c:v>254.59350140792358</c:v>
                      </c:pt>
                      <c:pt idx="17">
                        <c:v>250.73060524742075</c:v>
                      </c:pt>
                      <c:pt idx="18">
                        <c:v>246.86770908694498</c:v>
                      </c:pt>
                      <c:pt idx="19">
                        <c:v>243.0048129264423</c:v>
                      </c:pt>
                      <c:pt idx="20">
                        <c:v>239.14191676593958</c:v>
                      </c:pt>
                      <c:pt idx="21">
                        <c:v>235.27902060546376</c:v>
                      </c:pt>
                      <c:pt idx="22">
                        <c:v>231.41612444494749</c:v>
                      </c:pt>
                      <c:pt idx="23">
                        <c:v>227.55322828447171</c:v>
                      </c:pt>
                      <c:pt idx="24">
                        <c:v>223.69033212396894</c:v>
                      </c:pt>
                      <c:pt idx="25">
                        <c:v>219.8274359634797</c:v>
                      </c:pt>
                      <c:pt idx="26">
                        <c:v>215.96453980300393</c:v>
                      </c:pt>
                      <c:pt idx="27">
                        <c:v>212.10164364250119</c:v>
                      </c:pt>
                      <c:pt idx="28">
                        <c:v>208.23874748202539</c:v>
                      </c:pt>
                      <c:pt idx="29">
                        <c:v>204.37585132150912</c:v>
                      </c:pt>
                      <c:pt idx="30">
                        <c:v>200.51295516103335</c:v>
                      </c:pt>
                      <c:pt idx="31">
                        <c:v>196.6500590005306</c:v>
                      </c:pt>
                      <c:pt idx="32">
                        <c:v>192.78716284004133</c:v>
                      </c:pt>
                      <c:pt idx="33">
                        <c:v>188.92426667953862</c:v>
                      </c:pt>
                      <c:pt idx="34">
                        <c:v>185.06137051904932</c:v>
                      </c:pt>
                      <c:pt idx="35">
                        <c:v>181.19847435854655</c:v>
                      </c:pt>
                      <c:pt idx="36">
                        <c:v>177.33557819808425</c:v>
                      </c:pt>
                      <c:pt idx="37">
                        <c:v>173.47268203759498</c:v>
                      </c:pt>
                      <c:pt idx="38">
                        <c:v>169.60978587709224</c:v>
                      </c:pt>
                      <c:pt idx="39">
                        <c:v>165.74688971661644</c:v>
                      </c:pt>
                      <c:pt idx="40">
                        <c:v>161.88399355610022</c:v>
                      </c:pt>
                      <c:pt idx="41">
                        <c:v>158.02109739561095</c:v>
                      </c:pt>
                      <c:pt idx="42">
                        <c:v>154.15820123512168</c:v>
                      </c:pt>
                      <c:pt idx="43">
                        <c:v>150.29530507461894</c:v>
                      </c:pt>
                      <c:pt idx="44">
                        <c:v>146.43240891411619</c:v>
                      </c:pt>
                      <c:pt idx="45">
                        <c:v>142.5695127536404</c:v>
                      </c:pt>
                      <c:pt idx="46">
                        <c:v>138.7066165931511</c:v>
                      </c:pt>
                      <c:pt idx="47">
                        <c:v>134.84372043266185</c:v>
                      </c:pt>
                      <c:pt idx="48">
                        <c:v>130.98082427217258</c:v>
                      </c:pt>
                      <c:pt idx="49">
                        <c:v>127.11792811168331</c:v>
                      </c:pt>
                      <c:pt idx="50">
                        <c:v>123.25503195118056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8FF3-4719-91D0-4CC87A3179E0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グラフ!$AD$5</c15:sqref>
                        </c15:formulaRef>
                      </c:ext>
                    </c:extLst>
                    <c:strCache>
                      <c:ptCount val="1"/>
                      <c:pt idx="0">
                        <c:v>inner応力:Δ-20℃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グラフ!$AD$6:$AD$56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298.51378690812061</c:v>
                      </c:pt>
                      <c:pt idx="1">
                        <c:v>294.65089074764478</c:v>
                      </c:pt>
                      <c:pt idx="2">
                        <c:v>290.78799458714195</c:v>
                      </c:pt>
                      <c:pt idx="3">
                        <c:v>286.92509842663924</c:v>
                      </c:pt>
                      <c:pt idx="4">
                        <c:v>283.06220226615</c:v>
                      </c:pt>
                      <c:pt idx="5">
                        <c:v>279.19930610564722</c:v>
                      </c:pt>
                      <c:pt idx="6">
                        <c:v>275.33640994517145</c:v>
                      </c:pt>
                      <c:pt idx="7">
                        <c:v>271.47351378466868</c:v>
                      </c:pt>
                      <c:pt idx="8">
                        <c:v>267.61061762417944</c:v>
                      </c:pt>
                      <c:pt idx="9">
                        <c:v>263.74772146370367</c:v>
                      </c:pt>
                      <c:pt idx="10">
                        <c:v>259.88482530318737</c:v>
                      </c:pt>
                      <c:pt idx="11">
                        <c:v>256.0219291427116</c:v>
                      </c:pt>
                      <c:pt idx="12">
                        <c:v>252.15903298220891</c:v>
                      </c:pt>
                      <c:pt idx="13">
                        <c:v>248.29613682171961</c:v>
                      </c:pt>
                      <c:pt idx="14">
                        <c:v>244.43324066123029</c:v>
                      </c:pt>
                      <c:pt idx="15">
                        <c:v>240.57034450074104</c:v>
                      </c:pt>
                      <c:pt idx="16">
                        <c:v>236.7074483402518</c:v>
                      </c:pt>
                      <c:pt idx="17">
                        <c:v>232.84455217974906</c:v>
                      </c:pt>
                      <c:pt idx="18">
                        <c:v>228.98165601925979</c:v>
                      </c:pt>
                      <c:pt idx="19">
                        <c:v>225.11875985877052</c:v>
                      </c:pt>
                      <c:pt idx="20">
                        <c:v>221.25586369825425</c:v>
                      </c:pt>
                      <c:pt idx="21">
                        <c:v>217.39296753777845</c:v>
                      </c:pt>
                      <c:pt idx="22">
                        <c:v>213.53007137727576</c:v>
                      </c:pt>
                      <c:pt idx="23">
                        <c:v>209.66717521678646</c:v>
                      </c:pt>
                      <c:pt idx="24">
                        <c:v>205.80427905629722</c:v>
                      </c:pt>
                      <c:pt idx="25">
                        <c:v>201.94138289582142</c:v>
                      </c:pt>
                      <c:pt idx="26">
                        <c:v>198.07848673533215</c:v>
                      </c:pt>
                      <c:pt idx="27">
                        <c:v>194.21559057481588</c:v>
                      </c:pt>
                      <c:pt idx="28">
                        <c:v>190.35269441434011</c:v>
                      </c:pt>
                      <c:pt idx="29">
                        <c:v>186.48979825383736</c:v>
                      </c:pt>
                      <c:pt idx="30">
                        <c:v>182.62690209334812</c:v>
                      </c:pt>
                      <c:pt idx="31">
                        <c:v>178.76400593284535</c:v>
                      </c:pt>
                      <c:pt idx="32">
                        <c:v>174.90110977236958</c:v>
                      </c:pt>
                      <c:pt idx="33">
                        <c:v>171.03821361185331</c:v>
                      </c:pt>
                      <c:pt idx="34">
                        <c:v>167.17531745139101</c:v>
                      </c:pt>
                      <c:pt idx="35">
                        <c:v>163.31242129088824</c:v>
                      </c:pt>
                      <c:pt idx="36">
                        <c:v>159.44952513039902</c:v>
                      </c:pt>
                      <c:pt idx="37">
                        <c:v>155.5866289699232</c:v>
                      </c:pt>
                      <c:pt idx="38">
                        <c:v>151.72373280940698</c:v>
                      </c:pt>
                      <c:pt idx="39">
                        <c:v>147.86083664893118</c:v>
                      </c:pt>
                      <c:pt idx="40">
                        <c:v>143.99794048842847</c:v>
                      </c:pt>
                      <c:pt idx="41">
                        <c:v>140.13504432792567</c:v>
                      </c:pt>
                      <c:pt idx="42">
                        <c:v>136.27214816743643</c:v>
                      </c:pt>
                      <c:pt idx="43">
                        <c:v>132.40925200694716</c:v>
                      </c:pt>
                      <c:pt idx="44">
                        <c:v>128.54635584645791</c:v>
                      </c:pt>
                      <c:pt idx="45">
                        <c:v>124.6834596859686</c:v>
                      </c:pt>
                      <c:pt idx="46">
                        <c:v>120.82056352546589</c:v>
                      </c:pt>
                      <c:pt idx="47">
                        <c:v>116.95766736499009</c:v>
                      </c:pt>
                      <c:pt idx="48">
                        <c:v>113.09477120448732</c:v>
                      </c:pt>
                      <c:pt idx="49">
                        <c:v>109.23187504399806</c:v>
                      </c:pt>
                      <c:pt idx="50">
                        <c:v>105.36897888350879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8FF3-4719-91D0-4CC87A3179E0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グラフ!$AE$5</c15:sqref>
                        </c15:formulaRef>
                      </c:ext>
                    </c:extLst>
                    <c:strCache>
                      <c:ptCount val="1"/>
                      <c:pt idx="0">
                        <c:v>inner応力:Δ-10℃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グラフ!$AE$6:$AE$56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280.62773384044874</c:v>
                      </c:pt>
                      <c:pt idx="1">
                        <c:v>276.7648376799595</c:v>
                      </c:pt>
                      <c:pt idx="2">
                        <c:v>272.90194151947026</c:v>
                      </c:pt>
                      <c:pt idx="3">
                        <c:v>269.03904535895401</c:v>
                      </c:pt>
                      <c:pt idx="4">
                        <c:v>265.17614919847824</c:v>
                      </c:pt>
                      <c:pt idx="5">
                        <c:v>261.31325303797553</c:v>
                      </c:pt>
                      <c:pt idx="6">
                        <c:v>257.45035687748617</c:v>
                      </c:pt>
                      <c:pt idx="7">
                        <c:v>253.5874607169969</c:v>
                      </c:pt>
                      <c:pt idx="8">
                        <c:v>249.72456455649419</c:v>
                      </c:pt>
                      <c:pt idx="9">
                        <c:v>245.86166839603189</c:v>
                      </c:pt>
                      <c:pt idx="10">
                        <c:v>241.99877223551564</c:v>
                      </c:pt>
                      <c:pt idx="11">
                        <c:v>238.13587607502637</c:v>
                      </c:pt>
                      <c:pt idx="12">
                        <c:v>234.27297991453713</c:v>
                      </c:pt>
                      <c:pt idx="13">
                        <c:v>230.41008375403433</c:v>
                      </c:pt>
                      <c:pt idx="14">
                        <c:v>226.54718759355856</c:v>
                      </c:pt>
                      <c:pt idx="15">
                        <c:v>222.68429143306929</c:v>
                      </c:pt>
                      <c:pt idx="16">
                        <c:v>218.82139527256655</c:v>
                      </c:pt>
                      <c:pt idx="17">
                        <c:v>214.95849911207725</c:v>
                      </c:pt>
                      <c:pt idx="18">
                        <c:v>211.09560295157456</c:v>
                      </c:pt>
                      <c:pt idx="19">
                        <c:v>207.23270679108523</c:v>
                      </c:pt>
                      <c:pt idx="20">
                        <c:v>203.36981063058249</c:v>
                      </c:pt>
                      <c:pt idx="21">
                        <c:v>199.50691447009325</c:v>
                      </c:pt>
                      <c:pt idx="22">
                        <c:v>195.64401830960398</c:v>
                      </c:pt>
                      <c:pt idx="23">
                        <c:v>191.78112214912815</c:v>
                      </c:pt>
                      <c:pt idx="24">
                        <c:v>187.91822598862544</c:v>
                      </c:pt>
                      <c:pt idx="25">
                        <c:v>184.05532982813617</c:v>
                      </c:pt>
                      <c:pt idx="26">
                        <c:v>180.19243366764687</c:v>
                      </c:pt>
                      <c:pt idx="27">
                        <c:v>176.32953750714412</c:v>
                      </c:pt>
                      <c:pt idx="28">
                        <c:v>172.46664134665488</c:v>
                      </c:pt>
                      <c:pt idx="29">
                        <c:v>168.60374518615214</c:v>
                      </c:pt>
                      <c:pt idx="30">
                        <c:v>164.74084902567634</c:v>
                      </c:pt>
                      <c:pt idx="31">
                        <c:v>160.8779528651601</c:v>
                      </c:pt>
                      <c:pt idx="32">
                        <c:v>157.01505670471127</c:v>
                      </c:pt>
                      <c:pt idx="33">
                        <c:v>153.15216054419503</c:v>
                      </c:pt>
                      <c:pt idx="34">
                        <c:v>149.28926438370576</c:v>
                      </c:pt>
                      <c:pt idx="35">
                        <c:v>145.42636822321651</c:v>
                      </c:pt>
                      <c:pt idx="36">
                        <c:v>141.56347206271377</c:v>
                      </c:pt>
                      <c:pt idx="37">
                        <c:v>137.70057590223794</c:v>
                      </c:pt>
                      <c:pt idx="38">
                        <c:v>133.8376797417352</c:v>
                      </c:pt>
                      <c:pt idx="39">
                        <c:v>129.97478358124593</c:v>
                      </c:pt>
                      <c:pt idx="40">
                        <c:v>126.11188742074319</c:v>
                      </c:pt>
                      <c:pt idx="41">
                        <c:v>122.24899126025393</c:v>
                      </c:pt>
                      <c:pt idx="42">
                        <c:v>118.38609509977813</c:v>
                      </c:pt>
                      <c:pt idx="43">
                        <c:v>114.5231989392754</c:v>
                      </c:pt>
                      <c:pt idx="44">
                        <c:v>110.66030277877263</c:v>
                      </c:pt>
                      <c:pt idx="45">
                        <c:v>106.79740661829685</c:v>
                      </c:pt>
                      <c:pt idx="46">
                        <c:v>102.9345104577806</c:v>
                      </c:pt>
                      <c:pt idx="47">
                        <c:v>99.071614297304819</c:v>
                      </c:pt>
                      <c:pt idx="48">
                        <c:v>95.208718136815563</c:v>
                      </c:pt>
                      <c:pt idx="49">
                        <c:v>91.34582197631282</c:v>
                      </c:pt>
                      <c:pt idx="50">
                        <c:v>87.482925815823535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8FF3-4719-91D0-4CC87A3179E0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グラフ!$AF$5</c15:sqref>
                        </c15:formulaRef>
                      </c:ext>
                    </c:extLst>
                    <c:strCache>
                      <c:ptCount val="1"/>
                      <c:pt idx="0">
                        <c:v>inner応力:Δ0℃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グラフ!$AF$6:$AF$56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262.74168077277699</c:v>
                      </c:pt>
                      <c:pt idx="1">
                        <c:v>258.87878461227427</c:v>
                      </c:pt>
                      <c:pt idx="2">
                        <c:v>255.01588845179845</c:v>
                      </c:pt>
                      <c:pt idx="3">
                        <c:v>251.15299229128223</c:v>
                      </c:pt>
                      <c:pt idx="4">
                        <c:v>247.29009613079293</c:v>
                      </c:pt>
                      <c:pt idx="5">
                        <c:v>243.42719997030369</c:v>
                      </c:pt>
                      <c:pt idx="6">
                        <c:v>239.56430380980095</c:v>
                      </c:pt>
                      <c:pt idx="7">
                        <c:v>235.70140764932518</c:v>
                      </c:pt>
                      <c:pt idx="8">
                        <c:v>231.83851148882241</c:v>
                      </c:pt>
                      <c:pt idx="9">
                        <c:v>227.97561532834661</c:v>
                      </c:pt>
                      <c:pt idx="10">
                        <c:v>224.11271916784389</c:v>
                      </c:pt>
                      <c:pt idx="11">
                        <c:v>220.24982300734109</c:v>
                      </c:pt>
                      <c:pt idx="12">
                        <c:v>216.38692684686532</c:v>
                      </c:pt>
                      <c:pt idx="13">
                        <c:v>212.52403068636258</c:v>
                      </c:pt>
                      <c:pt idx="14">
                        <c:v>208.66113452587334</c:v>
                      </c:pt>
                      <c:pt idx="15">
                        <c:v>204.79823836539751</c:v>
                      </c:pt>
                      <c:pt idx="16">
                        <c:v>200.93534220488129</c:v>
                      </c:pt>
                      <c:pt idx="17">
                        <c:v>197.072446044392</c:v>
                      </c:pt>
                      <c:pt idx="18">
                        <c:v>193.20954988390275</c:v>
                      </c:pt>
                      <c:pt idx="19">
                        <c:v>189.34665372339998</c:v>
                      </c:pt>
                      <c:pt idx="20">
                        <c:v>185.48375756291074</c:v>
                      </c:pt>
                      <c:pt idx="21">
                        <c:v>181.62086140243494</c:v>
                      </c:pt>
                      <c:pt idx="22">
                        <c:v>177.7579652419322</c:v>
                      </c:pt>
                      <c:pt idx="23">
                        <c:v>173.89506908144293</c:v>
                      </c:pt>
                      <c:pt idx="24">
                        <c:v>170.03217292094018</c:v>
                      </c:pt>
                      <c:pt idx="25">
                        <c:v>166.16927676046438</c:v>
                      </c:pt>
                      <c:pt idx="26">
                        <c:v>162.30638059996164</c:v>
                      </c:pt>
                      <c:pt idx="27">
                        <c:v>158.4434844394589</c:v>
                      </c:pt>
                      <c:pt idx="28">
                        <c:v>154.5805882789831</c:v>
                      </c:pt>
                      <c:pt idx="29">
                        <c:v>150.71769211846686</c:v>
                      </c:pt>
                      <c:pt idx="30">
                        <c:v>146.854795958018</c:v>
                      </c:pt>
                      <c:pt idx="31">
                        <c:v>142.99189979750182</c:v>
                      </c:pt>
                      <c:pt idx="32">
                        <c:v>139.12900363702602</c:v>
                      </c:pt>
                      <c:pt idx="33">
                        <c:v>135.26610747652325</c:v>
                      </c:pt>
                      <c:pt idx="34">
                        <c:v>131.40321131602053</c:v>
                      </c:pt>
                      <c:pt idx="35">
                        <c:v>127.54031515553123</c:v>
                      </c:pt>
                      <c:pt idx="36">
                        <c:v>123.67741899504199</c:v>
                      </c:pt>
                      <c:pt idx="37">
                        <c:v>119.8145228345527</c:v>
                      </c:pt>
                      <c:pt idx="38">
                        <c:v>115.95162667404996</c:v>
                      </c:pt>
                      <c:pt idx="39">
                        <c:v>112.08873051357416</c:v>
                      </c:pt>
                      <c:pt idx="40">
                        <c:v>108.22583435308491</c:v>
                      </c:pt>
                      <c:pt idx="41">
                        <c:v>104.36293819258216</c:v>
                      </c:pt>
                      <c:pt idx="42">
                        <c:v>100.50004203209288</c:v>
                      </c:pt>
                      <c:pt idx="43">
                        <c:v>96.637145871603607</c:v>
                      </c:pt>
                      <c:pt idx="44">
                        <c:v>92.774249711087407</c:v>
                      </c:pt>
                      <c:pt idx="45">
                        <c:v>88.91135355061158</c:v>
                      </c:pt>
                      <c:pt idx="46">
                        <c:v>85.048457390108851</c:v>
                      </c:pt>
                      <c:pt idx="47">
                        <c:v>81.18556122961958</c:v>
                      </c:pt>
                      <c:pt idx="48">
                        <c:v>77.322665069130309</c:v>
                      </c:pt>
                      <c:pt idx="49">
                        <c:v>73.459768908641038</c:v>
                      </c:pt>
                      <c:pt idx="50">
                        <c:v>69.596872748165239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8FF3-4719-91D0-4CC87A3179E0}"/>
                  </c:ext>
                </c:extLst>
              </c15:ser>
            </c15:filteredScatterSeries>
            <c15:filteredScatterSeries>
              <c15:ser>
                <c:idx val="18"/>
                <c:order val="1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グラフ!$AG$5</c15:sqref>
                        </c15:formulaRef>
                      </c:ext>
                    </c:extLst>
                    <c:strCache>
                      <c:ptCount val="1"/>
                      <c:pt idx="0">
                        <c:v>inner応力:Δ+10℃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グラフ!$AG$6:$AG$56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244.85562770510521</c:v>
                      </c:pt>
                      <c:pt idx="1">
                        <c:v>240.99273154460249</c:v>
                      </c:pt>
                      <c:pt idx="2">
                        <c:v>237.12983538411322</c:v>
                      </c:pt>
                      <c:pt idx="3">
                        <c:v>233.26693922361045</c:v>
                      </c:pt>
                      <c:pt idx="4">
                        <c:v>229.40404306310771</c:v>
                      </c:pt>
                      <c:pt idx="5">
                        <c:v>225.54114690263191</c:v>
                      </c:pt>
                      <c:pt idx="6">
                        <c:v>221.67825074212919</c:v>
                      </c:pt>
                      <c:pt idx="7">
                        <c:v>217.81535458163989</c:v>
                      </c:pt>
                      <c:pt idx="8">
                        <c:v>213.95245842115065</c:v>
                      </c:pt>
                      <c:pt idx="9">
                        <c:v>210.08956226066138</c:v>
                      </c:pt>
                      <c:pt idx="10">
                        <c:v>206.22666610017208</c:v>
                      </c:pt>
                      <c:pt idx="11">
                        <c:v>202.36376993966934</c:v>
                      </c:pt>
                      <c:pt idx="12">
                        <c:v>198.50087377918007</c:v>
                      </c:pt>
                      <c:pt idx="13">
                        <c:v>194.6379776186908</c:v>
                      </c:pt>
                      <c:pt idx="14">
                        <c:v>190.77508145818808</c:v>
                      </c:pt>
                      <c:pt idx="15">
                        <c:v>186.91218529771228</c:v>
                      </c:pt>
                      <c:pt idx="16">
                        <c:v>183.04928913720951</c:v>
                      </c:pt>
                      <c:pt idx="17">
                        <c:v>179.18639297670677</c:v>
                      </c:pt>
                      <c:pt idx="18">
                        <c:v>175.32349681623097</c:v>
                      </c:pt>
                      <c:pt idx="19">
                        <c:v>171.4606006557417</c:v>
                      </c:pt>
                      <c:pt idx="20">
                        <c:v>167.59770449523899</c:v>
                      </c:pt>
                      <c:pt idx="21">
                        <c:v>163.73480833474969</c:v>
                      </c:pt>
                      <c:pt idx="22">
                        <c:v>159.87191217424694</c:v>
                      </c:pt>
                      <c:pt idx="23">
                        <c:v>156.00901601377117</c:v>
                      </c:pt>
                      <c:pt idx="24">
                        <c:v>152.14611985325493</c:v>
                      </c:pt>
                      <c:pt idx="25">
                        <c:v>148.2832236927791</c:v>
                      </c:pt>
                      <c:pt idx="26">
                        <c:v>144.42032753228986</c:v>
                      </c:pt>
                      <c:pt idx="27">
                        <c:v>140.55743137177365</c:v>
                      </c:pt>
                      <c:pt idx="28">
                        <c:v>136.69453521132482</c:v>
                      </c:pt>
                      <c:pt idx="29">
                        <c:v>132.83163905080855</c:v>
                      </c:pt>
                      <c:pt idx="30">
                        <c:v>128.96874289033281</c:v>
                      </c:pt>
                      <c:pt idx="31">
                        <c:v>125.10584672983003</c:v>
                      </c:pt>
                      <c:pt idx="32">
                        <c:v>121.24295056934076</c:v>
                      </c:pt>
                      <c:pt idx="33">
                        <c:v>117.38005440883801</c:v>
                      </c:pt>
                      <c:pt idx="34">
                        <c:v>113.51715824834875</c:v>
                      </c:pt>
                      <c:pt idx="35">
                        <c:v>109.65426208784601</c:v>
                      </c:pt>
                      <c:pt idx="36">
                        <c:v>105.79136592735675</c:v>
                      </c:pt>
                      <c:pt idx="37">
                        <c:v>101.92846976688094</c:v>
                      </c:pt>
                      <c:pt idx="38">
                        <c:v>98.065573606391666</c:v>
                      </c:pt>
                      <c:pt idx="39">
                        <c:v>94.202677445902395</c:v>
                      </c:pt>
                      <c:pt idx="40">
                        <c:v>90.339781285399653</c:v>
                      </c:pt>
                      <c:pt idx="41">
                        <c:v>86.476885124910382</c:v>
                      </c:pt>
                      <c:pt idx="42">
                        <c:v>82.613988964407639</c:v>
                      </c:pt>
                      <c:pt idx="43">
                        <c:v>78.751092803918368</c:v>
                      </c:pt>
                      <c:pt idx="44">
                        <c:v>74.888196643415611</c:v>
                      </c:pt>
                      <c:pt idx="45">
                        <c:v>71.025300482926355</c:v>
                      </c:pt>
                      <c:pt idx="46">
                        <c:v>67.162404322423598</c:v>
                      </c:pt>
                      <c:pt idx="47">
                        <c:v>63.299508161947813</c:v>
                      </c:pt>
                      <c:pt idx="48">
                        <c:v>59.436612001472007</c:v>
                      </c:pt>
                      <c:pt idx="49">
                        <c:v>55.573715840969264</c:v>
                      </c:pt>
                      <c:pt idx="50">
                        <c:v>51.710819680479993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8FF3-4719-91D0-4CC87A3179E0}"/>
                  </c:ext>
                </c:extLst>
              </c15:ser>
            </c15:filteredScatterSeries>
            <c15:filteredScatterSeries>
              <c15:ser>
                <c:idx val="19"/>
                <c:order val="1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グラフ!$AH$5</c15:sqref>
                        </c15:formulaRef>
                      </c:ext>
                    </c:extLst>
                    <c:strCache>
                      <c:ptCount val="1"/>
                      <c:pt idx="0">
                        <c:v>inner応力:Δ+20℃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グラフ!$AH$6:$AH$56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226.96957463741998</c:v>
                      </c:pt>
                      <c:pt idx="1">
                        <c:v>223.10667847693074</c:v>
                      </c:pt>
                      <c:pt idx="2">
                        <c:v>219.24378231642797</c:v>
                      </c:pt>
                      <c:pt idx="3">
                        <c:v>215.3808861559387</c:v>
                      </c:pt>
                      <c:pt idx="4">
                        <c:v>211.51798999543593</c:v>
                      </c:pt>
                      <c:pt idx="5">
                        <c:v>207.65509383494668</c:v>
                      </c:pt>
                      <c:pt idx="6">
                        <c:v>203.79219767445741</c:v>
                      </c:pt>
                      <c:pt idx="7">
                        <c:v>199.92930151395467</c:v>
                      </c:pt>
                      <c:pt idx="8">
                        <c:v>196.06640535347887</c:v>
                      </c:pt>
                      <c:pt idx="9">
                        <c:v>192.2035091929896</c:v>
                      </c:pt>
                      <c:pt idx="10">
                        <c:v>188.34061303248683</c:v>
                      </c:pt>
                      <c:pt idx="11">
                        <c:v>184.47771687199759</c:v>
                      </c:pt>
                      <c:pt idx="12">
                        <c:v>180.61482071149484</c:v>
                      </c:pt>
                      <c:pt idx="13">
                        <c:v>176.75192455100557</c:v>
                      </c:pt>
                      <c:pt idx="14">
                        <c:v>172.8890283905163</c:v>
                      </c:pt>
                      <c:pt idx="15">
                        <c:v>169.026132230027</c:v>
                      </c:pt>
                      <c:pt idx="16">
                        <c:v>165.16323606953776</c:v>
                      </c:pt>
                      <c:pt idx="17">
                        <c:v>161.30033990904849</c:v>
                      </c:pt>
                      <c:pt idx="18">
                        <c:v>157.43744374855919</c:v>
                      </c:pt>
                      <c:pt idx="19">
                        <c:v>153.5745475880565</c:v>
                      </c:pt>
                      <c:pt idx="20">
                        <c:v>149.7116514275537</c:v>
                      </c:pt>
                      <c:pt idx="21">
                        <c:v>145.84875526707793</c:v>
                      </c:pt>
                      <c:pt idx="22">
                        <c:v>141.98585910656169</c:v>
                      </c:pt>
                      <c:pt idx="23">
                        <c:v>138.12296294608592</c:v>
                      </c:pt>
                      <c:pt idx="24">
                        <c:v>134.26006678558315</c:v>
                      </c:pt>
                      <c:pt idx="25">
                        <c:v>130.39717062509388</c:v>
                      </c:pt>
                      <c:pt idx="26">
                        <c:v>126.53427446463157</c:v>
                      </c:pt>
                      <c:pt idx="27">
                        <c:v>122.67137830411536</c:v>
                      </c:pt>
                      <c:pt idx="28">
                        <c:v>118.80848214363955</c:v>
                      </c:pt>
                      <c:pt idx="29">
                        <c:v>114.94558598313681</c:v>
                      </c:pt>
                      <c:pt idx="30">
                        <c:v>111.08268982264754</c:v>
                      </c:pt>
                      <c:pt idx="31">
                        <c:v>107.2197936621448</c:v>
                      </c:pt>
                      <c:pt idx="32">
                        <c:v>103.356897501669</c:v>
                      </c:pt>
                      <c:pt idx="33">
                        <c:v>99.494001341152767</c:v>
                      </c:pt>
                      <c:pt idx="34">
                        <c:v>95.631105180663511</c:v>
                      </c:pt>
                      <c:pt idx="35">
                        <c:v>91.768209020174226</c:v>
                      </c:pt>
                      <c:pt idx="36">
                        <c:v>87.905312859698427</c:v>
                      </c:pt>
                      <c:pt idx="37">
                        <c:v>84.04241669920917</c:v>
                      </c:pt>
                      <c:pt idx="38">
                        <c:v>80.179520538706413</c:v>
                      </c:pt>
                      <c:pt idx="39">
                        <c:v>76.316624378230628</c:v>
                      </c:pt>
                      <c:pt idx="40">
                        <c:v>72.453728217714399</c:v>
                      </c:pt>
                      <c:pt idx="41">
                        <c:v>68.590832057225128</c:v>
                      </c:pt>
                      <c:pt idx="42">
                        <c:v>64.727935896735858</c:v>
                      </c:pt>
                      <c:pt idx="43">
                        <c:v>60.865039736233115</c:v>
                      </c:pt>
                      <c:pt idx="44">
                        <c:v>57.002143575730365</c:v>
                      </c:pt>
                      <c:pt idx="45">
                        <c:v>53.139247415254573</c:v>
                      </c:pt>
                      <c:pt idx="46">
                        <c:v>49.276351254765309</c:v>
                      </c:pt>
                      <c:pt idx="47">
                        <c:v>45.413455094276038</c:v>
                      </c:pt>
                      <c:pt idx="48">
                        <c:v>41.550558933786768</c:v>
                      </c:pt>
                      <c:pt idx="49">
                        <c:v>37.687662773297497</c:v>
                      </c:pt>
                      <c:pt idx="50">
                        <c:v>33.824766612794747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8FF3-4719-91D0-4CC87A3179E0}"/>
                  </c:ext>
                </c:extLst>
              </c15:ser>
            </c15:filteredScatterSeries>
            <c15:filteredScatterSeries>
              <c15:ser>
                <c:idx val="20"/>
                <c:order val="2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グラフ!$AI$5</c15:sqref>
                        </c15:formulaRef>
                      </c:ext>
                    </c:extLst>
                    <c:strCache>
                      <c:ptCount val="1"/>
                      <c:pt idx="0">
                        <c:v>inner応力:Δ+30℃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グラフ!$AI$6:$AI$56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209.0835215697347</c:v>
                      </c:pt>
                      <c:pt idx="1">
                        <c:v>205.22062540925893</c:v>
                      </c:pt>
                      <c:pt idx="2">
                        <c:v>201.35772924875619</c:v>
                      </c:pt>
                      <c:pt idx="3">
                        <c:v>197.49483308825344</c:v>
                      </c:pt>
                      <c:pt idx="4">
                        <c:v>193.63193692776417</c:v>
                      </c:pt>
                      <c:pt idx="5">
                        <c:v>189.76904076726143</c:v>
                      </c:pt>
                      <c:pt idx="6">
                        <c:v>185.90614460678566</c:v>
                      </c:pt>
                      <c:pt idx="7">
                        <c:v>182.04324844628289</c:v>
                      </c:pt>
                      <c:pt idx="8">
                        <c:v>178.18035228579362</c:v>
                      </c:pt>
                      <c:pt idx="9">
                        <c:v>174.31745612531782</c:v>
                      </c:pt>
                      <c:pt idx="10">
                        <c:v>170.4545599648016</c:v>
                      </c:pt>
                      <c:pt idx="11">
                        <c:v>166.59166380431233</c:v>
                      </c:pt>
                      <c:pt idx="12">
                        <c:v>162.72876764382306</c:v>
                      </c:pt>
                      <c:pt idx="13">
                        <c:v>158.86587148332032</c:v>
                      </c:pt>
                      <c:pt idx="14">
                        <c:v>155.00297532284452</c:v>
                      </c:pt>
                      <c:pt idx="15">
                        <c:v>151.14007916236875</c:v>
                      </c:pt>
                      <c:pt idx="16">
                        <c:v>147.27718300186598</c:v>
                      </c:pt>
                      <c:pt idx="17">
                        <c:v>143.41428684136324</c:v>
                      </c:pt>
                      <c:pt idx="18">
                        <c:v>139.55139068087396</c:v>
                      </c:pt>
                      <c:pt idx="19">
                        <c:v>135.68849452038469</c:v>
                      </c:pt>
                      <c:pt idx="20">
                        <c:v>131.82559835986848</c:v>
                      </c:pt>
                      <c:pt idx="21">
                        <c:v>127.96270219939267</c:v>
                      </c:pt>
                      <c:pt idx="22">
                        <c:v>124.09980603888992</c:v>
                      </c:pt>
                      <c:pt idx="23">
                        <c:v>120.23690987840067</c:v>
                      </c:pt>
                      <c:pt idx="24">
                        <c:v>116.37401371792487</c:v>
                      </c:pt>
                      <c:pt idx="25">
                        <c:v>112.5111175574356</c:v>
                      </c:pt>
                      <c:pt idx="26">
                        <c:v>108.64822139694633</c:v>
                      </c:pt>
                      <c:pt idx="27">
                        <c:v>104.78532523644357</c:v>
                      </c:pt>
                      <c:pt idx="28">
                        <c:v>100.9224290759543</c:v>
                      </c:pt>
                      <c:pt idx="29">
                        <c:v>97.059532915451541</c:v>
                      </c:pt>
                      <c:pt idx="30">
                        <c:v>93.196636754975771</c:v>
                      </c:pt>
                      <c:pt idx="31">
                        <c:v>89.333740594459542</c:v>
                      </c:pt>
                      <c:pt idx="32">
                        <c:v>85.470844433983729</c:v>
                      </c:pt>
                      <c:pt idx="33">
                        <c:v>81.607948273481</c:v>
                      </c:pt>
                      <c:pt idx="34">
                        <c:v>77.745052113005201</c:v>
                      </c:pt>
                      <c:pt idx="35">
                        <c:v>73.882155952502458</c:v>
                      </c:pt>
                      <c:pt idx="36">
                        <c:v>70.019259792013173</c:v>
                      </c:pt>
                      <c:pt idx="37">
                        <c:v>66.156363631537403</c:v>
                      </c:pt>
                      <c:pt idx="38">
                        <c:v>62.293467471021167</c:v>
                      </c:pt>
                      <c:pt idx="39">
                        <c:v>58.430571310545368</c:v>
                      </c:pt>
                      <c:pt idx="40">
                        <c:v>54.567675150042632</c:v>
                      </c:pt>
                      <c:pt idx="41">
                        <c:v>50.704778989539889</c:v>
                      </c:pt>
                      <c:pt idx="42">
                        <c:v>46.841882829050618</c:v>
                      </c:pt>
                      <c:pt idx="43">
                        <c:v>42.97898666856134</c:v>
                      </c:pt>
                      <c:pt idx="44">
                        <c:v>39.116090508072077</c:v>
                      </c:pt>
                      <c:pt idx="45">
                        <c:v>35.253194347582806</c:v>
                      </c:pt>
                      <c:pt idx="46">
                        <c:v>31.390298187080059</c:v>
                      </c:pt>
                      <c:pt idx="47">
                        <c:v>27.527402026604268</c:v>
                      </c:pt>
                      <c:pt idx="48">
                        <c:v>23.664505866101514</c:v>
                      </c:pt>
                      <c:pt idx="49">
                        <c:v>19.801609705612247</c:v>
                      </c:pt>
                      <c:pt idx="50">
                        <c:v>15.93871354512298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8FF3-4719-91D0-4CC87A3179E0}"/>
                  </c:ext>
                </c:extLst>
              </c15:ser>
            </c15:filteredScatterSeries>
            <c15:filteredScatterSeries>
              <c15:ser>
                <c:idx val="21"/>
                <c:order val="2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グラフ!$AJ$5</c15:sqref>
                        </c15:formulaRef>
                      </c:ext>
                    </c:extLst>
                    <c:strCache>
                      <c:ptCount val="1"/>
                      <c:pt idx="0">
                        <c:v>inner降伏点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グラフ!$AJ$6:$AJ$56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345</c:v>
                      </c:pt>
                      <c:pt idx="1">
                        <c:v>345</c:v>
                      </c:pt>
                      <c:pt idx="2">
                        <c:v>345</c:v>
                      </c:pt>
                      <c:pt idx="3">
                        <c:v>345</c:v>
                      </c:pt>
                      <c:pt idx="4">
                        <c:v>345</c:v>
                      </c:pt>
                      <c:pt idx="5">
                        <c:v>345</c:v>
                      </c:pt>
                      <c:pt idx="6">
                        <c:v>345</c:v>
                      </c:pt>
                      <c:pt idx="7">
                        <c:v>345</c:v>
                      </c:pt>
                      <c:pt idx="8">
                        <c:v>345</c:v>
                      </c:pt>
                      <c:pt idx="9">
                        <c:v>345</c:v>
                      </c:pt>
                      <c:pt idx="10">
                        <c:v>345</c:v>
                      </c:pt>
                      <c:pt idx="11">
                        <c:v>345</c:v>
                      </c:pt>
                      <c:pt idx="12">
                        <c:v>345</c:v>
                      </c:pt>
                      <c:pt idx="13">
                        <c:v>345</c:v>
                      </c:pt>
                      <c:pt idx="14">
                        <c:v>345</c:v>
                      </c:pt>
                      <c:pt idx="15">
                        <c:v>345</c:v>
                      </c:pt>
                      <c:pt idx="16">
                        <c:v>345</c:v>
                      </c:pt>
                      <c:pt idx="17">
                        <c:v>345</c:v>
                      </c:pt>
                      <c:pt idx="18">
                        <c:v>345</c:v>
                      </c:pt>
                      <c:pt idx="19">
                        <c:v>345</c:v>
                      </c:pt>
                      <c:pt idx="20">
                        <c:v>345</c:v>
                      </c:pt>
                      <c:pt idx="21">
                        <c:v>345</c:v>
                      </c:pt>
                      <c:pt idx="22">
                        <c:v>345</c:v>
                      </c:pt>
                      <c:pt idx="23">
                        <c:v>345</c:v>
                      </c:pt>
                      <c:pt idx="24">
                        <c:v>345</c:v>
                      </c:pt>
                      <c:pt idx="25">
                        <c:v>345</c:v>
                      </c:pt>
                      <c:pt idx="26">
                        <c:v>345</c:v>
                      </c:pt>
                      <c:pt idx="27">
                        <c:v>345</c:v>
                      </c:pt>
                      <c:pt idx="28">
                        <c:v>345</c:v>
                      </c:pt>
                      <c:pt idx="29">
                        <c:v>345</c:v>
                      </c:pt>
                      <c:pt idx="30">
                        <c:v>345</c:v>
                      </c:pt>
                      <c:pt idx="31">
                        <c:v>345</c:v>
                      </c:pt>
                      <c:pt idx="32">
                        <c:v>345</c:v>
                      </c:pt>
                      <c:pt idx="33">
                        <c:v>345</c:v>
                      </c:pt>
                      <c:pt idx="34">
                        <c:v>345</c:v>
                      </c:pt>
                      <c:pt idx="35">
                        <c:v>345</c:v>
                      </c:pt>
                      <c:pt idx="36">
                        <c:v>345</c:v>
                      </c:pt>
                      <c:pt idx="37">
                        <c:v>345</c:v>
                      </c:pt>
                      <c:pt idx="38">
                        <c:v>345</c:v>
                      </c:pt>
                      <c:pt idx="39">
                        <c:v>345</c:v>
                      </c:pt>
                      <c:pt idx="40">
                        <c:v>345</c:v>
                      </c:pt>
                      <c:pt idx="41">
                        <c:v>345</c:v>
                      </c:pt>
                      <c:pt idx="42">
                        <c:v>345</c:v>
                      </c:pt>
                      <c:pt idx="43">
                        <c:v>345</c:v>
                      </c:pt>
                      <c:pt idx="44">
                        <c:v>345</c:v>
                      </c:pt>
                      <c:pt idx="45">
                        <c:v>345</c:v>
                      </c:pt>
                      <c:pt idx="46">
                        <c:v>345</c:v>
                      </c:pt>
                      <c:pt idx="47">
                        <c:v>345</c:v>
                      </c:pt>
                      <c:pt idx="48">
                        <c:v>345</c:v>
                      </c:pt>
                      <c:pt idx="49">
                        <c:v>345</c:v>
                      </c:pt>
                      <c:pt idx="50">
                        <c:v>345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8FF3-4719-91D0-4CC87A3179E0}"/>
                  </c:ext>
                </c:extLst>
              </c15:ser>
            </c15:filteredScatterSeries>
          </c:ext>
        </c:extLst>
      </c:scatterChart>
      <c:valAx>
        <c:axId val="1878419104"/>
        <c:scaling>
          <c:orientation val="minMax"/>
          <c:max val="200"/>
          <c:min val="-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グラフ!$N$5</c:f>
              <c:strCache>
                <c:ptCount val="1"/>
                <c:pt idx="0">
                  <c:v>inner温度[℃]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78401216"/>
        <c:crosses val="autoZero"/>
        <c:crossBetween val="midCat"/>
      </c:valAx>
      <c:valAx>
        <c:axId val="187840121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グラフ!$AK$4</c:f>
              <c:strCache>
                <c:ptCount val="1"/>
                <c:pt idx="0">
                  <c:v>outer応力[MPa]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78419104"/>
        <c:crossesAt val="-1000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締め代</a:t>
            </a:r>
            <a:r>
              <a:rPr lang="en-US" altLang="ja-JP"/>
              <a:t>vs</a:t>
            </a:r>
            <a:r>
              <a:rPr lang="ja-JP" altLang="en-US"/>
              <a:t>圧入力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smoothMarker"/>
        <c:varyColors val="0"/>
        <c:ser>
          <c:idx val="3"/>
          <c:order val="3"/>
          <c:tx>
            <c:strRef>
              <c:f>グラフ!$E$5</c:f>
              <c:strCache>
                <c:ptCount val="1"/>
                <c:pt idx="0">
                  <c:v>圧入力min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グラフ!$A$6:$A$56</c:f>
              <c:numCache>
                <c:formatCode>0.000</c:formatCode>
                <c:ptCount val="5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0.35000000000000003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0.41000000000000003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0.47000000000000003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</c:numCache>
            </c:numRef>
          </c:xVal>
          <c:yVal>
            <c:numRef>
              <c:f>グラフ!$E$6:$E$56</c:f>
              <c:numCache>
                <c:formatCode>0.0</c:formatCode>
                <c:ptCount val="51"/>
                <c:pt idx="0">
                  <c:v>0</c:v>
                </c:pt>
                <c:pt idx="1">
                  <c:v>0.89470665446764941</c:v>
                </c:pt>
                <c:pt idx="2">
                  <c:v>1.7894133089352988</c:v>
                </c:pt>
                <c:pt idx="3">
                  <c:v>2.6841199634029484</c:v>
                </c:pt>
                <c:pt idx="4">
                  <c:v>3.5788266178705976</c:v>
                </c:pt>
                <c:pt idx="5">
                  <c:v>4.4735332723382468</c:v>
                </c:pt>
                <c:pt idx="6">
                  <c:v>5.3682399268058969</c:v>
                </c:pt>
                <c:pt idx="7">
                  <c:v>6.262946581273547</c:v>
                </c:pt>
                <c:pt idx="8">
                  <c:v>7.1576532357411953</c:v>
                </c:pt>
                <c:pt idx="9">
                  <c:v>8.0523598902088445</c:v>
                </c:pt>
                <c:pt idx="10">
                  <c:v>8.9470665446764936</c:v>
                </c:pt>
                <c:pt idx="11">
                  <c:v>9.8417731991441428</c:v>
                </c:pt>
                <c:pt idx="12">
                  <c:v>10.736479853611794</c:v>
                </c:pt>
                <c:pt idx="13">
                  <c:v>11.631186508079443</c:v>
                </c:pt>
                <c:pt idx="14">
                  <c:v>12.525893162547094</c:v>
                </c:pt>
                <c:pt idx="15">
                  <c:v>13.420599817014741</c:v>
                </c:pt>
                <c:pt idx="16">
                  <c:v>14.315306471482391</c:v>
                </c:pt>
                <c:pt idx="17">
                  <c:v>15.21001312595004</c:v>
                </c:pt>
                <c:pt idx="18">
                  <c:v>16.104719780417689</c:v>
                </c:pt>
                <c:pt idx="19">
                  <c:v>16.999426434885343</c:v>
                </c:pt>
                <c:pt idx="20">
                  <c:v>17.894133089352987</c:v>
                </c:pt>
                <c:pt idx="21">
                  <c:v>18.788839743820638</c:v>
                </c:pt>
                <c:pt idx="22">
                  <c:v>19.683546398288286</c:v>
                </c:pt>
                <c:pt idx="23">
                  <c:v>20.578253052755937</c:v>
                </c:pt>
                <c:pt idx="24">
                  <c:v>21.472959707223588</c:v>
                </c:pt>
                <c:pt idx="25">
                  <c:v>22.367666361691235</c:v>
                </c:pt>
                <c:pt idx="26">
                  <c:v>23.262373016158886</c:v>
                </c:pt>
                <c:pt idx="27">
                  <c:v>24.157079670626537</c:v>
                </c:pt>
                <c:pt idx="28">
                  <c:v>25.051786325094188</c:v>
                </c:pt>
                <c:pt idx="29">
                  <c:v>25.946492979561825</c:v>
                </c:pt>
                <c:pt idx="30">
                  <c:v>26.841199634029483</c:v>
                </c:pt>
                <c:pt idx="31">
                  <c:v>27.735906288497134</c:v>
                </c:pt>
                <c:pt idx="32">
                  <c:v>28.630612942964781</c:v>
                </c:pt>
                <c:pt idx="33">
                  <c:v>29.525319597432432</c:v>
                </c:pt>
                <c:pt idx="34">
                  <c:v>30.420026251900079</c:v>
                </c:pt>
                <c:pt idx="35">
                  <c:v>31.31473290636773</c:v>
                </c:pt>
                <c:pt idx="36">
                  <c:v>32.209439560835378</c:v>
                </c:pt>
                <c:pt idx="37">
                  <c:v>33.104146215303032</c:v>
                </c:pt>
                <c:pt idx="38">
                  <c:v>33.998852869770687</c:v>
                </c:pt>
                <c:pt idx="39">
                  <c:v>34.893559524238327</c:v>
                </c:pt>
                <c:pt idx="40">
                  <c:v>35.788266178705975</c:v>
                </c:pt>
                <c:pt idx="41">
                  <c:v>36.682972833173629</c:v>
                </c:pt>
                <c:pt idx="42">
                  <c:v>37.577679487641277</c:v>
                </c:pt>
                <c:pt idx="43">
                  <c:v>38.472386142108924</c:v>
                </c:pt>
                <c:pt idx="44">
                  <c:v>39.367092796576571</c:v>
                </c:pt>
                <c:pt idx="45">
                  <c:v>40.261799451044219</c:v>
                </c:pt>
                <c:pt idx="46">
                  <c:v>41.156506105511873</c:v>
                </c:pt>
                <c:pt idx="47">
                  <c:v>42.051212759979528</c:v>
                </c:pt>
                <c:pt idx="48">
                  <c:v>42.945919414447175</c:v>
                </c:pt>
                <c:pt idx="49">
                  <c:v>43.840626068914823</c:v>
                </c:pt>
                <c:pt idx="50">
                  <c:v>44.73533272338247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5A1-4C62-9348-87DC5D975BBC}"/>
            </c:ext>
          </c:extLst>
        </c:ser>
        <c:ser>
          <c:idx val="4"/>
          <c:order val="4"/>
          <c:tx>
            <c:strRef>
              <c:f>グラフ!$F$5</c:f>
              <c:strCache>
                <c:ptCount val="1"/>
                <c:pt idx="0">
                  <c:v>圧入力nor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グラフ!$A$6:$A$56</c:f>
              <c:numCache>
                <c:formatCode>0.000</c:formatCode>
                <c:ptCount val="5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0.35000000000000003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0.41000000000000003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0.47000000000000003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</c:numCache>
            </c:numRef>
          </c:xVal>
          <c:yVal>
            <c:numRef>
              <c:f>グラフ!$F$6:$F$56</c:f>
              <c:numCache>
                <c:formatCode>0.0</c:formatCode>
                <c:ptCount val="51"/>
                <c:pt idx="0">
                  <c:v>0</c:v>
                </c:pt>
                <c:pt idx="1">
                  <c:v>1.1425876408527915</c:v>
                </c:pt>
                <c:pt idx="2">
                  <c:v>2.285175281705583</c:v>
                </c:pt>
                <c:pt idx="3">
                  <c:v>3.4277629225583741</c:v>
                </c:pt>
                <c:pt idx="4">
                  <c:v>4.5703505634111661</c:v>
                </c:pt>
                <c:pt idx="5">
                  <c:v>5.712938204263958</c:v>
                </c:pt>
                <c:pt idx="6">
                  <c:v>6.8555258451167482</c:v>
                </c:pt>
                <c:pt idx="7">
                  <c:v>7.998113485969542</c:v>
                </c:pt>
                <c:pt idx="8">
                  <c:v>9.1407011268223322</c:v>
                </c:pt>
                <c:pt idx="9">
                  <c:v>10.283288767675124</c:v>
                </c:pt>
                <c:pt idx="10">
                  <c:v>11.425876408527916</c:v>
                </c:pt>
                <c:pt idx="11">
                  <c:v>12.568464049380708</c:v>
                </c:pt>
                <c:pt idx="12">
                  <c:v>13.711051690233496</c:v>
                </c:pt>
                <c:pt idx="13">
                  <c:v>14.853639331086292</c:v>
                </c:pt>
                <c:pt idx="14">
                  <c:v>15.996226971939084</c:v>
                </c:pt>
                <c:pt idx="15">
                  <c:v>17.138814612791872</c:v>
                </c:pt>
                <c:pt idx="16">
                  <c:v>18.281402253644664</c:v>
                </c:pt>
                <c:pt idx="17">
                  <c:v>19.423989894497456</c:v>
                </c:pt>
                <c:pt idx="18">
                  <c:v>20.566577535350248</c:v>
                </c:pt>
                <c:pt idx="19">
                  <c:v>21.709165176203044</c:v>
                </c:pt>
                <c:pt idx="20">
                  <c:v>22.851752817055832</c:v>
                </c:pt>
                <c:pt idx="21">
                  <c:v>23.994340457908621</c:v>
                </c:pt>
                <c:pt idx="22">
                  <c:v>25.136928098761416</c:v>
                </c:pt>
                <c:pt idx="23">
                  <c:v>26.279515739614205</c:v>
                </c:pt>
                <c:pt idx="24">
                  <c:v>27.422103380466993</c:v>
                </c:pt>
                <c:pt idx="25">
                  <c:v>28.564691021319788</c:v>
                </c:pt>
                <c:pt idx="26">
                  <c:v>29.707278662172584</c:v>
                </c:pt>
                <c:pt idx="27">
                  <c:v>30.849866303025369</c:v>
                </c:pt>
                <c:pt idx="28">
                  <c:v>31.992453943878168</c:v>
                </c:pt>
                <c:pt idx="29">
                  <c:v>33.135041584730949</c:v>
                </c:pt>
                <c:pt idx="30">
                  <c:v>34.277629225583745</c:v>
                </c:pt>
                <c:pt idx="31">
                  <c:v>35.42021686643654</c:v>
                </c:pt>
                <c:pt idx="32">
                  <c:v>36.562804507289329</c:v>
                </c:pt>
                <c:pt idx="33">
                  <c:v>37.705392148142117</c:v>
                </c:pt>
                <c:pt idx="34">
                  <c:v>38.847979788994913</c:v>
                </c:pt>
                <c:pt idx="35">
                  <c:v>39.990567429847701</c:v>
                </c:pt>
                <c:pt idx="36">
                  <c:v>41.133155070700496</c:v>
                </c:pt>
                <c:pt idx="37">
                  <c:v>42.275742711553285</c:v>
                </c:pt>
                <c:pt idx="38">
                  <c:v>43.418330352406088</c:v>
                </c:pt>
                <c:pt idx="39">
                  <c:v>44.560917993258869</c:v>
                </c:pt>
                <c:pt idx="40">
                  <c:v>45.703505634111664</c:v>
                </c:pt>
                <c:pt idx="41">
                  <c:v>46.846093274964446</c:v>
                </c:pt>
                <c:pt idx="42">
                  <c:v>47.988680915817241</c:v>
                </c:pt>
                <c:pt idx="43">
                  <c:v>49.13126855667003</c:v>
                </c:pt>
                <c:pt idx="44">
                  <c:v>50.273856197522832</c:v>
                </c:pt>
                <c:pt idx="45">
                  <c:v>51.416443838375621</c:v>
                </c:pt>
                <c:pt idx="46">
                  <c:v>52.559031479228409</c:v>
                </c:pt>
                <c:pt idx="47">
                  <c:v>53.701619120081212</c:v>
                </c:pt>
                <c:pt idx="48">
                  <c:v>54.844206760933986</c:v>
                </c:pt>
                <c:pt idx="49">
                  <c:v>55.986794401786796</c:v>
                </c:pt>
                <c:pt idx="50">
                  <c:v>57.129382042639577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5A1-4C62-9348-87DC5D975BBC}"/>
            </c:ext>
          </c:extLst>
        </c:ser>
        <c:ser>
          <c:idx val="5"/>
          <c:order val="5"/>
          <c:tx>
            <c:strRef>
              <c:f>グラフ!$G$5</c:f>
              <c:strCache>
                <c:ptCount val="1"/>
                <c:pt idx="0">
                  <c:v>圧入力max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グラフ!$A$6:$A$56</c:f>
              <c:numCache>
                <c:formatCode>0.000</c:formatCode>
                <c:ptCount val="5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0.35000000000000003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0.41000000000000003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0.47000000000000003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</c:numCache>
            </c:numRef>
          </c:xVal>
          <c:yVal>
            <c:numRef>
              <c:f>グラフ!$G$6:$G$56</c:f>
              <c:numCache>
                <c:formatCode>0.0</c:formatCode>
                <c:ptCount val="51"/>
                <c:pt idx="0">
                  <c:v>0</c:v>
                </c:pt>
                <c:pt idx="1">
                  <c:v>1.4004306860873335</c:v>
                </c:pt>
                <c:pt idx="2">
                  <c:v>2.8008613721746669</c:v>
                </c:pt>
                <c:pt idx="3">
                  <c:v>4.201292058262001</c:v>
                </c:pt>
                <c:pt idx="4">
                  <c:v>5.6017227443493338</c:v>
                </c:pt>
                <c:pt idx="5">
                  <c:v>7.0021534304366675</c:v>
                </c:pt>
                <c:pt idx="6">
                  <c:v>8.4025841165240021</c:v>
                </c:pt>
                <c:pt idx="7">
                  <c:v>9.8030148026113366</c:v>
                </c:pt>
                <c:pt idx="8">
                  <c:v>11.203445488698668</c:v>
                </c:pt>
                <c:pt idx="9">
                  <c:v>12.603876174786002</c:v>
                </c:pt>
                <c:pt idx="10">
                  <c:v>14.004306860873335</c:v>
                </c:pt>
                <c:pt idx="11">
                  <c:v>15.404737546960666</c:v>
                </c:pt>
                <c:pt idx="12">
                  <c:v>16.805168233048004</c:v>
                </c:pt>
                <c:pt idx="13">
                  <c:v>18.20559891913534</c:v>
                </c:pt>
                <c:pt idx="14">
                  <c:v>19.606029605222673</c:v>
                </c:pt>
                <c:pt idx="15">
                  <c:v>21.006460291310002</c:v>
                </c:pt>
                <c:pt idx="16">
                  <c:v>22.406890977397335</c:v>
                </c:pt>
                <c:pt idx="17">
                  <c:v>23.807321663484668</c:v>
                </c:pt>
                <c:pt idx="18">
                  <c:v>25.207752349572004</c:v>
                </c:pt>
                <c:pt idx="19">
                  <c:v>26.608183035659341</c:v>
                </c:pt>
                <c:pt idx="20">
                  <c:v>28.00861372174667</c:v>
                </c:pt>
                <c:pt idx="21">
                  <c:v>29.409044407833999</c:v>
                </c:pt>
                <c:pt idx="22">
                  <c:v>30.809475093921332</c:v>
                </c:pt>
                <c:pt idx="23">
                  <c:v>32.209905780008675</c:v>
                </c:pt>
                <c:pt idx="24">
                  <c:v>33.610336466096008</c:v>
                </c:pt>
                <c:pt idx="25">
                  <c:v>35.010767152183341</c:v>
                </c:pt>
                <c:pt idx="26">
                  <c:v>36.411197838270681</c:v>
                </c:pt>
                <c:pt idx="27">
                  <c:v>37.811628524358007</c:v>
                </c:pt>
                <c:pt idx="28">
                  <c:v>39.212059210445346</c:v>
                </c:pt>
                <c:pt idx="29">
                  <c:v>40.612489896532665</c:v>
                </c:pt>
                <c:pt idx="30">
                  <c:v>42.012920582620005</c:v>
                </c:pt>
                <c:pt idx="31">
                  <c:v>43.413351268707345</c:v>
                </c:pt>
                <c:pt idx="32">
                  <c:v>44.813781954794671</c:v>
                </c:pt>
                <c:pt idx="33">
                  <c:v>46.21421264088201</c:v>
                </c:pt>
                <c:pt idx="34">
                  <c:v>47.614643326969336</c:v>
                </c:pt>
                <c:pt idx="35">
                  <c:v>49.015074013056676</c:v>
                </c:pt>
                <c:pt idx="36">
                  <c:v>50.415504699144009</c:v>
                </c:pt>
                <c:pt idx="37">
                  <c:v>51.815935385231342</c:v>
                </c:pt>
                <c:pt idx="38">
                  <c:v>53.216366071318681</c:v>
                </c:pt>
                <c:pt idx="39">
                  <c:v>54.616796757406</c:v>
                </c:pt>
                <c:pt idx="40">
                  <c:v>56.01722744349334</c:v>
                </c:pt>
                <c:pt idx="41">
                  <c:v>57.417658129580673</c:v>
                </c:pt>
                <c:pt idx="42">
                  <c:v>58.818088815667998</c:v>
                </c:pt>
                <c:pt idx="43">
                  <c:v>60.218519501755338</c:v>
                </c:pt>
                <c:pt idx="44">
                  <c:v>61.618950187842664</c:v>
                </c:pt>
                <c:pt idx="45">
                  <c:v>63.019380873930011</c:v>
                </c:pt>
                <c:pt idx="46">
                  <c:v>64.419811560017351</c:v>
                </c:pt>
                <c:pt idx="47">
                  <c:v>65.820242246104698</c:v>
                </c:pt>
                <c:pt idx="48">
                  <c:v>67.220672932192016</c:v>
                </c:pt>
                <c:pt idx="49">
                  <c:v>68.621103618279349</c:v>
                </c:pt>
                <c:pt idx="50">
                  <c:v>70.021534304366682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5A1-4C62-9348-87DC5D975B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9338655"/>
        <c:axId val="2069334079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グラフ!$B$5</c15:sqref>
                        </c15:formulaRef>
                      </c:ext>
                    </c:extLst>
                    <c:strCache>
                      <c:ptCount val="1"/>
                      <c:pt idx="0">
                        <c:v>半径方向応力min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グラフ!$A$6:$A$56</c15:sqref>
                        </c15:formulaRef>
                      </c:ext>
                    </c:extLst>
                    <c:numCache>
                      <c:formatCode>0.000</c:formatCode>
                      <c:ptCount val="51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0.1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0.35000000000000003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0.41000000000000003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0.47000000000000003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グラフ!$B$6:$B$56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0</c:v>
                      </c:pt>
                      <c:pt idx="1">
                        <c:v>5.13552081128155</c:v>
                      </c:pt>
                      <c:pt idx="2">
                        <c:v>10.2710416225631</c:v>
                      </c:pt>
                      <c:pt idx="3">
                        <c:v>15.40656243384465</c:v>
                      </c:pt>
                      <c:pt idx="4">
                        <c:v>20.5420832451262</c:v>
                      </c:pt>
                      <c:pt idx="5">
                        <c:v>25.677604056407752</c:v>
                      </c:pt>
                      <c:pt idx="6">
                        <c:v>30.8131248676893</c:v>
                      </c:pt>
                      <c:pt idx="7">
                        <c:v>35.948645678970855</c:v>
                      </c:pt>
                      <c:pt idx="8">
                        <c:v>41.0841664902524</c:v>
                      </c:pt>
                      <c:pt idx="9">
                        <c:v>46.219687301533952</c:v>
                      </c:pt>
                      <c:pt idx="10">
                        <c:v>51.355208112815504</c:v>
                      </c:pt>
                      <c:pt idx="11">
                        <c:v>56.490728924097048</c:v>
                      </c:pt>
                      <c:pt idx="12">
                        <c:v>61.6262497353786</c:v>
                      </c:pt>
                      <c:pt idx="13">
                        <c:v>66.761770546660159</c:v>
                      </c:pt>
                      <c:pt idx="14">
                        <c:v>71.897291357941711</c:v>
                      </c:pt>
                      <c:pt idx="15">
                        <c:v>77.032812169223249</c:v>
                      </c:pt>
                      <c:pt idx="16">
                        <c:v>82.1683329805048</c:v>
                      </c:pt>
                      <c:pt idx="17">
                        <c:v>87.303853791786352</c:v>
                      </c:pt>
                      <c:pt idx="18">
                        <c:v>92.439374603067904</c:v>
                      </c:pt>
                      <c:pt idx="19">
                        <c:v>97.57489541434947</c:v>
                      </c:pt>
                      <c:pt idx="20">
                        <c:v>102.71041622563101</c:v>
                      </c:pt>
                      <c:pt idx="21">
                        <c:v>107.84593703691255</c:v>
                      </c:pt>
                      <c:pt idx="22">
                        <c:v>112.9814578481941</c:v>
                      </c:pt>
                      <c:pt idx="23">
                        <c:v>118.11697865947566</c:v>
                      </c:pt>
                      <c:pt idx="24">
                        <c:v>123.2524994707572</c:v>
                      </c:pt>
                      <c:pt idx="25">
                        <c:v>128.38802028203875</c:v>
                      </c:pt>
                      <c:pt idx="26">
                        <c:v>133.52354109332032</c:v>
                      </c:pt>
                      <c:pt idx="27">
                        <c:v>138.65906190460186</c:v>
                      </c:pt>
                      <c:pt idx="28">
                        <c:v>143.79458271588342</c:v>
                      </c:pt>
                      <c:pt idx="29">
                        <c:v>148.93010352716493</c:v>
                      </c:pt>
                      <c:pt idx="30">
                        <c:v>154.0656243384465</c:v>
                      </c:pt>
                      <c:pt idx="31">
                        <c:v>159.20114514972806</c:v>
                      </c:pt>
                      <c:pt idx="32">
                        <c:v>164.3366659610096</c:v>
                      </c:pt>
                      <c:pt idx="33">
                        <c:v>169.47218677229117</c:v>
                      </c:pt>
                      <c:pt idx="34">
                        <c:v>174.6077075835727</c:v>
                      </c:pt>
                      <c:pt idx="35">
                        <c:v>179.74322839485427</c:v>
                      </c:pt>
                      <c:pt idx="36">
                        <c:v>184.87874920613581</c:v>
                      </c:pt>
                      <c:pt idx="37">
                        <c:v>190.01427001741737</c:v>
                      </c:pt>
                      <c:pt idx="38">
                        <c:v>195.14979082869894</c:v>
                      </c:pt>
                      <c:pt idx="39">
                        <c:v>200.28531163998045</c:v>
                      </c:pt>
                      <c:pt idx="40">
                        <c:v>205.42083245126202</c:v>
                      </c:pt>
                      <c:pt idx="41">
                        <c:v>210.55635326254355</c:v>
                      </c:pt>
                      <c:pt idx="42">
                        <c:v>215.69187407382509</c:v>
                      </c:pt>
                      <c:pt idx="43">
                        <c:v>220.82739488510666</c:v>
                      </c:pt>
                      <c:pt idx="44">
                        <c:v>225.96291569638819</c:v>
                      </c:pt>
                      <c:pt idx="45">
                        <c:v>231.09843650766976</c:v>
                      </c:pt>
                      <c:pt idx="46">
                        <c:v>236.23395731895133</c:v>
                      </c:pt>
                      <c:pt idx="47">
                        <c:v>241.36947813023289</c:v>
                      </c:pt>
                      <c:pt idx="48">
                        <c:v>246.5049989415144</c:v>
                      </c:pt>
                      <c:pt idx="49">
                        <c:v>251.64051975279597</c:v>
                      </c:pt>
                      <c:pt idx="50">
                        <c:v>256.7760405640775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3-65A1-4C62-9348-87DC5D975BB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グラフ!$C$5</c15:sqref>
                        </c15:formulaRef>
                      </c:ext>
                    </c:extLst>
                    <c:strCache>
                      <c:ptCount val="1"/>
                      <c:pt idx="0">
                        <c:v>半径方向応力nor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グラフ!$A$6:$A$56</c15:sqref>
                        </c15:formulaRef>
                      </c:ext>
                    </c:extLst>
                    <c:numCache>
                      <c:formatCode>0.000</c:formatCode>
                      <c:ptCount val="51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0.1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0.35000000000000003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0.41000000000000003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0.47000000000000003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グラフ!$C$6:$C$56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0</c:v>
                      </c:pt>
                      <c:pt idx="1">
                        <c:v>5.1885955296647772</c:v>
                      </c:pt>
                      <c:pt idx="2">
                        <c:v>10.377191059329554</c:v>
                      </c:pt>
                      <c:pt idx="3">
                        <c:v>15.56578658899433</c:v>
                      </c:pt>
                      <c:pt idx="4">
                        <c:v>20.754382118659109</c:v>
                      </c:pt>
                      <c:pt idx="5">
                        <c:v>25.942977648323883</c:v>
                      </c:pt>
                      <c:pt idx="6">
                        <c:v>31.13157317798866</c:v>
                      </c:pt>
                      <c:pt idx="7">
                        <c:v>36.320168707653437</c:v>
                      </c:pt>
                      <c:pt idx="8">
                        <c:v>41.508764237318218</c:v>
                      </c:pt>
                      <c:pt idx="9">
                        <c:v>46.697359766982991</c:v>
                      </c:pt>
                      <c:pt idx="10">
                        <c:v>51.885955296647765</c:v>
                      </c:pt>
                      <c:pt idx="11">
                        <c:v>57.074550826312546</c:v>
                      </c:pt>
                      <c:pt idx="12">
                        <c:v>62.26314635597732</c:v>
                      </c:pt>
                      <c:pt idx="13">
                        <c:v>67.451741885642107</c:v>
                      </c:pt>
                      <c:pt idx="14">
                        <c:v>72.640337415306874</c:v>
                      </c:pt>
                      <c:pt idx="15">
                        <c:v>77.82893294497164</c:v>
                      </c:pt>
                      <c:pt idx="16">
                        <c:v>83.017528474636435</c:v>
                      </c:pt>
                      <c:pt idx="17">
                        <c:v>88.206124004301202</c:v>
                      </c:pt>
                      <c:pt idx="18">
                        <c:v>93.394719533965983</c:v>
                      </c:pt>
                      <c:pt idx="19">
                        <c:v>98.583315063630764</c:v>
                      </c:pt>
                      <c:pt idx="20">
                        <c:v>103.77191059329553</c:v>
                      </c:pt>
                      <c:pt idx="21">
                        <c:v>108.9605061229603</c:v>
                      </c:pt>
                      <c:pt idx="22">
                        <c:v>114.14910165262509</c:v>
                      </c:pt>
                      <c:pt idx="23">
                        <c:v>119.33769718228987</c:v>
                      </c:pt>
                      <c:pt idx="24">
                        <c:v>124.52629271195464</c:v>
                      </c:pt>
                      <c:pt idx="25">
                        <c:v>129.71488824161943</c:v>
                      </c:pt>
                      <c:pt idx="26">
                        <c:v>134.90348377128421</c:v>
                      </c:pt>
                      <c:pt idx="27">
                        <c:v>140.09207930094897</c:v>
                      </c:pt>
                      <c:pt idx="28">
                        <c:v>145.28067483061375</c:v>
                      </c:pt>
                      <c:pt idx="29">
                        <c:v>150.4692703602785</c:v>
                      </c:pt>
                      <c:pt idx="30">
                        <c:v>155.65786588994328</c:v>
                      </c:pt>
                      <c:pt idx="31">
                        <c:v>160.84646141960809</c:v>
                      </c:pt>
                      <c:pt idx="32">
                        <c:v>166.03505694927287</c:v>
                      </c:pt>
                      <c:pt idx="33">
                        <c:v>171.22365247893765</c:v>
                      </c:pt>
                      <c:pt idx="34">
                        <c:v>176.4122480086024</c:v>
                      </c:pt>
                      <c:pt idx="35">
                        <c:v>181.60084353826721</c:v>
                      </c:pt>
                      <c:pt idx="36">
                        <c:v>186.78943906793197</c:v>
                      </c:pt>
                      <c:pt idx="37">
                        <c:v>191.97803459759675</c:v>
                      </c:pt>
                      <c:pt idx="38">
                        <c:v>197.16663012726153</c:v>
                      </c:pt>
                      <c:pt idx="39">
                        <c:v>202.35522565692628</c:v>
                      </c:pt>
                      <c:pt idx="40">
                        <c:v>207.54382118659106</c:v>
                      </c:pt>
                      <c:pt idx="41">
                        <c:v>212.73241671625584</c:v>
                      </c:pt>
                      <c:pt idx="42">
                        <c:v>217.92101224592059</c:v>
                      </c:pt>
                      <c:pt idx="43">
                        <c:v>223.10960777558537</c:v>
                      </c:pt>
                      <c:pt idx="44">
                        <c:v>228.29820330525018</c:v>
                      </c:pt>
                      <c:pt idx="45">
                        <c:v>233.48679883491496</c:v>
                      </c:pt>
                      <c:pt idx="46">
                        <c:v>238.67539436457974</c:v>
                      </c:pt>
                      <c:pt idx="47">
                        <c:v>243.86398989424453</c:v>
                      </c:pt>
                      <c:pt idx="48">
                        <c:v>249.05258542390928</c:v>
                      </c:pt>
                      <c:pt idx="49">
                        <c:v>254.24118095357406</c:v>
                      </c:pt>
                      <c:pt idx="50">
                        <c:v>259.42977648323887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65A1-4C62-9348-87DC5D975BB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グラフ!$D$5</c15:sqref>
                        </c15:formulaRef>
                      </c:ext>
                    </c:extLst>
                    <c:strCache>
                      <c:ptCount val="1"/>
                      <c:pt idx="0">
                        <c:v>半径方向応力max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グラフ!$A$6:$A$56</c15:sqref>
                        </c15:formulaRef>
                      </c:ext>
                    </c:extLst>
                    <c:numCache>
                      <c:formatCode>0.000</c:formatCode>
                      <c:ptCount val="51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0.1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0.35000000000000003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0.41000000000000003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0.47000000000000003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グラフ!$D$6:$D$56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0</c:v>
                      </c:pt>
                      <c:pt idx="1">
                        <c:v>5.2410712216185891</c:v>
                      </c:pt>
                      <c:pt idx="2">
                        <c:v>10.482142443237178</c:v>
                      </c:pt>
                      <c:pt idx="3">
                        <c:v>15.723213664855766</c:v>
                      </c:pt>
                      <c:pt idx="4">
                        <c:v>20.964284886474356</c:v>
                      </c:pt>
                      <c:pt idx="5">
                        <c:v>26.205356108092946</c:v>
                      </c:pt>
                      <c:pt idx="6">
                        <c:v>31.446427329711533</c:v>
                      </c:pt>
                      <c:pt idx="7">
                        <c:v>36.687498551330123</c:v>
                      </c:pt>
                      <c:pt idx="8">
                        <c:v>41.928569772948713</c:v>
                      </c:pt>
                      <c:pt idx="9">
                        <c:v>47.169640994567303</c:v>
                      </c:pt>
                      <c:pt idx="10">
                        <c:v>52.410712216185892</c:v>
                      </c:pt>
                      <c:pt idx="11">
                        <c:v>57.651783437804475</c:v>
                      </c:pt>
                      <c:pt idx="12">
                        <c:v>62.892854659423065</c:v>
                      </c:pt>
                      <c:pt idx="13">
                        <c:v>68.133925881041662</c:v>
                      </c:pt>
                      <c:pt idx="14">
                        <c:v>73.374997102660245</c:v>
                      </c:pt>
                      <c:pt idx="15">
                        <c:v>78.616068324278828</c:v>
                      </c:pt>
                      <c:pt idx="16">
                        <c:v>83.857139545897425</c:v>
                      </c:pt>
                      <c:pt idx="17">
                        <c:v>89.098210767516008</c:v>
                      </c:pt>
                      <c:pt idx="18">
                        <c:v>94.339281989134605</c:v>
                      </c:pt>
                      <c:pt idx="19">
                        <c:v>99.580353210753202</c:v>
                      </c:pt>
                      <c:pt idx="20">
                        <c:v>104.82142443237178</c:v>
                      </c:pt>
                      <c:pt idx="21">
                        <c:v>110.06249565399035</c:v>
                      </c:pt>
                      <c:pt idx="22">
                        <c:v>115.30356687560895</c:v>
                      </c:pt>
                      <c:pt idx="23">
                        <c:v>120.54463809722755</c:v>
                      </c:pt>
                      <c:pt idx="24">
                        <c:v>125.78570931884613</c:v>
                      </c:pt>
                      <c:pt idx="25">
                        <c:v>131.02678054046473</c:v>
                      </c:pt>
                      <c:pt idx="26">
                        <c:v>136.26785176208332</c:v>
                      </c:pt>
                      <c:pt idx="27">
                        <c:v>141.50892298370189</c:v>
                      </c:pt>
                      <c:pt idx="28">
                        <c:v>146.74999420532049</c:v>
                      </c:pt>
                      <c:pt idx="29">
                        <c:v>151.99106542693906</c:v>
                      </c:pt>
                      <c:pt idx="30">
                        <c:v>157.23213664855766</c:v>
                      </c:pt>
                      <c:pt idx="31">
                        <c:v>162.47320787017625</c:v>
                      </c:pt>
                      <c:pt idx="32">
                        <c:v>167.71427909179485</c:v>
                      </c:pt>
                      <c:pt idx="33">
                        <c:v>172.95535031341345</c:v>
                      </c:pt>
                      <c:pt idx="34">
                        <c:v>178.19642153503202</c:v>
                      </c:pt>
                      <c:pt idx="35">
                        <c:v>183.43749275665064</c:v>
                      </c:pt>
                      <c:pt idx="36">
                        <c:v>188.67856397826921</c:v>
                      </c:pt>
                      <c:pt idx="37">
                        <c:v>193.91963519988781</c:v>
                      </c:pt>
                      <c:pt idx="38">
                        <c:v>199.1607064215064</c:v>
                      </c:pt>
                      <c:pt idx="39">
                        <c:v>204.40177764312497</c:v>
                      </c:pt>
                      <c:pt idx="40">
                        <c:v>209.64284886474357</c:v>
                      </c:pt>
                      <c:pt idx="41">
                        <c:v>214.88392008636217</c:v>
                      </c:pt>
                      <c:pt idx="42">
                        <c:v>220.12499130798071</c:v>
                      </c:pt>
                      <c:pt idx="43">
                        <c:v>225.3660625295993</c:v>
                      </c:pt>
                      <c:pt idx="44">
                        <c:v>230.6071337512179</c:v>
                      </c:pt>
                      <c:pt idx="45">
                        <c:v>235.8482049728365</c:v>
                      </c:pt>
                      <c:pt idx="46">
                        <c:v>241.0892761944551</c:v>
                      </c:pt>
                      <c:pt idx="47">
                        <c:v>246.33034741607369</c:v>
                      </c:pt>
                      <c:pt idx="48">
                        <c:v>251.57141863769226</c:v>
                      </c:pt>
                      <c:pt idx="49">
                        <c:v>256.81248985931086</c:v>
                      </c:pt>
                      <c:pt idx="50">
                        <c:v>262.05356108092946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5A1-4C62-9348-87DC5D975BBC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グラフ!$H$5</c15:sqref>
                        </c15:formulaRef>
                      </c:ext>
                    </c:extLst>
                    <c:strCache>
                      <c:ptCount val="1"/>
                      <c:pt idx="0">
                        <c:v>降伏点inner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グラフ!$A$6:$A$56</c15:sqref>
                        </c15:formulaRef>
                      </c:ext>
                    </c:extLst>
                    <c:numCache>
                      <c:formatCode>0.000</c:formatCode>
                      <c:ptCount val="51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0.1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0.35000000000000003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0.41000000000000003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0.47000000000000003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グラフ!$H$6:$H$56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345</c:v>
                      </c:pt>
                      <c:pt idx="1">
                        <c:v>345</c:v>
                      </c:pt>
                      <c:pt idx="2">
                        <c:v>345</c:v>
                      </c:pt>
                      <c:pt idx="3">
                        <c:v>345</c:v>
                      </c:pt>
                      <c:pt idx="4">
                        <c:v>345</c:v>
                      </c:pt>
                      <c:pt idx="5">
                        <c:v>345</c:v>
                      </c:pt>
                      <c:pt idx="6">
                        <c:v>345</c:v>
                      </c:pt>
                      <c:pt idx="7">
                        <c:v>345</c:v>
                      </c:pt>
                      <c:pt idx="8">
                        <c:v>345</c:v>
                      </c:pt>
                      <c:pt idx="9">
                        <c:v>345</c:v>
                      </c:pt>
                      <c:pt idx="10">
                        <c:v>345</c:v>
                      </c:pt>
                      <c:pt idx="11">
                        <c:v>345</c:v>
                      </c:pt>
                      <c:pt idx="12">
                        <c:v>345</c:v>
                      </c:pt>
                      <c:pt idx="13">
                        <c:v>345</c:v>
                      </c:pt>
                      <c:pt idx="14">
                        <c:v>345</c:v>
                      </c:pt>
                      <c:pt idx="15">
                        <c:v>345</c:v>
                      </c:pt>
                      <c:pt idx="16">
                        <c:v>345</c:v>
                      </c:pt>
                      <c:pt idx="17">
                        <c:v>345</c:v>
                      </c:pt>
                      <c:pt idx="18">
                        <c:v>345</c:v>
                      </c:pt>
                      <c:pt idx="19">
                        <c:v>345</c:v>
                      </c:pt>
                      <c:pt idx="20">
                        <c:v>345</c:v>
                      </c:pt>
                      <c:pt idx="21">
                        <c:v>345</c:v>
                      </c:pt>
                      <c:pt idx="22">
                        <c:v>345</c:v>
                      </c:pt>
                      <c:pt idx="23">
                        <c:v>345</c:v>
                      </c:pt>
                      <c:pt idx="24">
                        <c:v>345</c:v>
                      </c:pt>
                      <c:pt idx="25">
                        <c:v>345</c:v>
                      </c:pt>
                      <c:pt idx="26">
                        <c:v>345</c:v>
                      </c:pt>
                      <c:pt idx="27">
                        <c:v>345</c:v>
                      </c:pt>
                      <c:pt idx="28">
                        <c:v>345</c:v>
                      </c:pt>
                      <c:pt idx="29">
                        <c:v>345</c:v>
                      </c:pt>
                      <c:pt idx="30">
                        <c:v>345</c:v>
                      </c:pt>
                      <c:pt idx="31">
                        <c:v>345</c:v>
                      </c:pt>
                      <c:pt idx="32">
                        <c:v>345</c:v>
                      </c:pt>
                      <c:pt idx="33">
                        <c:v>345</c:v>
                      </c:pt>
                      <c:pt idx="34">
                        <c:v>345</c:v>
                      </c:pt>
                      <c:pt idx="35">
                        <c:v>345</c:v>
                      </c:pt>
                      <c:pt idx="36">
                        <c:v>345</c:v>
                      </c:pt>
                      <c:pt idx="37">
                        <c:v>345</c:v>
                      </c:pt>
                      <c:pt idx="38">
                        <c:v>345</c:v>
                      </c:pt>
                      <c:pt idx="39">
                        <c:v>345</c:v>
                      </c:pt>
                      <c:pt idx="40">
                        <c:v>345</c:v>
                      </c:pt>
                      <c:pt idx="41">
                        <c:v>345</c:v>
                      </c:pt>
                      <c:pt idx="42">
                        <c:v>345</c:v>
                      </c:pt>
                      <c:pt idx="43">
                        <c:v>345</c:v>
                      </c:pt>
                      <c:pt idx="44">
                        <c:v>345</c:v>
                      </c:pt>
                      <c:pt idx="45">
                        <c:v>345</c:v>
                      </c:pt>
                      <c:pt idx="46">
                        <c:v>345</c:v>
                      </c:pt>
                      <c:pt idx="47">
                        <c:v>345</c:v>
                      </c:pt>
                      <c:pt idx="48">
                        <c:v>345</c:v>
                      </c:pt>
                      <c:pt idx="49">
                        <c:v>345</c:v>
                      </c:pt>
                      <c:pt idx="50">
                        <c:v>345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65A1-4C62-9348-87DC5D975BB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グラフ!$I$5</c15:sqref>
                        </c15:formulaRef>
                      </c:ext>
                    </c:extLst>
                    <c:strCache>
                      <c:ptCount val="1"/>
                      <c:pt idx="0">
                        <c:v>降伏点outer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グラフ!$A$6:$A$56</c15:sqref>
                        </c15:formulaRef>
                      </c:ext>
                    </c:extLst>
                    <c:numCache>
                      <c:formatCode>0.000</c:formatCode>
                      <c:ptCount val="51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0.1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0.35000000000000003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0.41000000000000003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0.47000000000000003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グラフ!$I$6:$I$56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150</c:v>
                      </c:pt>
                      <c:pt idx="1">
                        <c:v>150</c:v>
                      </c:pt>
                      <c:pt idx="2">
                        <c:v>150</c:v>
                      </c:pt>
                      <c:pt idx="3">
                        <c:v>150</c:v>
                      </c:pt>
                      <c:pt idx="4">
                        <c:v>150</c:v>
                      </c:pt>
                      <c:pt idx="5">
                        <c:v>150</c:v>
                      </c:pt>
                      <c:pt idx="6">
                        <c:v>150</c:v>
                      </c:pt>
                      <c:pt idx="7">
                        <c:v>150</c:v>
                      </c:pt>
                      <c:pt idx="8">
                        <c:v>150</c:v>
                      </c:pt>
                      <c:pt idx="9">
                        <c:v>150</c:v>
                      </c:pt>
                      <c:pt idx="10">
                        <c:v>150</c:v>
                      </c:pt>
                      <c:pt idx="11">
                        <c:v>150</c:v>
                      </c:pt>
                      <c:pt idx="12">
                        <c:v>150</c:v>
                      </c:pt>
                      <c:pt idx="13">
                        <c:v>150</c:v>
                      </c:pt>
                      <c:pt idx="14">
                        <c:v>150</c:v>
                      </c:pt>
                      <c:pt idx="15">
                        <c:v>150</c:v>
                      </c:pt>
                      <c:pt idx="16">
                        <c:v>150</c:v>
                      </c:pt>
                      <c:pt idx="17">
                        <c:v>150</c:v>
                      </c:pt>
                      <c:pt idx="18">
                        <c:v>150</c:v>
                      </c:pt>
                      <c:pt idx="19">
                        <c:v>150</c:v>
                      </c:pt>
                      <c:pt idx="20">
                        <c:v>150</c:v>
                      </c:pt>
                      <c:pt idx="21">
                        <c:v>150</c:v>
                      </c:pt>
                      <c:pt idx="22">
                        <c:v>150</c:v>
                      </c:pt>
                      <c:pt idx="23">
                        <c:v>150</c:v>
                      </c:pt>
                      <c:pt idx="24">
                        <c:v>150</c:v>
                      </c:pt>
                      <c:pt idx="25">
                        <c:v>150</c:v>
                      </c:pt>
                      <c:pt idx="26">
                        <c:v>150</c:v>
                      </c:pt>
                      <c:pt idx="27">
                        <c:v>150</c:v>
                      </c:pt>
                      <c:pt idx="28">
                        <c:v>150</c:v>
                      </c:pt>
                      <c:pt idx="29">
                        <c:v>150</c:v>
                      </c:pt>
                      <c:pt idx="30">
                        <c:v>150</c:v>
                      </c:pt>
                      <c:pt idx="31">
                        <c:v>150</c:v>
                      </c:pt>
                      <c:pt idx="32">
                        <c:v>150</c:v>
                      </c:pt>
                      <c:pt idx="33">
                        <c:v>150</c:v>
                      </c:pt>
                      <c:pt idx="34">
                        <c:v>150</c:v>
                      </c:pt>
                      <c:pt idx="35">
                        <c:v>150</c:v>
                      </c:pt>
                      <c:pt idx="36">
                        <c:v>150</c:v>
                      </c:pt>
                      <c:pt idx="37">
                        <c:v>150</c:v>
                      </c:pt>
                      <c:pt idx="38">
                        <c:v>150</c:v>
                      </c:pt>
                      <c:pt idx="39">
                        <c:v>150</c:v>
                      </c:pt>
                      <c:pt idx="40">
                        <c:v>150</c:v>
                      </c:pt>
                      <c:pt idx="41">
                        <c:v>150</c:v>
                      </c:pt>
                      <c:pt idx="42">
                        <c:v>150</c:v>
                      </c:pt>
                      <c:pt idx="43">
                        <c:v>150</c:v>
                      </c:pt>
                      <c:pt idx="44">
                        <c:v>150</c:v>
                      </c:pt>
                      <c:pt idx="45">
                        <c:v>150</c:v>
                      </c:pt>
                      <c:pt idx="46">
                        <c:v>150</c:v>
                      </c:pt>
                      <c:pt idx="47">
                        <c:v>150</c:v>
                      </c:pt>
                      <c:pt idx="48">
                        <c:v>150</c:v>
                      </c:pt>
                      <c:pt idx="49">
                        <c:v>150</c:v>
                      </c:pt>
                      <c:pt idx="50">
                        <c:v>150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65A1-4C62-9348-87DC5D975BB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グラフ!$J$5</c15:sqref>
                        </c15:formulaRef>
                      </c:ext>
                    </c:extLst>
                    <c:strCache>
                      <c:ptCount val="1"/>
                      <c:pt idx="0">
                        <c:v>円周方向応力inner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グラフ!$A$6:$A$56</c15:sqref>
                        </c15:formulaRef>
                      </c:ext>
                    </c:extLst>
                    <c:numCache>
                      <c:formatCode>0.000</c:formatCode>
                      <c:ptCount val="51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0.1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0.35000000000000003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0.41000000000000003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0.47000000000000003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グラフ!$J$6:$J$56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0</c:v>
                      </c:pt>
                      <c:pt idx="1">
                        <c:v>18.675624349067672</c:v>
                      </c:pt>
                      <c:pt idx="2">
                        <c:v>37.351248698135343</c:v>
                      </c:pt>
                      <c:pt idx="3">
                        <c:v>56.026873047203011</c:v>
                      </c:pt>
                      <c:pt idx="4">
                        <c:v>74.702497396270687</c:v>
                      </c:pt>
                      <c:pt idx="5">
                        <c:v>93.378121745338348</c:v>
                      </c:pt>
                      <c:pt idx="6">
                        <c:v>112.05374609440602</c:v>
                      </c:pt>
                      <c:pt idx="7">
                        <c:v>130.7293704434737</c:v>
                      </c:pt>
                      <c:pt idx="8">
                        <c:v>149.40499479254137</c:v>
                      </c:pt>
                      <c:pt idx="9">
                        <c:v>168.08061914160905</c:v>
                      </c:pt>
                      <c:pt idx="10">
                        <c:v>186.7562434906767</c:v>
                      </c:pt>
                      <c:pt idx="11">
                        <c:v>205.43186783974437</c:v>
                      </c:pt>
                      <c:pt idx="12">
                        <c:v>224.10749218881205</c:v>
                      </c:pt>
                      <c:pt idx="13">
                        <c:v>242.78311653787975</c:v>
                      </c:pt>
                      <c:pt idx="14">
                        <c:v>261.4587408869474</c:v>
                      </c:pt>
                      <c:pt idx="15">
                        <c:v>280.13436523601501</c:v>
                      </c:pt>
                      <c:pt idx="16">
                        <c:v>298.80998958508275</c:v>
                      </c:pt>
                      <c:pt idx="17">
                        <c:v>317.48561393415036</c:v>
                      </c:pt>
                      <c:pt idx="18">
                        <c:v>336.1612382832181</c:v>
                      </c:pt>
                      <c:pt idx="19">
                        <c:v>354.83686263228577</c:v>
                      </c:pt>
                      <c:pt idx="20">
                        <c:v>373.51248698135339</c:v>
                      </c:pt>
                      <c:pt idx="21">
                        <c:v>392.18811133042101</c:v>
                      </c:pt>
                      <c:pt idx="22">
                        <c:v>410.86373567948874</c:v>
                      </c:pt>
                      <c:pt idx="23">
                        <c:v>429.53936002855642</c:v>
                      </c:pt>
                      <c:pt idx="24">
                        <c:v>448.21498437762409</c:v>
                      </c:pt>
                      <c:pt idx="25">
                        <c:v>466.89060872669182</c:v>
                      </c:pt>
                      <c:pt idx="26">
                        <c:v>485.5662330757595</c:v>
                      </c:pt>
                      <c:pt idx="27">
                        <c:v>504.24185742482706</c:v>
                      </c:pt>
                      <c:pt idx="28">
                        <c:v>522.91748177389479</c:v>
                      </c:pt>
                      <c:pt idx="29">
                        <c:v>541.59310612296235</c:v>
                      </c:pt>
                      <c:pt idx="30">
                        <c:v>560.26873047203003</c:v>
                      </c:pt>
                      <c:pt idx="31">
                        <c:v>578.94435482109782</c:v>
                      </c:pt>
                      <c:pt idx="32">
                        <c:v>597.61997917016549</c:v>
                      </c:pt>
                      <c:pt idx="33">
                        <c:v>616.29560351923317</c:v>
                      </c:pt>
                      <c:pt idx="34">
                        <c:v>634.97122786830073</c:v>
                      </c:pt>
                      <c:pt idx="35">
                        <c:v>653.64685221736852</c:v>
                      </c:pt>
                      <c:pt idx="36">
                        <c:v>672.32247656643619</c:v>
                      </c:pt>
                      <c:pt idx="37">
                        <c:v>690.99810091550387</c:v>
                      </c:pt>
                      <c:pt idx="38">
                        <c:v>709.67372526457154</c:v>
                      </c:pt>
                      <c:pt idx="39">
                        <c:v>728.34934961363911</c:v>
                      </c:pt>
                      <c:pt idx="40">
                        <c:v>747.02497396270678</c:v>
                      </c:pt>
                      <c:pt idx="41">
                        <c:v>765.70059831177446</c:v>
                      </c:pt>
                      <c:pt idx="42">
                        <c:v>784.37622266084202</c:v>
                      </c:pt>
                      <c:pt idx="43">
                        <c:v>803.05184700990969</c:v>
                      </c:pt>
                      <c:pt idx="44">
                        <c:v>821.72747135897748</c:v>
                      </c:pt>
                      <c:pt idx="45">
                        <c:v>840.40309570804516</c:v>
                      </c:pt>
                      <c:pt idx="46">
                        <c:v>859.07872005711283</c:v>
                      </c:pt>
                      <c:pt idx="47">
                        <c:v>877.75434440618051</c:v>
                      </c:pt>
                      <c:pt idx="48">
                        <c:v>896.42996875524818</c:v>
                      </c:pt>
                      <c:pt idx="49">
                        <c:v>915.10559310431586</c:v>
                      </c:pt>
                      <c:pt idx="50">
                        <c:v>933.78121745338365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65A1-4C62-9348-87DC5D975BB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グラフ!$K$5</c15:sqref>
                        </c15:formulaRef>
                      </c:ext>
                    </c:extLst>
                    <c:strCache>
                      <c:ptCount val="1"/>
                      <c:pt idx="0">
                        <c:v>円周方向応力outer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グラフ!$A$6:$A$56</c15:sqref>
                        </c15:formulaRef>
                      </c:ext>
                    </c:extLst>
                    <c:numCache>
                      <c:formatCode>0.000</c:formatCode>
                      <c:ptCount val="51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0.1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0.35000000000000003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0.41000000000000003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0.47000000000000003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グラフ!$K$6:$K$56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0</c:v>
                      </c:pt>
                      <c:pt idx="1">
                        <c:v>9.968386963114515</c:v>
                      </c:pt>
                      <c:pt idx="2">
                        <c:v>19.93677392622903</c:v>
                      </c:pt>
                      <c:pt idx="3">
                        <c:v>29.905160889343541</c:v>
                      </c:pt>
                      <c:pt idx="4">
                        <c:v>39.87354785245806</c:v>
                      </c:pt>
                      <c:pt idx="5">
                        <c:v>49.841934815572571</c:v>
                      </c:pt>
                      <c:pt idx="6">
                        <c:v>59.810321778687083</c:v>
                      </c:pt>
                      <c:pt idx="7">
                        <c:v>69.778708741801594</c:v>
                      </c:pt>
                      <c:pt idx="8">
                        <c:v>79.74709570491612</c:v>
                      </c:pt>
                      <c:pt idx="9">
                        <c:v>89.715482668030631</c:v>
                      </c:pt>
                      <c:pt idx="10">
                        <c:v>99.683869631145143</c:v>
                      </c:pt>
                      <c:pt idx="11">
                        <c:v>109.65225659425965</c:v>
                      </c:pt>
                      <c:pt idx="12">
                        <c:v>119.62064355737417</c:v>
                      </c:pt>
                      <c:pt idx="13">
                        <c:v>129.58903052048871</c:v>
                      </c:pt>
                      <c:pt idx="14">
                        <c:v>139.55741748360319</c:v>
                      </c:pt>
                      <c:pt idx="15">
                        <c:v>149.5258044467177</c:v>
                      </c:pt>
                      <c:pt idx="16">
                        <c:v>159.49419140983224</c:v>
                      </c:pt>
                      <c:pt idx="17">
                        <c:v>169.46257837294672</c:v>
                      </c:pt>
                      <c:pt idx="18">
                        <c:v>179.43096533606126</c:v>
                      </c:pt>
                      <c:pt idx="19">
                        <c:v>189.39935229917577</c:v>
                      </c:pt>
                      <c:pt idx="20">
                        <c:v>199.36773926229029</c:v>
                      </c:pt>
                      <c:pt idx="21">
                        <c:v>209.33612622540477</c:v>
                      </c:pt>
                      <c:pt idx="22">
                        <c:v>219.30451318851931</c:v>
                      </c:pt>
                      <c:pt idx="23">
                        <c:v>229.27290015163382</c:v>
                      </c:pt>
                      <c:pt idx="24">
                        <c:v>239.24128711474833</c:v>
                      </c:pt>
                      <c:pt idx="25">
                        <c:v>249.20967407786287</c:v>
                      </c:pt>
                      <c:pt idx="26">
                        <c:v>259.17806104097741</c:v>
                      </c:pt>
                      <c:pt idx="27">
                        <c:v>269.14644800409184</c:v>
                      </c:pt>
                      <c:pt idx="28">
                        <c:v>279.11483496720638</c:v>
                      </c:pt>
                      <c:pt idx="29">
                        <c:v>289.08322193032086</c:v>
                      </c:pt>
                      <c:pt idx="30">
                        <c:v>299.0516088934354</c:v>
                      </c:pt>
                      <c:pt idx="31">
                        <c:v>309.01999585654994</c:v>
                      </c:pt>
                      <c:pt idx="32">
                        <c:v>318.98838281966448</c:v>
                      </c:pt>
                      <c:pt idx="33">
                        <c:v>328.95676978277902</c:v>
                      </c:pt>
                      <c:pt idx="34">
                        <c:v>338.92515674589345</c:v>
                      </c:pt>
                      <c:pt idx="35">
                        <c:v>348.89354370900804</c:v>
                      </c:pt>
                      <c:pt idx="36">
                        <c:v>358.86193067212253</c:v>
                      </c:pt>
                      <c:pt idx="37">
                        <c:v>368.83031763523707</c:v>
                      </c:pt>
                      <c:pt idx="38">
                        <c:v>378.79870459835155</c:v>
                      </c:pt>
                      <c:pt idx="39">
                        <c:v>388.76709156146603</c:v>
                      </c:pt>
                      <c:pt idx="40">
                        <c:v>398.73547852458057</c:v>
                      </c:pt>
                      <c:pt idx="41">
                        <c:v>408.70386548769505</c:v>
                      </c:pt>
                      <c:pt idx="42">
                        <c:v>418.67225245080954</c:v>
                      </c:pt>
                      <c:pt idx="43">
                        <c:v>428.64063941392408</c:v>
                      </c:pt>
                      <c:pt idx="44">
                        <c:v>438.60902637703862</c:v>
                      </c:pt>
                      <c:pt idx="45">
                        <c:v>448.57741334015316</c:v>
                      </c:pt>
                      <c:pt idx="46">
                        <c:v>458.54580030326764</c:v>
                      </c:pt>
                      <c:pt idx="47">
                        <c:v>468.51418726638218</c:v>
                      </c:pt>
                      <c:pt idx="48">
                        <c:v>478.48257422949666</c:v>
                      </c:pt>
                      <c:pt idx="49">
                        <c:v>488.45096119261115</c:v>
                      </c:pt>
                      <c:pt idx="50">
                        <c:v>498.41934815572574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65A1-4C62-9348-87DC5D975BBC}"/>
                  </c:ext>
                </c:extLst>
              </c15:ser>
            </c15:filteredScatterSeries>
          </c:ext>
        </c:extLst>
      </c:scatterChart>
      <c:valAx>
        <c:axId val="2069338655"/>
        <c:scaling>
          <c:orientation val="minMax"/>
          <c:max val="0.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グラフ!$A$4</c:f>
              <c:strCache>
                <c:ptCount val="1"/>
                <c:pt idx="0">
                  <c:v>締め代[mm]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069334079"/>
        <c:crosses val="autoZero"/>
        <c:crossBetween val="midCat"/>
      </c:valAx>
      <c:valAx>
        <c:axId val="2069334079"/>
        <c:scaling>
          <c:orientation val="minMax"/>
          <c:max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グラフ!$E$4</c:f>
              <c:strCache>
                <c:ptCount val="1"/>
                <c:pt idx="0">
                  <c:v>圧入力[kN]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0693386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締め代</a:t>
            </a:r>
            <a:r>
              <a:rPr lang="en-US" altLang="ja-JP"/>
              <a:t>vs</a:t>
            </a:r>
            <a:r>
              <a:rPr lang="ja-JP" altLang="en-US"/>
              <a:t>応力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smoothMarker"/>
        <c:varyColors val="0"/>
        <c:ser>
          <c:idx val="6"/>
          <c:order val="6"/>
          <c:tx>
            <c:strRef>
              <c:f>グラフ!$H$5</c:f>
              <c:strCache>
                <c:ptCount val="1"/>
                <c:pt idx="0">
                  <c:v>降伏点inner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グラフ!$A$6:$A$56</c:f>
              <c:numCache>
                <c:formatCode>0.000</c:formatCode>
                <c:ptCount val="5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0.35000000000000003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0.41000000000000003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0.47000000000000003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</c:numCache>
            </c:numRef>
          </c:xVal>
          <c:yVal>
            <c:numRef>
              <c:f>グラフ!$H$6:$H$56</c:f>
              <c:numCache>
                <c:formatCode>0.0</c:formatCode>
                <c:ptCount val="51"/>
                <c:pt idx="0">
                  <c:v>345</c:v>
                </c:pt>
                <c:pt idx="1">
                  <c:v>345</c:v>
                </c:pt>
                <c:pt idx="2">
                  <c:v>345</c:v>
                </c:pt>
                <c:pt idx="3">
                  <c:v>345</c:v>
                </c:pt>
                <c:pt idx="4">
                  <c:v>345</c:v>
                </c:pt>
                <c:pt idx="5">
                  <c:v>345</c:v>
                </c:pt>
                <c:pt idx="6">
                  <c:v>345</c:v>
                </c:pt>
                <c:pt idx="7">
                  <c:v>345</c:v>
                </c:pt>
                <c:pt idx="8">
                  <c:v>345</c:v>
                </c:pt>
                <c:pt idx="9">
                  <c:v>345</c:v>
                </c:pt>
                <c:pt idx="10">
                  <c:v>345</c:v>
                </c:pt>
                <c:pt idx="11">
                  <c:v>345</c:v>
                </c:pt>
                <c:pt idx="12">
                  <c:v>345</c:v>
                </c:pt>
                <c:pt idx="13">
                  <c:v>345</c:v>
                </c:pt>
                <c:pt idx="14">
                  <c:v>345</c:v>
                </c:pt>
                <c:pt idx="15">
                  <c:v>345</c:v>
                </c:pt>
                <c:pt idx="16">
                  <c:v>345</c:v>
                </c:pt>
                <c:pt idx="17">
                  <c:v>345</c:v>
                </c:pt>
                <c:pt idx="18">
                  <c:v>345</c:v>
                </c:pt>
                <c:pt idx="19">
                  <c:v>345</c:v>
                </c:pt>
                <c:pt idx="20">
                  <c:v>345</c:v>
                </c:pt>
                <c:pt idx="21">
                  <c:v>345</c:v>
                </c:pt>
                <c:pt idx="22">
                  <c:v>345</c:v>
                </c:pt>
                <c:pt idx="23">
                  <c:v>345</c:v>
                </c:pt>
                <c:pt idx="24">
                  <c:v>345</c:v>
                </c:pt>
                <c:pt idx="25">
                  <c:v>345</c:v>
                </c:pt>
                <c:pt idx="26">
                  <c:v>345</c:v>
                </c:pt>
                <c:pt idx="27">
                  <c:v>345</c:v>
                </c:pt>
                <c:pt idx="28">
                  <c:v>345</c:v>
                </c:pt>
                <c:pt idx="29">
                  <c:v>345</c:v>
                </c:pt>
                <c:pt idx="30">
                  <c:v>345</c:v>
                </c:pt>
                <c:pt idx="31">
                  <c:v>345</c:v>
                </c:pt>
                <c:pt idx="32">
                  <c:v>345</c:v>
                </c:pt>
                <c:pt idx="33">
                  <c:v>345</c:v>
                </c:pt>
                <c:pt idx="34">
                  <c:v>345</c:v>
                </c:pt>
                <c:pt idx="35">
                  <c:v>345</c:v>
                </c:pt>
                <c:pt idx="36">
                  <c:v>345</c:v>
                </c:pt>
                <c:pt idx="37">
                  <c:v>345</c:v>
                </c:pt>
                <c:pt idx="38">
                  <c:v>345</c:v>
                </c:pt>
                <c:pt idx="39">
                  <c:v>345</c:v>
                </c:pt>
                <c:pt idx="40">
                  <c:v>345</c:v>
                </c:pt>
                <c:pt idx="41">
                  <c:v>345</c:v>
                </c:pt>
                <c:pt idx="42">
                  <c:v>345</c:v>
                </c:pt>
                <c:pt idx="43">
                  <c:v>345</c:v>
                </c:pt>
                <c:pt idx="44">
                  <c:v>345</c:v>
                </c:pt>
                <c:pt idx="45">
                  <c:v>345</c:v>
                </c:pt>
                <c:pt idx="46">
                  <c:v>345</c:v>
                </c:pt>
                <c:pt idx="47">
                  <c:v>345</c:v>
                </c:pt>
                <c:pt idx="48">
                  <c:v>345</c:v>
                </c:pt>
                <c:pt idx="49">
                  <c:v>345</c:v>
                </c:pt>
                <c:pt idx="50">
                  <c:v>345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7CC-489F-9151-FEC3986707C7}"/>
            </c:ext>
          </c:extLst>
        </c:ser>
        <c:ser>
          <c:idx val="0"/>
          <c:order val="0"/>
          <c:tx>
            <c:strRef>
              <c:f>グラフ!$B$5</c:f>
              <c:strCache>
                <c:ptCount val="1"/>
                <c:pt idx="0">
                  <c:v>半径方向応力min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グラフ!$A$6:$A$56</c:f>
              <c:numCache>
                <c:formatCode>0.000</c:formatCode>
                <c:ptCount val="5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0.35000000000000003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0.41000000000000003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0.47000000000000003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</c:numCache>
            </c:numRef>
          </c:xVal>
          <c:yVal>
            <c:numRef>
              <c:f>グラフ!$B$6:$B$56</c:f>
              <c:numCache>
                <c:formatCode>0.0</c:formatCode>
                <c:ptCount val="51"/>
                <c:pt idx="0">
                  <c:v>0</c:v>
                </c:pt>
                <c:pt idx="1">
                  <c:v>5.13552081128155</c:v>
                </c:pt>
                <c:pt idx="2">
                  <c:v>10.2710416225631</c:v>
                </c:pt>
                <c:pt idx="3">
                  <c:v>15.40656243384465</c:v>
                </c:pt>
                <c:pt idx="4">
                  <c:v>20.5420832451262</c:v>
                </c:pt>
                <c:pt idx="5">
                  <c:v>25.677604056407752</c:v>
                </c:pt>
                <c:pt idx="6">
                  <c:v>30.8131248676893</c:v>
                </c:pt>
                <c:pt idx="7">
                  <c:v>35.948645678970855</c:v>
                </c:pt>
                <c:pt idx="8">
                  <c:v>41.0841664902524</c:v>
                </c:pt>
                <c:pt idx="9">
                  <c:v>46.219687301533952</c:v>
                </c:pt>
                <c:pt idx="10">
                  <c:v>51.355208112815504</c:v>
                </c:pt>
                <c:pt idx="11">
                  <c:v>56.490728924097048</c:v>
                </c:pt>
                <c:pt idx="12">
                  <c:v>61.6262497353786</c:v>
                </c:pt>
                <c:pt idx="13">
                  <c:v>66.761770546660159</c:v>
                </c:pt>
                <c:pt idx="14">
                  <c:v>71.897291357941711</c:v>
                </c:pt>
                <c:pt idx="15">
                  <c:v>77.032812169223249</c:v>
                </c:pt>
                <c:pt idx="16">
                  <c:v>82.1683329805048</c:v>
                </c:pt>
                <c:pt idx="17">
                  <c:v>87.303853791786352</c:v>
                </c:pt>
                <c:pt idx="18">
                  <c:v>92.439374603067904</c:v>
                </c:pt>
                <c:pt idx="19">
                  <c:v>97.57489541434947</c:v>
                </c:pt>
                <c:pt idx="20">
                  <c:v>102.71041622563101</c:v>
                </c:pt>
                <c:pt idx="21">
                  <c:v>107.84593703691255</c:v>
                </c:pt>
                <c:pt idx="22">
                  <c:v>112.9814578481941</c:v>
                </c:pt>
                <c:pt idx="23">
                  <c:v>118.11697865947566</c:v>
                </c:pt>
                <c:pt idx="24">
                  <c:v>123.2524994707572</c:v>
                </c:pt>
                <c:pt idx="25">
                  <c:v>128.38802028203875</c:v>
                </c:pt>
                <c:pt idx="26">
                  <c:v>133.52354109332032</c:v>
                </c:pt>
                <c:pt idx="27">
                  <c:v>138.65906190460186</c:v>
                </c:pt>
                <c:pt idx="28">
                  <c:v>143.79458271588342</c:v>
                </c:pt>
                <c:pt idx="29">
                  <c:v>148.93010352716493</c:v>
                </c:pt>
                <c:pt idx="30">
                  <c:v>154.0656243384465</c:v>
                </c:pt>
                <c:pt idx="31">
                  <c:v>159.20114514972806</c:v>
                </c:pt>
                <c:pt idx="32">
                  <c:v>164.3366659610096</c:v>
                </c:pt>
                <c:pt idx="33">
                  <c:v>169.47218677229117</c:v>
                </c:pt>
                <c:pt idx="34">
                  <c:v>174.6077075835727</c:v>
                </c:pt>
                <c:pt idx="35">
                  <c:v>179.74322839485427</c:v>
                </c:pt>
                <c:pt idx="36">
                  <c:v>184.87874920613581</c:v>
                </c:pt>
                <c:pt idx="37">
                  <c:v>190.01427001741737</c:v>
                </c:pt>
                <c:pt idx="38">
                  <c:v>195.14979082869894</c:v>
                </c:pt>
                <c:pt idx="39">
                  <c:v>200.28531163998045</c:v>
                </c:pt>
                <c:pt idx="40">
                  <c:v>205.42083245126202</c:v>
                </c:pt>
                <c:pt idx="41">
                  <c:v>210.55635326254355</c:v>
                </c:pt>
                <c:pt idx="42">
                  <c:v>215.69187407382509</c:v>
                </c:pt>
                <c:pt idx="43">
                  <c:v>220.82739488510666</c:v>
                </c:pt>
                <c:pt idx="44">
                  <c:v>225.96291569638819</c:v>
                </c:pt>
                <c:pt idx="45">
                  <c:v>231.09843650766976</c:v>
                </c:pt>
                <c:pt idx="46">
                  <c:v>236.23395731895133</c:v>
                </c:pt>
                <c:pt idx="47">
                  <c:v>241.36947813023289</c:v>
                </c:pt>
                <c:pt idx="48">
                  <c:v>246.5049989415144</c:v>
                </c:pt>
                <c:pt idx="49">
                  <c:v>251.64051975279597</c:v>
                </c:pt>
                <c:pt idx="50">
                  <c:v>256.7760405640775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7CC-489F-9151-FEC3986707C7}"/>
            </c:ext>
          </c:extLst>
        </c:ser>
        <c:ser>
          <c:idx val="1"/>
          <c:order val="1"/>
          <c:tx>
            <c:strRef>
              <c:f>グラフ!$C$5</c:f>
              <c:strCache>
                <c:ptCount val="1"/>
                <c:pt idx="0">
                  <c:v>半径方向応力nor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グラフ!$A$6:$A$56</c:f>
              <c:numCache>
                <c:formatCode>0.000</c:formatCode>
                <c:ptCount val="5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0.35000000000000003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0.41000000000000003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0.47000000000000003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</c:numCache>
            </c:numRef>
          </c:xVal>
          <c:yVal>
            <c:numRef>
              <c:f>グラフ!$C$6:$C$56</c:f>
              <c:numCache>
                <c:formatCode>0.0</c:formatCode>
                <c:ptCount val="51"/>
                <c:pt idx="0">
                  <c:v>0</c:v>
                </c:pt>
                <c:pt idx="1">
                  <c:v>5.1885955296647772</c:v>
                </c:pt>
                <c:pt idx="2">
                  <c:v>10.377191059329554</c:v>
                </c:pt>
                <c:pt idx="3">
                  <c:v>15.56578658899433</c:v>
                </c:pt>
                <c:pt idx="4">
                  <c:v>20.754382118659109</c:v>
                </c:pt>
                <c:pt idx="5">
                  <c:v>25.942977648323883</c:v>
                </c:pt>
                <c:pt idx="6">
                  <c:v>31.13157317798866</c:v>
                </c:pt>
                <c:pt idx="7">
                  <c:v>36.320168707653437</c:v>
                </c:pt>
                <c:pt idx="8">
                  <c:v>41.508764237318218</c:v>
                </c:pt>
                <c:pt idx="9">
                  <c:v>46.697359766982991</c:v>
                </c:pt>
                <c:pt idx="10">
                  <c:v>51.885955296647765</c:v>
                </c:pt>
                <c:pt idx="11">
                  <c:v>57.074550826312546</c:v>
                </c:pt>
                <c:pt idx="12">
                  <c:v>62.26314635597732</c:v>
                </c:pt>
                <c:pt idx="13">
                  <c:v>67.451741885642107</c:v>
                </c:pt>
                <c:pt idx="14">
                  <c:v>72.640337415306874</c:v>
                </c:pt>
                <c:pt idx="15">
                  <c:v>77.82893294497164</c:v>
                </c:pt>
                <c:pt idx="16">
                  <c:v>83.017528474636435</c:v>
                </c:pt>
                <c:pt idx="17">
                  <c:v>88.206124004301202</c:v>
                </c:pt>
                <c:pt idx="18">
                  <c:v>93.394719533965983</c:v>
                </c:pt>
                <c:pt idx="19">
                  <c:v>98.583315063630764</c:v>
                </c:pt>
                <c:pt idx="20">
                  <c:v>103.77191059329553</c:v>
                </c:pt>
                <c:pt idx="21">
                  <c:v>108.9605061229603</c:v>
                </c:pt>
                <c:pt idx="22">
                  <c:v>114.14910165262509</c:v>
                </c:pt>
                <c:pt idx="23">
                  <c:v>119.33769718228987</c:v>
                </c:pt>
                <c:pt idx="24">
                  <c:v>124.52629271195464</c:v>
                </c:pt>
                <c:pt idx="25">
                  <c:v>129.71488824161943</c:v>
                </c:pt>
                <c:pt idx="26">
                  <c:v>134.90348377128421</c:v>
                </c:pt>
                <c:pt idx="27">
                  <c:v>140.09207930094897</c:v>
                </c:pt>
                <c:pt idx="28">
                  <c:v>145.28067483061375</c:v>
                </c:pt>
                <c:pt idx="29">
                  <c:v>150.4692703602785</c:v>
                </c:pt>
                <c:pt idx="30">
                  <c:v>155.65786588994328</c:v>
                </c:pt>
                <c:pt idx="31">
                  <c:v>160.84646141960809</c:v>
                </c:pt>
                <c:pt idx="32">
                  <c:v>166.03505694927287</c:v>
                </c:pt>
                <c:pt idx="33">
                  <c:v>171.22365247893765</c:v>
                </c:pt>
                <c:pt idx="34">
                  <c:v>176.4122480086024</c:v>
                </c:pt>
                <c:pt idx="35">
                  <c:v>181.60084353826721</c:v>
                </c:pt>
                <c:pt idx="36">
                  <c:v>186.78943906793197</c:v>
                </c:pt>
                <c:pt idx="37">
                  <c:v>191.97803459759675</c:v>
                </c:pt>
                <c:pt idx="38">
                  <c:v>197.16663012726153</c:v>
                </c:pt>
                <c:pt idx="39">
                  <c:v>202.35522565692628</c:v>
                </c:pt>
                <c:pt idx="40">
                  <c:v>207.54382118659106</c:v>
                </c:pt>
                <c:pt idx="41">
                  <c:v>212.73241671625584</c:v>
                </c:pt>
                <c:pt idx="42">
                  <c:v>217.92101224592059</c:v>
                </c:pt>
                <c:pt idx="43">
                  <c:v>223.10960777558537</c:v>
                </c:pt>
                <c:pt idx="44">
                  <c:v>228.29820330525018</c:v>
                </c:pt>
                <c:pt idx="45">
                  <c:v>233.48679883491496</c:v>
                </c:pt>
                <c:pt idx="46">
                  <c:v>238.67539436457974</c:v>
                </c:pt>
                <c:pt idx="47">
                  <c:v>243.86398989424453</c:v>
                </c:pt>
                <c:pt idx="48">
                  <c:v>249.05258542390928</c:v>
                </c:pt>
                <c:pt idx="49">
                  <c:v>254.24118095357406</c:v>
                </c:pt>
                <c:pt idx="50">
                  <c:v>259.42977648323887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7CC-489F-9151-FEC3986707C7}"/>
            </c:ext>
          </c:extLst>
        </c:ser>
        <c:ser>
          <c:idx val="2"/>
          <c:order val="2"/>
          <c:tx>
            <c:strRef>
              <c:f>グラフ!$D$5</c:f>
              <c:strCache>
                <c:ptCount val="1"/>
                <c:pt idx="0">
                  <c:v>半径方向応力max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グラフ!$A$6:$A$56</c:f>
              <c:numCache>
                <c:formatCode>0.000</c:formatCode>
                <c:ptCount val="5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0.35000000000000003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0.41000000000000003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0.47000000000000003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</c:numCache>
            </c:numRef>
          </c:xVal>
          <c:yVal>
            <c:numRef>
              <c:f>グラフ!$D$6:$D$56</c:f>
              <c:numCache>
                <c:formatCode>0.0</c:formatCode>
                <c:ptCount val="51"/>
                <c:pt idx="0">
                  <c:v>0</c:v>
                </c:pt>
                <c:pt idx="1">
                  <c:v>5.2410712216185891</c:v>
                </c:pt>
                <c:pt idx="2">
                  <c:v>10.482142443237178</c:v>
                </c:pt>
                <c:pt idx="3">
                  <c:v>15.723213664855766</c:v>
                </c:pt>
                <c:pt idx="4">
                  <c:v>20.964284886474356</c:v>
                </c:pt>
                <c:pt idx="5">
                  <c:v>26.205356108092946</c:v>
                </c:pt>
                <c:pt idx="6">
                  <c:v>31.446427329711533</c:v>
                </c:pt>
                <c:pt idx="7">
                  <c:v>36.687498551330123</c:v>
                </c:pt>
                <c:pt idx="8">
                  <c:v>41.928569772948713</c:v>
                </c:pt>
                <c:pt idx="9">
                  <c:v>47.169640994567303</c:v>
                </c:pt>
                <c:pt idx="10">
                  <c:v>52.410712216185892</c:v>
                </c:pt>
                <c:pt idx="11">
                  <c:v>57.651783437804475</c:v>
                </c:pt>
                <c:pt idx="12">
                  <c:v>62.892854659423065</c:v>
                </c:pt>
                <c:pt idx="13">
                  <c:v>68.133925881041662</c:v>
                </c:pt>
                <c:pt idx="14">
                  <c:v>73.374997102660245</c:v>
                </c:pt>
                <c:pt idx="15">
                  <c:v>78.616068324278828</c:v>
                </c:pt>
                <c:pt idx="16">
                  <c:v>83.857139545897425</c:v>
                </c:pt>
                <c:pt idx="17">
                  <c:v>89.098210767516008</c:v>
                </c:pt>
                <c:pt idx="18">
                  <c:v>94.339281989134605</c:v>
                </c:pt>
                <c:pt idx="19">
                  <c:v>99.580353210753202</c:v>
                </c:pt>
                <c:pt idx="20">
                  <c:v>104.82142443237178</c:v>
                </c:pt>
                <c:pt idx="21">
                  <c:v>110.06249565399035</c:v>
                </c:pt>
                <c:pt idx="22">
                  <c:v>115.30356687560895</c:v>
                </c:pt>
                <c:pt idx="23">
                  <c:v>120.54463809722755</c:v>
                </c:pt>
                <c:pt idx="24">
                  <c:v>125.78570931884613</c:v>
                </c:pt>
                <c:pt idx="25">
                  <c:v>131.02678054046473</c:v>
                </c:pt>
                <c:pt idx="26">
                  <c:v>136.26785176208332</c:v>
                </c:pt>
                <c:pt idx="27">
                  <c:v>141.50892298370189</c:v>
                </c:pt>
                <c:pt idx="28">
                  <c:v>146.74999420532049</c:v>
                </c:pt>
                <c:pt idx="29">
                  <c:v>151.99106542693906</c:v>
                </c:pt>
                <c:pt idx="30">
                  <c:v>157.23213664855766</c:v>
                </c:pt>
                <c:pt idx="31">
                  <c:v>162.47320787017625</c:v>
                </c:pt>
                <c:pt idx="32">
                  <c:v>167.71427909179485</c:v>
                </c:pt>
                <c:pt idx="33">
                  <c:v>172.95535031341345</c:v>
                </c:pt>
                <c:pt idx="34">
                  <c:v>178.19642153503202</c:v>
                </c:pt>
                <c:pt idx="35">
                  <c:v>183.43749275665064</c:v>
                </c:pt>
                <c:pt idx="36">
                  <c:v>188.67856397826921</c:v>
                </c:pt>
                <c:pt idx="37">
                  <c:v>193.91963519988781</c:v>
                </c:pt>
                <c:pt idx="38">
                  <c:v>199.1607064215064</c:v>
                </c:pt>
                <c:pt idx="39">
                  <c:v>204.40177764312497</c:v>
                </c:pt>
                <c:pt idx="40">
                  <c:v>209.64284886474357</c:v>
                </c:pt>
                <c:pt idx="41">
                  <c:v>214.88392008636217</c:v>
                </c:pt>
                <c:pt idx="42">
                  <c:v>220.12499130798071</c:v>
                </c:pt>
                <c:pt idx="43">
                  <c:v>225.3660625295993</c:v>
                </c:pt>
                <c:pt idx="44">
                  <c:v>230.6071337512179</c:v>
                </c:pt>
                <c:pt idx="45">
                  <c:v>235.8482049728365</c:v>
                </c:pt>
                <c:pt idx="46">
                  <c:v>241.0892761944551</c:v>
                </c:pt>
                <c:pt idx="47">
                  <c:v>246.33034741607369</c:v>
                </c:pt>
                <c:pt idx="48">
                  <c:v>251.57141863769226</c:v>
                </c:pt>
                <c:pt idx="49">
                  <c:v>256.81248985931086</c:v>
                </c:pt>
                <c:pt idx="50">
                  <c:v>262.05356108092946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7CC-489F-9151-FEC3986707C7}"/>
            </c:ext>
          </c:extLst>
        </c:ser>
        <c:ser>
          <c:idx val="7"/>
          <c:order val="7"/>
          <c:tx>
            <c:strRef>
              <c:f>グラフ!$I$5</c:f>
              <c:strCache>
                <c:ptCount val="1"/>
                <c:pt idx="0">
                  <c:v>降伏点outer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グラフ!$A$6:$A$56</c:f>
              <c:numCache>
                <c:formatCode>0.000</c:formatCode>
                <c:ptCount val="5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0.35000000000000003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0.41000000000000003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0.47000000000000003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</c:numCache>
            </c:numRef>
          </c:xVal>
          <c:yVal>
            <c:numRef>
              <c:f>グラフ!$I$6:$I$56</c:f>
              <c:numCache>
                <c:formatCode>0.0</c:formatCode>
                <c:ptCount val="51"/>
                <c:pt idx="0">
                  <c:v>150</c:v>
                </c:pt>
                <c:pt idx="1">
                  <c:v>150</c:v>
                </c:pt>
                <c:pt idx="2">
                  <c:v>150</c:v>
                </c:pt>
                <c:pt idx="3">
                  <c:v>150</c:v>
                </c:pt>
                <c:pt idx="4">
                  <c:v>150</c:v>
                </c:pt>
                <c:pt idx="5">
                  <c:v>150</c:v>
                </c:pt>
                <c:pt idx="6">
                  <c:v>150</c:v>
                </c:pt>
                <c:pt idx="7">
                  <c:v>150</c:v>
                </c:pt>
                <c:pt idx="8">
                  <c:v>150</c:v>
                </c:pt>
                <c:pt idx="9">
                  <c:v>150</c:v>
                </c:pt>
                <c:pt idx="10">
                  <c:v>150</c:v>
                </c:pt>
                <c:pt idx="11">
                  <c:v>150</c:v>
                </c:pt>
                <c:pt idx="12">
                  <c:v>150</c:v>
                </c:pt>
                <c:pt idx="13">
                  <c:v>150</c:v>
                </c:pt>
                <c:pt idx="14">
                  <c:v>150</c:v>
                </c:pt>
                <c:pt idx="15">
                  <c:v>150</c:v>
                </c:pt>
                <c:pt idx="16">
                  <c:v>150</c:v>
                </c:pt>
                <c:pt idx="17">
                  <c:v>150</c:v>
                </c:pt>
                <c:pt idx="18">
                  <c:v>150</c:v>
                </c:pt>
                <c:pt idx="19">
                  <c:v>150</c:v>
                </c:pt>
                <c:pt idx="20">
                  <c:v>150</c:v>
                </c:pt>
                <c:pt idx="21">
                  <c:v>150</c:v>
                </c:pt>
                <c:pt idx="22">
                  <c:v>150</c:v>
                </c:pt>
                <c:pt idx="23">
                  <c:v>150</c:v>
                </c:pt>
                <c:pt idx="24">
                  <c:v>150</c:v>
                </c:pt>
                <c:pt idx="25">
                  <c:v>150</c:v>
                </c:pt>
                <c:pt idx="26">
                  <c:v>150</c:v>
                </c:pt>
                <c:pt idx="27">
                  <c:v>150</c:v>
                </c:pt>
                <c:pt idx="28">
                  <c:v>150</c:v>
                </c:pt>
                <c:pt idx="29">
                  <c:v>150</c:v>
                </c:pt>
                <c:pt idx="30">
                  <c:v>150</c:v>
                </c:pt>
                <c:pt idx="31">
                  <c:v>150</c:v>
                </c:pt>
                <c:pt idx="32">
                  <c:v>150</c:v>
                </c:pt>
                <c:pt idx="33">
                  <c:v>150</c:v>
                </c:pt>
                <c:pt idx="34">
                  <c:v>150</c:v>
                </c:pt>
                <c:pt idx="35">
                  <c:v>150</c:v>
                </c:pt>
                <c:pt idx="36">
                  <c:v>150</c:v>
                </c:pt>
                <c:pt idx="37">
                  <c:v>150</c:v>
                </c:pt>
                <c:pt idx="38">
                  <c:v>150</c:v>
                </c:pt>
                <c:pt idx="39">
                  <c:v>150</c:v>
                </c:pt>
                <c:pt idx="40">
                  <c:v>150</c:v>
                </c:pt>
                <c:pt idx="41">
                  <c:v>150</c:v>
                </c:pt>
                <c:pt idx="42">
                  <c:v>150</c:v>
                </c:pt>
                <c:pt idx="43">
                  <c:v>150</c:v>
                </c:pt>
                <c:pt idx="44">
                  <c:v>150</c:v>
                </c:pt>
                <c:pt idx="45">
                  <c:v>150</c:v>
                </c:pt>
                <c:pt idx="46">
                  <c:v>150</c:v>
                </c:pt>
                <c:pt idx="47">
                  <c:v>150</c:v>
                </c:pt>
                <c:pt idx="48">
                  <c:v>150</c:v>
                </c:pt>
                <c:pt idx="49">
                  <c:v>150</c:v>
                </c:pt>
                <c:pt idx="50">
                  <c:v>150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7CC-489F-9151-FEC3986707C7}"/>
            </c:ext>
          </c:extLst>
        </c:ser>
        <c:ser>
          <c:idx val="8"/>
          <c:order val="8"/>
          <c:tx>
            <c:strRef>
              <c:f>グラフ!$J$5</c:f>
              <c:strCache>
                <c:ptCount val="1"/>
                <c:pt idx="0">
                  <c:v>円周方向応力inner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グラフ!$A$6:$A$56</c:f>
              <c:numCache>
                <c:formatCode>0.000</c:formatCode>
                <c:ptCount val="5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0.35000000000000003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0.41000000000000003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0.47000000000000003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</c:numCache>
            </c:numRef>
          </c:xVal>
          <c:yVal>
            <c:numRef>
              <c:f>グラフ!$J$6:$J$56</c:f>
              <c:numCache>
                <c:formatCode>0.0</c:formatCode>
                <c:ptCount val="51"/>
                <c:pt idx="0">
                  <c:v>0</c:v>
                </c:pt>
                <c:pt idx="1">
                  <c:v>18.675624349067672</c:v>
                </c:pt>
                <c:pt idx="2">
                  <c:v>37.351248698135343</c:v>
                </c:pt>
                <c:pt idx="3">
                  <c:v>56.026873047203011</c:v>
                </c:pt>
                <c:pt idx="4">
                  <c:v>74.702497396270687</c:v>
                </c:pt>
                <c:pt idx="5">
                  <c:v>93.378121745338348</c:v>
                </c:pt>
                <c:pt idx="6">
                  <c:v>112.05374609440602</c:v>
                </c:pt>
                <c:pt idx="7">
                  <c:v>130.7293704434737</c:v>
                </c:pt>
                <c:pt idx="8">
                  <c:v>149.40499479254137</c:v>
                </c:pt>
                <c:pt idx="9">
                  <c:v>168.08061914160905</c:v>
                </c:pt>
                <c:pt idx="10">
                  <c:v>186.7562434906767</c:v>
                </c:pt>
                <c:pt idx="11">
                  <c:v>205.43186783974437</c:v>
                </c:pt>
                <c:pt idx="12">
                  <c:v>224.10749218881205</c:v>
                </c:pt>
                <c:pt idx="13">
                  <c:v>242.78311653787975</c:v>
                </c:pt>
                <c:pt idx="14">
                  <c:v>261.4587408869474</c:v>
                </c:pt>
                <c:pt idx="15">
                  <c:v>280.13436523601501</c:v>
                </c:pt>
                <c:pt idx="16">
                  <c:v>298.80998958508275</c:v>
                </c:pt>
                <c:pt idx="17">
                  <c:v>317.48561393415036</c:v>
                </c:pt>
                <c:pt idx="18">
                  <c:v>336.1612382832181</c:v>
                </c:pt>
                <c:pt idx="19">
                  <c:v>354.83686263228577</c:v>
                </c:pt>
                <c:pt idx="20">
                  <c:v>373.51248698135339</c:v>
                </c:pt>
                <c:pt idx="21">
                  <c:v>392.18811133042101</c:v>
                </c:pt>
                <c:pt idx="22">
                  <c:v>410.86373567948874</c:v>
                </c:pt>
                <c:pt idx="23">
                  <c:v>429.53936002855642</c:v>
                </c:pt>
                <c:pt idx="24">
                  <c:v>448.21498437762409</c:v>
                </c:pt>
                <c:pt idx="25">
                  <c:v>466.89060872669182</c:v>
                </c:pt>
                <c:pt idx="26">
                  <c:v>485.5662330757595</c:v>
                </c:pt>
                <c:pt idx="27">
                  <c:v>504.24185742482706</c:v>
                </c:pt>
                <c:pt idx="28">
                  <c:v>522.91748177389479</c:v>
                </c:pt>
                <c:pt idx="29">
                  <c:v>541.59310612296235</c:v>
                </c:pt>
                <c:pt idx="30">
                  <c:v>560.26873047203003</c:v>
                </c:pt>
                <c:pt idx="31">
                  <c:v>578.94435482109782</c:v>
                </c:pt>
                <c:pt idx="32">
                  <c:v>597.61997917016549</c:v>
                </c:pt>
                <c:pt idx="33">
                  <c:v>616.29560351923317</c:v>
                </c:pt>
                <c:pt idx="34">
                  <c:v>634.97122786830073</c:v>
                </c:pt>
                <c:pt idx="35">
                  <c:v>653.64685221736852</c:v>
                </c:pt>
                <c:pt idx="36">
                  <c:v>672.32247656643619</c:v>
                </c:pt>
                <c:pt idx="37">
                  <c:v>690.99810091550387</c:v>
                </c:pt>
                <c:pt idx="38">
                  <c:v>709.67372526457154</c:v>
                </c:pt>
                <c:pt idx="39">
                  <c:v>728.34934961363911</c:v>
                </c:pt>
                <c:pt idx="40">
                  <c:v>747.02497396270678</c:v>
                </c:pt>
                <c:pt idx="41">
                  <c:v>765.70059831177446</c:v>
                </c:pt>
                <c:pt idx="42">
                  <c:v>784.37622266084202</c:v>
                </c:pt>
                <c:pt idx="43">
                  <c:v>803.05184700990969</c:v>
                </c:pt>
                <c:pt idx="44">
                  <c:v>821.72747135897748</c:v>
                </c:pt>
                <c:pt idx="45">
                  <c:v>840.40309570804516</c:v>
                </c:pt>
                <c:pt idx="46">
                  <c:v>859.07872005711283</c:v>
                </c:pt>
                <c:pt idx="47">
                  <c:v>877.75434440618051</c:v>
                </c:pt>
                <c:pt idx="48">
                  <c:v>896.42996875524818</c:v>
                </c:pt>
                <c:pt idx="49">
                  <c:v>915.10559310431586</c:v>
                </c:pt>
                <c:pt idx="50">
                  <c:v>933.78121745338365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7CC-489F-9151-FEC3986707C7}"/>
            </c:ext>
          </c:extLst>
        </c:ser>
        <c:ser>
          <c:idx val="9"/>
          <c:order val="9"/>
          <c:tx>
            <c:strRef>
              <c:f>グラフ!$K$5</c:f>
              <c:strCache>
                <c:ptCount val="1"/>
                <c:pt idx="0">
                  <c:v>円周方向応力outer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グラフ!$A$6:$A$56</c:f>
              <c:numCache>
                <c:formatCode>0.000</c:formatCode>
                <c:ptCount val="5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0.35000000000000003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0.41000000000000003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0.47000000000000003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</c:numCache>
            </c:numRef>
          </c:xVal>
          <c:yVal>
            <c:numRef>
              <c:f>グラフ!$K$6:$K$56</c:f>
              <c:numCache>
                <c:formatCode>0.0</c:formatCode>
                <c:ptCount val="51"/>
                <c:pt idx="0">
                  <c:v>0</c:v>
                </c:pt>
                <c:pt idx="1">
                  <c:v>9.968386963114515</c:v>
                </c:pt>
                <c:pt idx="2">
                  <c:v>19.93677392622903</c:v>
                </c:pt>
                <c:pt idx="3">
                  <c:v>29.905160889343541</c:v>
                </c:pt>
                <c:pt idx="4">
                  <c:v>39.87354785245806</c:v>
                </c:pt>
                <c:pt idx="5">
                  <c:v>49.841934815572571</c:v>
                </c:pt>
                <c:pt idx="6">
                  <c:v>59.810321778687083</c:v>
                </c:pt>
                <c:pt idx="7">
                  <c:v>69.778708741801594</c:v>
                </c:pt>
                <c:pt idx="8">
                  <c:v>79.74709570491612</c:v>
                </c:pt>
                <c:pt idx="9">
                  <c:v>89.715482668030631</c:v>
                </c:pt>
                <c:pt idx="10">
                  <c:v>99.683869631145143</c:v>
                </c:pt>
                <c:pt idx="11">
                  <c:v>109.65225659425965</c:v>
                </c:pt>
                <c:pt idx="12">
                  <c:v>119.62064355737417</c:v>
                </c:pt>
                <c:pt idx="13">
                  <c:v>129.58903052048871</c:v>
                </c:pt>
                <c:pt idx="14">
                  <c:v>139.55741748360319</c:v>
                </c:pt>
                <c:pt idx="15">
                  <c:v>149.5258044467177</c:v>
                </c:pt>
                <c:pt idx="16">
                  <c:v>159.49419140983224</c:v>
                </c:pt>
                <c:pt idx="17">
                  <c:v>169.46257837294672</c:v>
                </c:pt>
                <c:pt idx="18">
                  <c:v>179.43096533606126</c:v>
                </c:pt>
                <c:pt idx="19">
                  <c:v>189.39935229917577</c:v>
                </c:pt>
                <c:pt idx="20">
                  <c:v>199.36773926229029</c:v>
                </c:pt>
                <c:pt idx="21">
                  <c:v>209.33612622540477</c:v>
                </c:pt>
                <c:pt idx="22">
                  <c:v>219.30451318851931</c:v>
                </c:pt>
                <c:pt idx="23">
                  <c:v>229.27290015163382</c:v>
                </c:pt>
                <c:pt idx="24">
                  <c:v>239.24128711474833</c:v>
                </c:pt>
                <c:pt idx="25">
                  <c:v>249.20967407786287</c:v>
                </c:pt>
                <c:pt idx="26">
                  <c:v>259.17806104097741</c:v>
                </c:pt>
                <c:pt idx="27">
                  <c:v>269.14644800409184</c:v>
                </c:pt>
                <c:pt idx="28">
                  <c:v>279.11483496720638</c:v>
                </c:pt>
                <c:pt idx="29">
                  <c:v>289.08322193032086</c:v>
                </c:pt>
                <c:pt idx="30">
                  <c:v>299.0516088934354</c:v>
                </c:pt>
                <c:pt idx="31">
                  <c:v>309.01999585654994</c:v>
                </c:pt>
                <c:pt idx="32">
                  <c:v>318.98838281966448</c:v>
                </c:pt>
                <c:pt idx="33">
                  <c:v>328.95676978277902</c:v>
                </c:pt>
                <c:pt idx="34">
                  <c:v>338.92515674589345</c:v>
                </c:pt>
                <c:pt idx="35">
                  <c:v>348.89354370900804</c:v>
                </c:pt>
                <c:pt idx="36">
                  <c:v>358.86193067212253</c:v>
                </c:pt>
                <c:pt idx="37">
                  <c:v>368.83031763523707</c:v>
                </c:pt>
                <c:pt idx="38">
                  <c:v>378.79870459835155</c:v>
                </c:pt>
                <c:pt idx="39">
                  <c:v>388.76709156146603</c:v>
                </c:pt>
                <c:pt idx="40">
                  <c:v>398.73547852458057</c:v>
                </c:pt>
                <c:pt idx="41">
                  <c:v>408.70386548769505</c:v>
                </c:pt>
                <c:pt idx="42">
                  <c:v>418.67225245080954</c:v>
                </c:pt>
                <c:pt idx="43">
                  <c:v>428.64063941392408</c:v>
                </c:pt>
                <c:pt idx="44">
                  <c:v>438.60902637703862</c:v>
                </c:pt>
                <c:pt idx="45">
                  <c:v>448.57741334015316</c:v>
                </c:pt>
                <c:pt idx="46">
                  <c:v>458.54580030326764</c:v>
                </c:pt>
                <c:pt idx="47">
                  <c:v>468.51418726638218</c:v>
                </c:pt>
                <c:pt idx="48">
                  <c:v>478.48257422949666</c:v>
                </c:pt>
                <c:pt idx="49">
                  <c:v>488.45096119261115</c:v>
                </c:pt>
                <c:pt idx="50">
                  <c:v>498.41934815572574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7CC-489F-9151-FEC3986707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9338655"/>
        <c:axId val="2069334079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グラフ!$E$5</c15:sqref>
                        </c15:formulaRef>
                      </c:ext>
                    </c:extLst>
                    <c:strCache>
                      <c:ptCount val="1"/>
                      <c:pt idx="0">
                        <c:v>圧入力min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グラフ!$A$6:$A$56</c15:sqref>
                        </c15:formulaRef>
                      </c:ext>
                    </c:extLst>
                    <c:numCache>
                      <c:formatCode>0.000</c:formatCode>
                      <c:ptCount val="51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0.1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0.35000000000000003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0.41000000000000003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0.47000000000000003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グラフ!$E$6:$E$56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0</c:v>
                      </c:pt>
                      <c:pt idx="1">
                        <c:v>0.89470665446764941</c:v>
                      </c:pt>
                      <c:pt idx="2">
                        <c:v>1.7894133089352988</c:v>
                      </c:pt>
                      <c:pt idx="3">
                        <c:v>2.6841199634029484</c:v>
                      </c:pt>
                      <c:pt idx="4">
                        <c:v>3.5788266178705976</c:v>
                      </c:pt>
                      <c:pt idx="5">
                        <c:v>4.4735332723382468</c:v>
                      </c:pt>
                      <c:pt idx="6">
                        <c:v>5.3682399268058969</c:v>
                      </c:pt>
                      <c:pt idx="7">
                        <c:v>6.262946581273547</c:v>
                      </c:pt>
                      <c:pt idx="8">
                        <c:v>7.1576532357411953</c:v>
                      </c:pt>
                      <c:pt idx="9">
                        <c:v>8.0523598902088445</c:v>
                      </c:pt>
                      <c:pt idx="10">
                        <c:v>8.9470665446764936</c:v>
                      </c:pt>
                      <c:pt idx="11">
                        <c:v>9.8417731991441428</c:v>
                      </c:pt>
                      <c:pt idx="12">
                        <c:v>10.736479853611794</c:v>
                      </c:pt>
                      <c:pt idx="13">
                        <c:v>11.631186508079443</c:v>
                      </c:pt>
                      <c:pt idx="14">
                        <c:v>12.525893162547094</c:v>
                      </c:pt>
                      <c:pt idx="15">
                        <c:v>13.420599817014741</c:v>
                      </c:pt>
                      <c:pt idx="16">
                        <c:v>14.315306471482391</c:v>
                      </c:pt>
                      <c:pt idx="17">
                        <c:v>15.21001312595004</c:v>
                      </c:pt>
                      <c:pt idx="18">
                        <c:v>16.104719780417689</c:v>
                      </c:pt>
                      <c:pt idx="19">
                        <c:v>16.999426434885343</c:v>
                      </c:pt>
                      <c:pt idx="20">
                        <c:v>17.894133089352987</c:v>
                      </c:pt>
                      <c:pt idx="21">
                        <c:v>18.788839743820638</c:v>
                      </c:pt>
                      <c:pt idx="22">
                        <c:v>19.683546398288286</c:v>
                      </c:pt>
                      <c:pt idx="23">
                        <c:v>20.578253052755937</c:v>
                      </c:pt>
                      <c:pt idx="24">
                        <c:v>21.472959707223588</c:v>
                      </c:pt>
                      <c:pt idx="25">
                        <c:v>22.367666361691235</c:v>
                      </c:pt>
                      <c:pt idx="26">
                        <c:v>23.262373016158886</c:v>
                      </c:pt>
                      <c:pt idx="27">
                        <c:v>24.157079670626537</c:v>
                      </c:pt>
                      <c:pt idx="28">
                        <c:v>25.051786325094188</c:v>
                      </c:pt>
                      <c:pt idx="29">
                        <c:v>25.946492979561825</c:v>
                      </c:pt>
                      <c:pt idx="30">
                        <c:v>26.841199634029483</c:v>
                      </c:pt>
                      <c:pt idx="31">
                        <c:v>27.735906288497134</c:v>
                      </c:pt>
                      <c:pt idx="32">
                        <c:v>28.630612942964781</c:v>
                      </c:pt>
                      <c:pt idx="33">
                        <c:v>29.525319597432432</c:v>
                      </c:pt>
                      <c:pt idx="34">
                        <c:v>30.420026251900079</c:v>
                      </c:pt>
                      <c:pt idx="35">
                        <c:v>31.31473290636773</c:v>
                      </c:pt>
                      <c:pt idx="36">
                        <c:v>32.209439560835378</c:v>
                      </c:pt>
                      <c:pt idx="37">
                        <c:v>33.104146215303032</c:v>
                      </c:pt>
                      <c:pt idx="38">
                        <c:v>33.998852869770687</c:v>
                      </c:pt>
                      <c:pt idx="39">
                        <c:v>34.893559524238327</c:v>
                      </c:pt>
                      <c:pt idx="40">
                        <c:v>35.788266178705975</c:v>
                      </c:pt>
                      <c:pt idx="41">
                        <c:v>36.682972833173629</c:v>
                      </c:pt>
                      <c:pt idx="42">
                        <c:v>37.577679487641277</c:v>
                      </c:pt>
                      <c:pt idx="43">
                        <c:v>38.472386142108924</c:v>
                      </c:pt>
                      <c:pt idx="44">
                        <c:v>39.367092796576571</c:v>
                      </c:pt>
                      <c:pt idx="45">
                        <c:v>40.261799451044219</c:v>
                      </c:pt>
                      <c:pt idx="46">
                        <c:v>41.156506105511873</c:v>
                      </c:pt>
                      <c:pt idx="47">
                        <c:v>42.051212759979528</c:v>
                      </c:pt>
                      <c:pt idx="48">
                        <c:v>42.945919414447175</c:v>
                      </c:pt>
                      <c:pt idx="49">
                        <c:v>43.840626068914823</c:v>
                      </c:pt>
                      <c:pt idx="50">
                        <c:v>44.73533272338247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7-17CC-489F-9151-FEC3986707C7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グラフ!$F$5</c15:sqref>
                        </c15:formulaRef>
                      </c:ext>
                    </c:extLst>
                    <c:strCache>
                      <c:ptCount val="1"/>
                      <c:pt idx="0">
                        <c:v>圧入力nor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グラフ!$A$6:$A$56</c15:sqref>
                        </c15:formulaRef>
                      </c:ext>
                    </c:extLst>
                    <c:numCache>
                      <c:formatCode>0.000</c:formatCode>
                      <c:ptCount val="51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0.1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0.35000000000000003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0.41000000000000003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0.47000000000000003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グラフ!$F$6:$F$56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0</c:v>
                      </c:pt>
                      <c:pt idx="1">
                        <c:v>1.1425876408527915</c:v>
                      </c:pt>
                      <c:pt idx="2">
                        <c:v>2.285175281705583</c:v>
                      </c:pt>
                      <c:pt idx="3">
                        <c:v>3.4277629225583741</c:v>
                      </c:pt>
                      <c:pt idx="4">
                        <c:v>4.5703505634111661</c:v>
                      </c:pt>
                      <c:pt idx="5">
                        <c:v>5.712938204263958</c:v>
                      </c:pt>
                      <c:pt idx="6">
                        <c:v>6.8555258451167482</c:v>
                      </c:pt>
                      <c:pt idx="7">
                        <c:v>7.998113485969542</c:v>
                      </c:pt>
                      <c:pt idx="8">
                        <c:v>9.1407011268223322</c:v>
                      </c:pt>
                      <c:pt idx="9">
                        <c:v>10.283288767675124</c:v>
                      </c:pt>
                      <c:pt idx="10">
                        <c:v>11.425876408527916</c:v>
                      </c:pt>
                      <c:pt idx="11">
                        <c:v>12.568464049380708</c:v>
                      </c:pt>
                      <c:pt idx="12">
                        <c:v>13.711051690233496</c:v>
                      </c:pt>
                      <c:pt idx="13">
                        <c:v>14.853639331086292</c:v>
                      </c:pt>
                      <c:pt idx="14">
                        <c:v>15.996226971939084</c:v>
                      </c:pt>
                      <c:pt idx="15">
                        <c:v>17.138814612791872</c:v>
                      </c:pt>
                      <c:pt idx="16">
                        <c:v>18.281402253644664</c:v>
                      </c:pt>
                      <c:pt idx="17">
                        <c:v>19.423989894497456</c:v>
                      </c:pt>
                      <c:pt idx="18">
                        <c:v>20.566577535350248</c:v>
                      </c:pt>
                      <c:pt idx="19">
                        <c:v>21.709165176203044</c:v>
                      </c:pt>
                      <c:pt idx="20">
                        <c:v>22.851752817055832</c:v>
                      </c:pt>
                      <c:pt idx="21">
                        <c:v>23.994340457908621</c:v>
                      </c:pt>
                      <c:pt idx="22">
                        <c:v>25.136928098761416</c:v>
                      </c:pt>
                      <c:pt idx="23">
                        <c:v>26.279515739614205</c:v>
                      </c:pt>
                      <c:pt idx="24">
                        <c:v>27.422103380466993</c:v>
                      </c:pt>
                      <c:pt idx="25">
                        <c:v>28.564691021319788</c:v>
                      </c:pt>
                      <c:pt idx="26">
                        <c:v>29.707278662172584</c:v>
                      </c:pt>
                      <c:pt idx="27">
                        <c:v>30.849866303025369</c:v>
                      </c:pt>
                      <c:pt idx="28">
                        <c:v>31.992453943878168</c:v>
                      </c:pt>
                      <c:pt idx="29">
                        <c:v>33.135041584730949</c:v>
                      </c:pt>
                      <c:pt idx="30">
                        <c:v>34.277629225583745</c:v>
                      </c:pt>
                      <c:pt idx="31">
                        <c:v>35.42021686643654</c:v>
                      </c:pt>
                      <c:pt idx="32">
                        <c:v>36.562804507289329</c:v>
                      </c:pt>
                      <c:pt idx="33">
                        <c:v>37.705392148142117</c:v>
                      </c:pt>
                      <c:pt idx="34">
                        <c:v>38.847979788994913</c:v>
                      </c:pt>
                      <c:pt idx="35">
                        <c:v>39.990567429847701</c:v>
                      </c:pt>
                      <c:pt idx="36">
                        <c:v>41.133155070700496</c:v>
                      </c:pt>
                      <c:pt idx="37">
                        <c:v>42.275742711553285</c:v>
                      </c:pt>
                      <c:pt idx="38">
                        <c:v>43.418330352406088</c:v>
                      </c:pt>
                      <c:pt idx="39">
                        <c:v>44.560917993258869</c:v>
                      </c:pt>
                      <c:pt idx="40">
                        <c:v>45.703505634111664</c:v>
                      </c:pt>
                      <c:pt idx="41">
                        <c:v>46.846093274964446</c:v>
                      </c:pt>
                      <c:pt idx="42">
                        <c:v>47.988680915817241</c:v>
                      </c:pt>
                      <c:pt idx="43">
                        <c:v>49.13126855667003</c:v>
                      </c:pt>
                      <c:pt idx="44">
                        <c:v>50.273856197522832</c:v>
                      </c:pt>
                      <c:pt idx="45">
                        <c:v>51.416443838375621</c:v>
                      </c:pt>
                      <c:pt idx="46">
                        <c:v>52.559031479228409</c:v>
                      </c:pt>
                      <c:pt idx="47">
                        <c:v>53.701619120081212</c:v>
                      </c:pt>
                      <c:pt idx="48">
                        <c:v>54.844206760933986</c:v>
                      </c:pt>
                      <c:pt idx="49">
                        <c:v>55.986794401786796</c:v>
                      </c:pt>
                      <c:pt idx="50">
                        <c:v>57.129382042639577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CC-489F-9151-FEC3986707C7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グラフ!$G$5</c15:sqref>
                        </c15:formulaRef>
                      </c:ext>
                    </c:extLst>
                    <c:strCache>
                      <c:ptCount val="1"/>
                      <c:pt idx="0">
                        <c:v>圧入力max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グラフ!$A$6:$A$56</c15:sqref>
                        </c15:formulaRef>
                      </c:ext>
                    </c:extLst>
                    <c:numCache>
                      <c:formatCode>0.000</c:formatCode>
                      <c:ptCount val="51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0.1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0.35000000000000003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0.41000000000000003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0.47000000000000003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グラフ!$G$6:$G$56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0</c:v>
                      </c:pt>
                      <c:pt idx="1">
                        <c:v>1.4004306860873335</c:v>
                      </c:pt>
                      <c:pt idx="2">
                        <c:v>2.8008613721746669</c:v>
                      </c:pt>
                      <c:pt idx="3">
                        <c:v>4.201292058262001</c:v>
                      </c:pt>
                      <c:pt idx="4">
                        <c:v>5.6017227443493338</c:v>
                      </c:pt>
                      <c:pt idx="5">
                        <c:v>7.0021534304366675</c:v>
                      </c:pt>
                      <c:pt idx="6">
                        <c:v>8.4025841165240021</c:v>
                      </c:pt>
                      <c:pt idx="7">
                        <c:v>9.8030148026113366</c:v>
                      </c:pt>
                      <c:pt idx="8">
                        <c:v>11.203445488698668</c:v>
                      </c:pt>
                      <c:pt idx="9">
                        <c:v>12.603876174786002</c:v>
                      </c:pt>
                      <c:pt idx="10">
                        <c:v>14.004306860873335</c:v>
                      </c:pt>
                      <c:pt idx="11">
                        <c:v>15.404737546960666</c:v>
                      </c:pt>
                      <c:pt idx="12">
                        <c:v>16.805168233048004</c:v>
                      </c:pt>
                      <c:pt idx="13">
                        <c:v>18.20559891913534</c:v>
                      </c:pt>
                      <c:pt idx="14">
                        <c:v>19.606029605222673</c:v>
                      </c:pt>
                      <c:pt idx="15">
                        <c:v>21.006460291310002</c:v>
                      </c:pt>
                      <c:pt idx="16">
                        <c:v>22.406890977397335</c:v>
                      </c:pt>
                      <c:pt idx="17">
                        <c:v>23.807321663484668</c:v>
                      </c:pt>
                      <c:pt idx="18">
                        <c:v>25.207752349572004</c:v>
                      </c:pt>
                      <c:pt idx="19">
                        <c:v>26.608183035659341</c:v>
                      </c:pt>
                      <c:pt idx="20">
                        <c:v>28.00861372174667</c:v>
                      </c:pt>
                      <c:pt idx="21">
                        <c:v>29.409044407833999</c:v>
                      </c:pt>
                      <c:pt idx="22">
                        <c:v>30.809475093921332</c:v>
                      </c:pt>
                      <c:pt idx="23">
                        <c:v>32.209905780008675</c:v>
                      </c:pt>
                      <c:pt idx="24">
                        <c:v>33.610336466096008</c:v>
                      </c:pt>
                      <c:pt idx="25">
                        <c:v>35.010767152183341</c:v>
                      </c:pt>
                      <c:pt idx="26">
                        <c:v>36.411197838270681</c:v>
                      </c:pt>
                      <c:pt idx="27">
                        <c:v>37.811628524358007</c:v>
                      </c:pt>
                      <c:pt idx="28">
                        <c:v>39.212059210445346</c:v>
                      </c:pt>
                      <c:pt idx="29">
                        <c:v>40.612489896532665</c:v>
                      </c:pt>
                      <c:pt idx="30">
                        <c:v>42.012920582620005</c:v>
                      </c:pt>
                      <c:pt idx="31">
                        <c:v>43.413351268707345</c:v>
                      </c:pt>
                      <c:pt idx="32">
                        <c:v>44.813781954794671</c:v>
                      </c:pt>
                      <c:pt idx="33">
                        <c:v>46.21421264088201</c:v>
                      </c:pt>
                      <c:pt idx="34">
                        <c:v>47.614643326969336</c:v>
                      </c:pt>
                      <c:pt idx="35">
                        <c:v>49.015074013056676</c:v>
                      </c:pt>
                      <c:pt idx="36">
                        <c:v>50.415504699144009</c:v>
                      </c:pt>
                      <c:pt idx="37">
                        <c:v>51.815935385231342</c:v>
                      </c:pt>
                      <c:pt idx="38">
                        <c:v>53.216366071318681</c:v>
                      </c:pt>
                      <c:pt idx="39">
                        <c:v>54.616796757406</c:v>
                      </c:pt>
                      <c:pt idx="40">
                        <c:v>56.01722744349334</c:v>
                      </c:pt>
                      <c:pt idx="41">
                        <c:v>57.417658129580673</c:v>
                      </c:pt>
                      <c:pt idx="42">
                        <c:v>58.818088815667998</c:v>
                      </c:pt>
                      <c:pt idx="43">
                        <c:v>60.218519501755338</c:v>
                      </c:pt>
                      <c:pt idx="44">
                        <c:v>61.618950187842664</c:v>
                      </c:pt>
                      <c:pt idx="45">
                        <c:v>63.019380873930011</c:v>
                      </c:pt>
                      <c:pt idx="46">
                        <c:v>64.419811560017351</c:v>
                      </c:pt>
                      <c:pt idx="47">
                        <c:v>65.820242246104698</c:v>
                      </c:pt>
                      <c:pt idx="48">
                        <c:v>67.220672932192016</c:v>
                      </c:pt>
                      <c:pt idx="49">
                        <c:v>68.621103618279349</c:v>
                      </c:pt>
                      <c:pt idx="50">
                        <c:v>70.021534304366682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CC-489F-9151-FEC3986707C7}"/>
                  </c:ext>
                </c:extLst>
              </c15:ser>
            </c15:filteredScatterSeries>
          </c:ext>
        </c:extLst>
      </c:scatterChart>
      <c:valAx>
        <c:axId val="2069338655"/>
        <c:scaling>
          <c:orientation val="minMax"/>
          <c:max val="0.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グラフ!$A$4</c:f>
              <c:strCache>
                <c:ptCount val="1"/>
                <c:pt idx="0">
                  <c:v>締め代[mm]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069334079"/>
        <c:crosses val="autoZero"/>
        <c:crossBetween val="midCat"/>
      </c:valAx>
      <c:valAx>
        <c:axId val="2069334079"/>
        <c:scaling>
          <c:orientation val="minMax"/>
          <c:max val="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応力</a:t>
                </a:r>
                <a:r>
                  <a:rPr lang="en-US" altLang="ja-JP"/>
                  <a:t>[MPa]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0693386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締め代</a:t>
            </a:r>
            <a:r>
              <a:rPr lang="en-US" altLang="ja-JP"/>
              <a:t>vs</a:t>
            </a:r>
            <a:r>
              <a:rPr lang="ja-JP" altLang="en-US"/>
              <a:t>応力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smoothMarker"/>
        <c:varyColors val="0"/>
        <c:ser>
          <c:idx val="6"/>
          <c:order val="6"/>
          <c:tx>
            <c:strRef>
              <c:f>グラフ!$H$5</c:f>
              <c:strCache>
                <c:ptCount val="1"/>
                <c:pt idx="0">
                  <c:v>降伏点inner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グラフ!$A$6:$A$56</c:f>
              <c:numCache>
                <c:formatCode>0.000</c:formatCode>
                <c:ptCount val="5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0.35000000000000003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0.41000000000000003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0.47000000000000003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</c:numCache>
            </c:numRef>
          </c:xVal>
          <c:yVal>
            <c:numRef>
              <c:f>グラフ!$H$6:$H$56</c:f>
              <c:numCache>
                <c:formatCode>0.0</c:formatCode>
                <c:ptCount val="51"/>
                <c:pt idx="0">
                  <c:v>345</c:v>
                </c:pt>
                <c:pt idx="1">
                  <c:v>345</c:v>
                </c:pt>
                <c:pt idx="2">
                  <c:v>345</c:v>
                </c:pt>
                <c:pt idx="3">
                  <c:v>345</c:v>
                </c:pt>
                <c:pt idx="4">
                  <c:v>345</c:v>
                </c:pt>
                <c:pt idx="5">
                  <c:v>345</c:v>
                </c:pt>
                <c:pt idx="6">
                  <c:v>345</c:v>
                </c:pt>
                <c:pt idx="7">
                  <c:v>345</c:v>
                </c:pt>
                <c:pt idx="8">
                  <c:v>345</c:v>
                </c:pt>
                <c:pt idx="9">
                  <c:v>345</c:v>
                </c:pt>
                <c:pt idx="10">
                  <c:v>345</c:v>
                </c:pt>
                <c:pt idx="11">
                  <c:v>345</c:v>
                </c:pt>
                <c:pt idx="12">
                  <c:v>345</c:v>
                </c:pt>
                <c:pt idx="13">
                  <c:v>345</c:v>
                </c:pt>
                <c:pt idx="14">
                  <c:v>345</c:v>
                </c:pt>
                <c:pt idx="15">
                  <c:v>345</c:v>
                </c:pt>
                <c:pt idx="16">
                  <c:v>345</c:v>
                </c:pt>
                <c:pt idx="17">
                  <c:v>345</c:v>
                </c:pt>
                <c:pt idx="18">
                  <c:v>345</c:v>
                </c:pt>
                <c:pt idx="19">
                  <c:v>345</c:v>
                </c:pt>
                <c:pt idx="20">
                  <c:v>345</c:v>
                </c:pt>
                <c:pt idx="21">
                  <c:v>345</c:v>
                </c:pt>
                <c:pt idx="22">
                  <c:v>345</c:v>
                </c:pt>
                <c:pt idx="23">
                  <c:v>345</c:v>
                </c:pt>
                <c:pt idx="24">
                  <c:v>345</c:v>
                </c:pt>
                <c:pt idx="25">
                  <c:v>345</c:v>
                </c:pt>
                <c:pt idx="26">
                  <c:v>345</c:v>
                </c:pt>
                <c:pt idx="27">
                  <c:v>345</c:v>
                </c:pt>
                <c:pt idx="28">
                  <c:v>345</c:v>
                </c:pt>
                <c:pt idx="29">
                  <c:v>345</c:v>
                </c:pt>
                <c:pt idx="30">
                  <c:v>345</c:v>
                </c:pt>
                <c:pt idx="31">
                  <c:v>345</c:v>
                </c:pt>
                <c:pt idx="32">
                  <c:v>345</c:v>
                </c:pt>
                <c:pt idx="33">
                  <c:v>345</c:v>
                </c:pt>
                <c:pt idx="34">
                  <c:v>345</c:v>
                </c:pt>
                <c:pt idx="35">
                  <c:v>345</c:v>
                </c:pt>
                <c:pt idx="36">
                  <c:v>345</c:v>
                </c:pt>
                <c:pt idx="37">
                  <c:v>345</c:v>
                </c:pt>
                <c:pt idx="38">
                  <c:v>345</c:v>
                </c:pt>
                <c:pt idx="39">
                  <c:v>345</c:v>
                </c:pt>
                <c:pt idx="40">
                  <c:v>345</c:v>
                </c:pt>
                <c:pt idx="41">
                  <c:v>345</c:v>
                </c:pt>
                <c:pt idx="42">
                  <c:v>345</c:v>
                </c:pt>
                <c:pt idx="43">
                  <c:v>345</c:v>
                </c:pt>
                <c:pt idx="44">
                  <c:v>345</c:v>
                </c:pt>
                <c:pt idx="45">
                  <c:v>345</c:v>
                </c:pt>
                <c:pt idx="46">
                  <c:v>345</c:v>
                </c:pt>
                <c:pt idx="47">
                  <c:v>345</c:v>
                </c:pt>
                <c:pt idx="48">
                  <c:v>345</c:v>
                </c:pt>
                <c:pt idx="49">
                  <c:v>345</c:v>
                </c:pt>
                <c:pt idx="50">
                  <c:v>345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62C-439D-9973-034B0ACAB3FF}"/>
            </c:ext>
          </c:extLst>
        </c:ser>
        <c:ser>
          <c:idx val="0"/>
          <c:order val="0"/>
          <c:tx>
            <c:strRef>
              <c:f>グラフ!$B$5</c:f>
              <c:strCache>
                <c:ptCount val="1"/>
                <c:pt idx="0">
                  <c:v>半径方向応力min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グラフ!$A$6:$A$56</c:f>
              <c:numCache>
                <c:formatCode>0.000</c:formatCode>
                <c:ptCount val="5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0.35000000000000003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0.41000000000000003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0.47000000000000003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</c:numCache>
            </c:numRef>
          </c:xVal>
          <c:yVal>
            <c:numRef>
              <c:f>グラフ!$B$6:$B$56</c:f>
              <c:numCache>
                <c:formatCode>0.0</c:formatCode>
                <c:ptCount val="51"/>
                <c:pt idx="0">
                  <c:v>0</c:v>
                </c:pt>
                <c:pt idx="1">
                  <c:v>5.13552081128155</c:v>
                </c:pt>
                <c:pt idx="2">
                  <c:v>10.2710416225631</c:v>
                </c:pt>
                <c:pt idx="3">
                  <c:v>15.40656243384465</c:v>
                </c:pt>
                <c:pt idx="4">
                  <c:v>20.5420832451262</c:v>
                </c:pt>
                <c:pt idx="5">
                  <c:v>25.677604056407752</c:v>
                </c:pt>
                <c:pt idx="6">
                  <c:v>30.8131248676893</c:v>
                </c:pt>
                <c:pt idx="7">
                  <c:v>35.948645678970855</c:v>
                </c:pt>
                <c:pt idx="8">
                  <c:v>41.0841664902524</c:v>
                </c:pt>
                <c:pt idx="9">
                  <c:v>46.219687301533952</c:v>
                </c:pt>
                <c:pt idx="10">
                  <c:v>51.355208112815504</c:v>
                </c:pt>
                <c:pt idx="11">
                  <c:v>56.490728924097048</c:v>
                </c:pt>
                <c:pt idx="12">
                  <c:v>61.6262497353786</c:v>
                </c:pt>
                <c:pt idx="13">
                  <c:v>66.761770546660159</c:v>
                </c:pt>
                <c:pt idx="14">
                  <c:v>71.897291357941711</c:v>
                </c:pt>
                <c:pt idx="15">
                  <c:v>77.032812169223249</c:v>
                </c:pt>
                <c:pt idx="16">
                  <c:v>82.1683329805048</c:v>
                </c:pt>
                <c:pt idx="17">
                  <c:v>87.303853791786352</c:v>
                </c:pt>
                <c:pt idx="18">
                  <c:v>92.439374603067904</c:v>
                </c:pt>
                <c:pt idx="19">
                  <c:v>97.57489541434947</c:v>
                </c:pt>
                <c:pt idx="20">
                  <c:v>102.71041622563101</c:v>
                </c:pt>
                <c:pt idx="21">
                  <c:v>107.84593703691255</c:v>
                </c:pt>
                <c:pt idx="22">
                  <c:v>112.9814578481941</c:v>
                </c:pt>
                <c:pt idx="23">
                  <c:v>118.11697865947566</c:v>
                </c:pt>
                <c:pt idx="24">
                  <c:v>123.2524994707572</c:v>
                </c:pt>
                <c:pt idx="25">
                  <c:v>128.38802028203875</c:v>
                </c:pt>
                <c:pt idx="26">
                  <c:v>133.52354109332032</c:v>
                </c:pt>
                <c:pt idx="27">
                  <c:v>138.65906190460186</c:v>
                </c:pt>
                <c:pt idx="28">
                  <c:v>143.79458271588342</c:v>
                </c:pt>
                <c:pt idx="29">
                  <c:v>148.93010352716493</c:v>
                </c:pt>
                <c:pt idx="30">
                  <c:v>154.0656243384465</c:v>
                </c:pt>
                <c:pt idx="31">
                  <c:v>159.20114514972806</c:v>
                </c:pt>
                <c:pt idx="32">
                  <c:v>164.3366659610096</c:v>
                </c:pt>
                <c:pt idx="33">
                  <c:v>169.47218677229117</c:v>
                </c:pt>
                <c:pt idx="34">
                  <c:v>174.6077075835727</c:v>
                </c:pt>
                <c:pt idx="35">
                  <c:v>179.74322839485427</c:v>
                </c:pt>
                <c:pt idx="36">
                  <c:v>184.87874920613581</c:v>
                </c:pt>
                <c:pt idx="37">
                  <c:v>190.01427001741737</c:v>
                </c:pt>
                <c:pt idx="38">
                  <c:v>195.14979082869894</c:v>
                </c:pt>
                <c:pt idx="39">
                  <c:v>200.28531163998045</c:v>
                </c:pt>
                <c:pt idx="40">
                  <c:v>205.42083245126202</c:v>
                </c:pt>
                <c:pt idx="41">
                  <c:v>210.55635326254355</c:v>
                </c:pt>
                <c:pt idx="42">
                  <c:v>215.69187407382509</c:v>
                </c:pt>
                <c:pt idx="43">
                  <c:v>220.82739488510666</c:v>
                </c:pt>
                <c:pt idx="44">
                  <c:v>225.96291569638819</c:v>
                </c:pt>
                <c:pt idx="45">
                  <c:v>231.09843650766976</c:v>
                </c:pt>
                <c:pt idx="46">
                  <c:v>236.23395731895133</c:v>
                </c:pt>
                <c:pt idx="47">
                  <c:v>241.36947813023289</c:v>
                </c:pt>
                <c:pt idx="48">
                  <c:v>246.5049989415144</c:v>
                </c:pt>
                <c:pt idx="49">
                  <c:v>251.64051975279597</c:v>
                </c:pt>
                <c:pt idx="50">
                  <c:v>256.7760405640775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62C-439D-9973-034B0ACAB3FF}"/>
            </c:ext>
          </c:extLst>
        </c:ser>
        <c:ser>
          <c:idx val="1"/>
          <c:order val="1"/>
          <c:tx>
            <c:strRef>
              <c:f>グラフ!$C$5</c:f>
              <c:strCache>
                <c:ptCount val="1"/>
                <c:pt idx="0">
                  <c:v>半径方向応力nor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グラフ!$A$6:$A$56</c:f>
              <c:numCache>
                <c:formatCode>0.000</c:formatCode>
                <c:ptCount val="5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0.35000000000000003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0.41000000000000003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0.47000000000000003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</c:numCache>
            </c:numRef>
          </c:xVal>
          <c:yVal>
            <c:numRef>
              <c:f>グラフ!$C$6:$C$56</c:f>
              <c:numCache>
                <c:formatCode>0.0</c:formatCode>
                <c:ptCount val="51"/>
                <c:pt idx="0">
                  <c:v>0</c:v>
                </c:pt>
                <c:pt idx="1">
                  <c:v>5.1885955296647772</c:v>
                </c:pt>
                <c:pt idx="2">
                  <c:v>10.377191059329554</c:v>
                </c:pt>
                <c:pt idx="3">
                  <c:v>15.56578658899433</c:v>
                </c:pt>
                <c:pt idx="4">
                  <c:v>20.754382118659109</c:v>
                </c:pt>
                <c:pt idx="5">
                  <c:v>25.942977648323883</c:v>
                </c:pt>
                <c:pt idx="6">
                  <c:v>31.13157317798866</c:v>
                </c:pt>
                <c:pt idx="7">
                  <c:v>36.320168707653437</c:v>
                </c:pt>
                <c:pt idx="8">
                  <c:v>41.508764237318218</c:v>
                </c:pt>
                <c:pt idx="9">
                  <c:v>46.697359766982991</c:v>
                </c:pt>
                <c:pt idx="10">
                  <c:v>51.885955296647765</c:v>
                </c:pt>
                <c:pt idx="11">
                  <c:v>57.074550826312546</c:v>
                </c:pt>
                <c:pt idx="12">
                  <c:v>62.26314635597732</c:v>
                </c:pt>
                <c:pt idx="13">
                  <c:v>67.451741885642107</c:v>
                </c:pt>
                <c:pt idx="14">
                  <c:v>72.640337415306874</c:v>
                </c:pt>
                <c:pt idx="15">
                  <c:v>77.82893294497164</c:v>
                </c:pt>
                <c:pt idx="16">
                  <c:v>83.017528474636435</c:v>
                </c:pt>
                <c:pt idx="17">
                  <c:v>88.206124004301202</c:v>
                </c:pt>
                <c:pt idx="18">
                  <c:v>93.394719533965983</c:v>
                </c:pt>
                <c:pt idx="19">
                  <c:v>98.583315063630764</c:v>
                </c:pt>
                <c:pt idx="20">
                  <c:v>103.77191059329553</c:v>
                </c:pt>
                <c:pt idx="21">
                  <c:v>108.9605061229603</c:v>
                </c:pt>
                <c:pt idx="22">
                  <c:v>114.14910165262509</c:v>
                </c:pt>
                <c:pt idx="23">
                  <c:v>119.33769718228987</c:v>
                </c:pt>
                <c:pt idx="24">
                  <c:v>124.52629271195464</c:v>
                </c:pt>
                <c:pt idx="25">
                  <c:v>129.71488824161943</c:v>
                </c:pt>
                <c:pt idx="26">
                  <c:v>134.90348377128421</c:v>
                </c:pt>
                <c:pt idx="27">
                  <c:v>140.09207930094897</c:v>
                </c:pt>
                <c:pt idx="28">
                  <c:v>145.28067483061375</c:v>
                </c:pt>
                <c:pt idx="29">
                  <c:v>150.4692703602785</c:v>
                </c:pt>
                <c:pt idx="30">
                  <c:v>155.65786588994328</c:v>
                </c:pt>
                <c:pt idx="31">
                  <c:v>160.84646141960809</c:v>
                </c:pt>
                <c:pt idx="32">
                  <c:v>166.03505694927287</c:v>
                </c:pt>
                <c:pt idx="33">
                  <c:v>171.22365247893765</c:v>
                </c:pt>
                <c:pt idx="34">
                  <c:v>176.4122480086024</c:v>
                </c:pt>
                <c:pt idx="35">
                  <c:v>181.60084353826721</c:v>
                </c:pt>
                <c:pt idx="36">
                  <c:v>186.78943906793197</c:v>
                </c:pt>
                <c:pt idx="37">
                  <c:v>191.97803459759675</c:v>
                </c:pt>
                <c:pt idx="38">
                  <c:v>197.16663012726153</c:v>
                </c:pt>
                <c:pt idx="39">
                  <c:v>202.35522565692628</c:v>
                </c:pt>
                <c:pt idx="40">
                  <c:v>207.54382118659106</c:v>
                </c:pt>
                <c:pt idx="41">
                  <c:v>212.73241671625584</c:v>
                </c:pt>
                <c:pt idx="42">
                  <c:v>217.92101224592059</c:v>
                </c:pt>
                <c:pt idx="43">
                  <c:v>223.10960777558537</c:v>
                </c:pt>
                <c:pt idx="44">
                  <c:v>228.29820330525018</c:v>
                </c:pt>
                <c:pt idx="45">
                  <c:v>233.48679883491496</c:v>
                </c:pt>
                <c:pt idx="46">
                  <c:v>238.67539436457974</c:v>
                </c:pt>
                <c:pt idx="47">
                  <c:v>243.86398989424453</c:v>
                </c:pt>
                <c:pt idx="48">
                  <c:v>249.05258542390928</c:v>
                </c:pt>
                <c:pt idx="49">
                  <c:v>254.24118095357406</c:v>
                </c:pt>
                <c:pt idx="50">
                  <c:v>259.42977648323887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62C-439D-9973-034B0ACAB3FF}"/>
            </c:ext>
          </c:extLst>
        </c:ser>
        <c:ser>
          <c:idx val="2"/>
          <c:order val="2"/>
          <c:tx>
            <c:strRef>
              <c:f>グラフ!$D$5</c:f>
              <c:strCache>
                <c:ptCount val="1"/>
                <c:pt idx="0">
                  <c:v>半径方向応力max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グラフ!$A$6:$A$56</c:f>
              <c:numCache>
                <c:formatCode>0.000</c:formatCode>
                <c:ptCount val="5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0.35000000000000003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0.41000000000000003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0.47000000000000003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</c:numCache>
            </c:numRef>
          </c:xVal>
          <c:yVal>
            <c:numRef>
              <c:f>グラフ!$D$6:$D$56</c:f>
              <c:numCache>
                <c:formatCode>0.0</c:formatCode>
                <c:ptCount val="51"/>
                <c:pt idx="0">
                  <c:v>0</c:v>
                </c:pt>
                <c:pt idx="1">
                  <c:v>5.2410712216185891</c:v>
                </c:pt>
                <c:pt idx="2">
                  <c:v>10.482142443237178</c:v>
                </c:pt>
                <c:pt idx="3">
                  <c:v>15.723213664855766</c:v>
                </c:pt>
                <c:pt idx="4">
                  <c:v>20.964284886474356</c:v>
                </c:pt>
                <c:pt idx="5">
                  <c:v>26.205356108092946</c:v>
                </c:pt>
                <c:pt idx="6">
                  <c:v>31.446427329711533</c:v>
                </c:pt>
                <c:pt idx="7">
                  <c:v>36.687498551330123</c:v>
                </c:pt>
                <c:pt idx="8">
                  <c:v>41.928569772948713</c:v>
                </c:pt>
                <c:pt idx="9">
                  <c:v>47.169640994567303</c:v>
                </c:pt>
                <c:pt idx="10">
                  <c:v>52.410712216185892</c:v>
                </c:pt>
                <c:pt idx="11">
                  <c:v>57.651783437804475</c:v>
                </c:pt>
                <c:pt idx="12">
                  <c:v>62.892854659423065</c:v>
                </c:pt>
                <c:pt idx="13">
                  <c:v>68.133925881041662</c:v>
                </c:pt>
                <c:pt idx="14">
                  <c:v>73.374997102660245</c:v>
                </c:pt>
                <c:pt idx="15">
                  <c:v>78.616068324278828</c:v>
                </c:pt>
                <c:pt idx="16">
                  <c:v>83.857139545897425</c:v>
                </c:pt>
                <c:pt idx="17">
                  <c:v>89.098210767516008</c:v>
                </c:pt>
                <c:pt idx="18">
                  <c:v>94.339281989134605</c:v>
                </c:pt>
                <c:pt idx="19">
                  <c:v>99.580353210753202</c:v>
                </c:pt>
                <c:pt idx="20">
                  <c:v>104.82142443237178</c:v>
                </c:pt>
                <c:pt idx="21">
                  <c:v>110.06249565399035</c:v>
                </c:pt>
                <c:pt idx="22">
                  <c:v>115.30356687560895</c:v>
                </c:pt>
                <c:pt idx="23">
                  <c:v>120.54463809722755</c:v>
                </c:pt>
                <c:pt idx="24">
                  <c:v>125.78570931884613</c:v>
                </c:pt>
                <c:pt idx="25">
                  <c:v>131.02678054046473</c:v>
                </c:pt>
                <c:pt idx="26">
                  <c:v>136.26785176208332</c:v>
                </c:pt>
                <c:pt idx="27">
                  <c:v>141.50892298370189</c:v>
                </c:pt>
                <c:pt idx="28">
                  <c:v>146.74999420532049</c:v>
                </c:pt>
                <c:pt idx="29">
                  <c:v>151.99106542693906</c:v>
                </c:pt>
                <c:pt idx="30">
                  <c:v>157.23213664855766</c:v>
                </c:pt>
                <c:pt idx="31">
                  <c:v>162.47320787017625</c:v>
                </c:pt>
                <c:pt idx="32">
                  <c:v>167.71427909179485</c:v>
                </c:pt>
                <c:pt idx="33">
                  <c:v>172.95535031341345</c:v>
                </c:pt>
                <c:pt idx="34">
                  <c:v>178.19642153503202</c:v>
                </c:pt>
                <c:pt idx="35">
                  <c:v>183.43749275665064</c:v>
                </c:pt>
                <c:pt idx="36">
                  <c:v>188.67856397826921</c:v>
                </c:pt>
                <c:pt idx="37">
                  <c:v>193.91963519988781</c:v>
                </c:pt>
                <c:pt idx="38">
                  <c:v>199.1607064215064</c:v>
                </c:pt>
                <c:pt idx="39">
                  <c:v>204.40177764312497</c:v>
                </c:pt>
                <c:pt idx="40">
                  <c:v>209.64284886474357</c:v>
                </c:pt>
                <c:pt idx="41">
                  <c:v>214.88392008636217</c:v>
                </c:pt>
                <c:pt idx="42">
                  <c:v>220.12499130798071</c:v>
                </c:pt>
                <c:pt idx="43">
                  <c:v>225.3660625295993</c:v>
                </c:pt>
                <c:pt idx="44">
                  <c:v>230.6071337512179</c:v>
                </c:pt>
                <c:pt idx="45">
                  <c:v>235.8482049728365</c:v>
                </c:pt>
                <c:pt idx="46">
                  <c:v>241.0892761944551</c:v>
                </c:pt>
                <c:pt idx="47">
                  <c:v>246.33034741607369</c:v>
                </c:pt>
                <c:pt idx="48">
                  <c:v>251.57141863769226</c:v>
                </c:pt>
                <c:pt idx="49">
                  <c:v>256.81248985931086</c:v>
                </c:pt>
                <c:pt idx="50">
                  <c:v>262.05356108092946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62C-439D-9973-034B0ACAB3FF}"/>
            </c:ext>
          </c:extLst>
        </c:ser>
        <c:ser>
          <c:idx val="7"/>
          <c:order val="7"/>
          <c:tx>
            <c:strRef>
              <c:f>グラフ!$I$5</c:f>
              <c:strCache>
                <c:ptCount val="1"/>
                <c:pt idx="0">
                  <c:v>降伏点outer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グラフ!$A$6:$A$56</c:f>
              <c:numCache>
                <c:formatCode>0.000</c:formatCode>
                <c:ptCount val="5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0.35000000000000003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0.41000000000000003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0.47000000000000003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</c:numCache>
            </c:numRef>
          </c:xVal>
          <c:yVal>
            <c:numRef>
              <c:f>グラフ!$I$6:$I$56</c:f>
              <c:numCache>
                <c:formatCode>0.0</c:formatCode>
                <c:ptCount val="51"/>
                <c:pt idx="0">
                  <c:v>150</c:v>
                </c:pt>
                <c:pt idx="1">
                  <c:v>150</c:v>
                </c:pt>
                <c:pt idx="2">
                  <c:v>150</c:v>
                </c:pt>
                <c:pt idx="3">
                  <c:v>150</c:v>
                </c:pt>
                <c:pt idx="4">
                  <c:v>150</c:v>
                </c:pt>
                <c:pt idx="5">
                  <c:v>150</c:v>
                </c:pt>
                <c:pt idx="6">
                  <c:v>150</c:v>
                </c:pt>
                <c:pt idx="7">
                  <c:v>150</c:v>
                </c:pt>
                <c:pt idx="8">
                  <c:v>150</c:v>
                </c:pt>
                <c:pt idx="9">
                  <c:v>150</c:v>
                </c:pt>
                <c:pt idx="10">
                  <c:v>150</c:v>
                </c:pt>
                <c:pt idx="11">
                  <c:v>150</c:v>
                </c:pt>
                <c:pt idx="12">
                  <c:v>150</c:v>
                </c:pt>
                <c:pt idx="13">
                  <c:v>150</c:v>
                </c:pt>
                <c:pt idx="14">
                  <c:v>150</c:v>
                </c:pt>
                <c:pt idx="15">
                  <c:v>150</c:v>
                </c:pt>
                <c:pt idx="16">
                  <c:v>150</c:v>
                </c:pt>
                <c:pt idx="17">
                  <c:v>150</c:v>
                </c:pt>
                <c:pt idx="18">
                  <c:v>150</c:v>
                </c:pt>
                <c:pt idx="19">
                  <c:v>150</c:v>
                </c:pt>
                <c:pt idx="20">
                  <c:v>150</c:v>
                </c:pt>
                <c:pt idx="21">
                  <c:v>150</c:v>
                </c:pt>
                <c:pt idx="22">
                  <c:v>150</c:v>
                </c:pt>
                <c:pt idx="23">
                  <c:v>150</c:v>
                </c:pt>
                <c:pt idx="24">
                  <c:v>150</c:v>
                </c:pt>
                <c:pt idx="25">
                  <c:v>150</c:v>
                </c:pt>
                <c:pt idx="26">
                  <c:v>150</c:v>
                </c:pt>
                <c:pt idx="27">
                  <c:v>150</c:v>
                </c:pt>
                <c:pt idx="28">
                  <c:v>150</c:v>
                </c:pt>
                <c:pt idx="29">
                  <c:v>150</c:v>
                </c:pt>
                <c:pt idx="30">
                  <c:v>150</c:v>
                </c:pt>
                <c:pt idx="31">
                  <c:v>150</c:v>
                </c:pt>
                <c:pt idx="32">
                  <c:v>150</c:v>
                </c:pt>
                <c:pt idx="33">
                  <c:v>150</c:v>
                </c:pt>
                <c:pt idx="34">
                  <c:v>150</c:v>
                </c:pt>
                <c:pt idx="35">
                  <c:v>150</c:v>
                </c:pt>
                <c:pt idx="36">
                  <c:v>150</c:v>
                </c:pt>
                <c:pt idx="37">
                  <c:v>150</c:v>
                </c:pt>
                <c:pt idx="38">
                  <c:v>150</c:v>
                </c:pt>
                <c:pt idx="39">
                  <c:v>150</c:v>
                </c:pt>
                <c:pt idx="40">
                  <c:v>150</c:v>
                </c:pt>
                <c:pt idx="41">
                  <c:v>150</c:v>
                </c:pt>
                <c:pt idx="42">
                  <c:v>150</c:v>
                </c:pt>
                <c:pt idx="43">
                  <c:v>150</c:v>
                </c:pt>
                <c:pt idx="44">
                  <c:v>150</c:v>
                </c:pt>
                <c:pt idx="45">
                  <c:v>150</c:v>
                </c:pt>
                <c:pt idx="46">
                  <c:v>150</c:v>
                </c:pt>
                <c:pt idx="47">
                  <c:v>150</c:v>
                </c:pt>
                <c:pt idx="48">
                  <c:v>150</c:v>
                </c:pt>
                <c:pt idx="49">
                  <c:v>150</c:v>
                </c:pt>
                <c:pt idx="50">
                  <c:v>150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62C-439D-9973-034B0ACAB3FF}"/>
            </c:ext>
          </c:extLst>
        </c:ser>
        <c:ser>
          <c:idx val="8"/>
          <c:order val="8"/>
          <c:tx>
            <c:strRef>
              <c:f>グラフ!$J$5</c:f>
              <c:strCache>
                <c:ptCount val="1"/>
                <c:pt idx="0">
                  <c:v>円周方向応力inner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グラフ!$A$6:$A$56</c:f>
              <c:numCache>
                <c:formatCode>0.000</c:formatCode>
                <c:ptCount val="5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0.35000000000000003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0.41000000000000003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0.47000000000000003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</c:numCache>
            </c:numRef>
          </c:xVal>
          <c:yVal>
            <c:numRef>
              <c:f>グラフ!$J$6:$J$56</c:f>
              <c:numCache>
                <c:formatCode>0.0</c:formatCode>
                <c:ptCount val="51"/>
                <c:pt idx="0">
                  <c:v>0</c:v>
                </c:pt>
                <c:pt idx="1">
                  <c:v>18.675624349067672</c:v>
                </c:pt>
                <c:pt idx="2">
                  <c:v>37.351248698135343</c:v>
                </c:pt>
                <c:pt idx="3">
                  <c:v>56.026873047203011</c:v>
                </c:pt>
                <c:pt idx="4">
                  <c:v>74.702497396270687</c:v>
                </c:pt>
                <c:pt idx="5">
                  <c:v>93.378121745338348</c:v>
                </c:pt>
                <c:pt idx="6">
                  <c:v>112.05374609440602</c:v>
                </c:pt>
                <c:pt idx="7">
                  <c:v>130.7293704434737</c:v>
                </c:pt>
                <c:pt idx="8">
                  <c:v>149.40499479254137</c:v>
                </c:pt>
                <c:pt idx="9">
                  <c:v>168.08061914160905</c:v>
                </c:pt>
                <c:pt idx="10">
                  <c:v>186.7562434906767</c:v>
                </c:pt>
                <c:pt idx="11">
                  <c:v>205.43186783974437</c:v>
                </c:pt>
                <c:pt idx="12">
                  <c:v>224.10749218881205</c:v>
                </c:pt>
                <c:pt idx="13">
                  <c:v>242.78311653787975</c:v>
                </c:pt>
                <c:pt idx="14">
                  <c:v>261.4587408869474</c:v>
                </c:pt>
                <c:pt idx="15">
                  <c:v>280.13436523601501</c:v>
                </c:pt>
                <c:pt idx="16">
                  <c:v>298.80998958508275</c:v>
                </c:pt>
                <c:pt idx="17">
                  <c:v>317.48561393415036</c:v>
                </c:pt>
                <c:pt idx="18">
                  <c:v>336.1612382832181</c:v>
                </c:pt>
                <c:pt idx="19">
                  <c:v>354.83686263228577</c:v>
                </c:pt>
                <c:pt idx="20">
                  <c:v>373.51248698135339</c:v>
                </c:pt>
                <c:pt idx="21">
                  <c:v>392.18811133042101</c:v>
                </c:pt>
                <c:pt idx="22">
                  <c:v>410.86373567948874</c:v>
                </c:pt>
                <c:pt idx="23">
                  <c:v>429.53936002855642</c:v>
                </c:pt>
                <c:pt idx="24">
                  <c:v>448.21498437762409</c:v>
                </c:pt>
                <c:pt idx="25">
                  <c:v>466.89060872669182</c:v>
                </c:pt>
                <c:pt idx="26">
                  <c:v>485.5662330757595</c:v>
                </c:pt>
                <c:pt idx="27">
                  <c:v>504.24185742482706</c:v>
                </c:pt>
                <c:pt idx="28">
                  <c:v>522.91748177389479</c:v>
                </c:pt>
                <c:pt idx="29">
                  <c:v>541.59310612296235</c:v>
                </c:pt>
                <c:pt idx="30">
                  <c:v>560.26873047203003</c:v>
                </c:pt>
                <c:pt idx="31">
                  <c:v>578.94435482109782</c:v>
                </c:pt>
                <c:pt idx="32">
                  <c:v>597.61997917016549</c:v>
                </c:pt>
                <c:pt idx="33">
                  <c:v>616.29560351923317</c:v>
                </c:pt>
                <c:pt idx="34">
                  <c:v>634.97122786830073</c:v>
                </c:pt>
                <c:pt idx="35">
                  <c:v>653.64685221736852</c:v>
                </c:pt>
                <c:pt idx="36">
                  <c:v>672.32247656643619</c:v>
                </c:pt>
                <c:pt idx="37">
                  <c:v>690.99810091550387</c:v>
                </c:pt>
                <c:pt idx="38">
                  <c:v>709.67372526457154</c:v>
                </c:pt>
                <c:pt idx="39">
                  <c:v>728.34934961363911</c:v>
                </c:pt>
                <c:pt idx="40">
                  <c:v>747.02497396270678</c:v>
                </c:pt>
                <c:pt idx="41">
                  <c:v>765.70059831177446</c:v>
                </c:pt>
                <c:pt idx="42">
                  <c:v>784.37622266084202</c:v>
                </c:pt>
                <c:pt idx="43">
                  <c:v>803.05184700990969</c:v>
                </c:pt>
                <c:pt idx="44">
                  <c:v>821.72747135897748</c:v>
                </c:pt>
                <c:pt idx="45">
                  <c:v>840.40309570804516</c:v>
                </c:pt>
                <c:pt idx="46">
                  <c:v>859.07872005711283</c:v>
                </c:pt>
                <c:pt idx="47">
                  <c:v>877.75434440618051</c:v>
                </c:pt>
                <c:pt idx="48">
                  <c:v>896.42996875524818</c:v>
                </c:pt>
                <c:pt idx="49">
                  <c:v>915.10559310431586</c:v>
                </c:pt>
                <c:pt idx="50">
                  <c:v>933.78121745338365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862C-439D-9973-034B0ACAB3FF}"/>
            </c:ext>
          </c:extLst>
        </c:ser>
        <c:ser>
          <c:idx val="9"/>
          <c:order val="9"/>
          <c:tx>
            <c:strRef>
              <c:f>グラフ!$K$5</c:f>
              <c:strCache>
                <c:ptCount val="1"/>
                <c:pt idx="0">
                  <c:v>円周方向応力outer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グラフ!$A$6:$A$56</c:f>
              <c:numCache>
                <c:formatCode>0.000</c:formatCode>
                <c:ptCount val="5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0.35000000000000003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0.41000000000000003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0.47000000000000003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</c:numCache>
            </c:numRef>
          </c:xVal>
          <c:yVal>
            <c:numRef>
              <c:f>グラフ!$K$6:$K$56</c:f>
              <c:numCache>
                <c:formatCode>0.0</c:formatCode>
                <c:ptCount val="51"/>
                <c:pt idx="0">
                  <c:v>0</c:v>
                </c:pt>
                <c:pt idx="1">
                  <c:v>9.968386963114515</c:v>
                </c:pt>
                <c:pt idx="2">
                  <c:v>19.93677392622903</c:v>
                </c:pt>
                <c:pt idx="3">
                  <c:v>29.905160889343541</c:v>
                </c:pt>
                <c:pt idx="4">
                  <c:v>39.87354785245806</c:v>
                </c:pt>
                <c:pt idx="5">
                  <c:v>49.841934815572571</c:v>
                </c:pt>
                <c:pt idx="6">
                  <c:v>59.810321778687083</c:v>
                </c:pt>
                <c:pt idx="7">
                  <c:v>69.778708741801594</c:v>
                </c:pt>
                <c:pt idx="8">
                  <c:v>79.74709570491612</c:v>
                </c:pt>
                <c:pt idx="9">
                  <c:v>89.715482668030631</c:v>
                </c:pt>
                <c:pt idx="10">
                  <c:v>99.683869631145143</c:v>
                </c:pt>
                <c:pt idx="11">
                  <c:v>109.65225659425965</c:v>
                </c:pt>
                <c:pt idx="12">
                  <c:v>119.62064355737417</c:v>
                </c:pt>
                <c:pt idx="13">
                  <c:v>129.58903052048871</c:v>
                </c:pt>
                <c:pt idx="14">
                  <c:v>139.55741748360319</c:v>
                </c:pt>
                <c:pt idx="15">
                  <c:v>149.5258044467177</c:v>
                </c:pt>
                <c:pt idx="16">
                  <c:v>159.49419140983224</c:v>
                </c:pt>
                <c:pt idx="17">
                  <c:v>169.46257837294672</c:v>
                </c:pt>
                <c:pt idx="18">
                  <c:v>179.43096533606126</c:v>
                </c:pt>
                <c:pt idx="19">
                  <c:v>189.39935229917577</c:v>
                </c:pt>
                <c:pt idx="20">
                  <c:v>199.36773926229029</c:v>
                </c:pt>
                <c:pt idx="21">
                  <c:v>209.33612622540477</c:v>
                </c:pt>
                <c:pt idx="22">
                  <c:v>219.30451318851931</c:v>
                </c:pt>
                <c:pt idx="23">
                  <c:v>229.27290015163382</c:v>
                </c:pt>
                <c:pt idx="24">
                  <c:v>239.24128711474833</c:v>
                </c:pt>
                <c:pt idx="25">
                  <c:v>249.20967407786287</c:v>
                </c:pt>
                <c:pt idx="26">
                  <c:v>259.17806104097741</c:v>
                </c:pt>
                <c:pt idx="27">
                  <c:v>269.14644800409184</c:v>
                </c:pt>
                <c:pt idx="28">
                  <c:v>279.11483496720638</c:v>
                </c:pt>
                <c:pt idx="29">
                  <c:v>289.08322193032086</c:v>
                </c:pt>
                <c:pt idx="30">
                  <c:v>299.0516088934354</c:v>
                </c:pt>
                <c:pt idx="31">
                  <c:v>309.01999585654994</c:v>
                </c:pt>
                <c:pt idx="32">
                  <c:v>318.98838281966448</c:v>
                </c:pt>
                <c:pt idx="33">
                  <c:v>328.95676978277902</c:v>
                </c:pt>
                <c:pt idx="34">
                  <c:v>338.92515674589345</c:v>
                </c:pt>
                <c:pt idx="35">
                  <c:v>348.89354370900804</c:v>
                </c:pt>
                <c:pt idx="36">
                  <c:v>358.86193067212253</c:v>
                </c:pt>
                <c:pt idx="37">
                  <c:v>368.83031763523707</c:v>
                </c:pt>
                <c:pt idx="38">
                  <c:v>378.79870459835155</c:v>
                </c:pt>
                <c:pt idx="39">
                  <c:v>388.76709156146603</c:v>
                </c:pt>
                <c:pt idx="40">
                  <c:v>398.73547852458057</c:v>
                </c:pt>
                <c:pt idx="41">
                  <c:v>408.70386548769505</c:v>
                </c:pt>
                <c:pt idx="42">
                  <c:v>418.67225245080954</c:v>
                </c:pt>
                <c:pt idx="43">
                  <c:v>428.64063941392408</c:v>
                </c:pt>
                <c:pt idx="44">
                  <c:v>438.60902637703862</c:v>
                </c:pt>
                <c:pt idx="45">
                  <c:v>448.57741334015316</c:v>
                </c:pt>
                <c:pt idx="46">
                  <c:v>458.54580030326764</c:v>
                </c:pt>
                <c:pt idx="47">
                  <c:v>468.51418726638218</c:v>
                </c:pt>
                <c:pt idx="48">
                  <c:v>478.48257422949666</c:v>
                </c:pt>
                <c:pt idx="49">
                  <c:v>488.45096119261115</c:v>
                </c:pt>
                <c:pt idx="50">
                  <c:v>498.41934815572574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862C-439D-9973-034B0ACAB3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9338655"/>
        <c:axId val="2069334079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グラフ!$E$5</c15:sqref>
                        </c15:formulaRef>
                      </c:ext>
                    </c:extLst>
                    <c:strCache>
                      <c:ptCount val="1"/>
                      <c:pt idx="0">
                        <c:v>圧入力min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グラフ!$A$6:$A$56</c15:sqref>
                        </c15:formulaRef>
                      </c:ext>
                    </c:extLst>
                    <c:numCache>
                      <c:formatCode>0.000</c:formatCode>
                      <c:ptCount val="51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0.1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0.35000000000000003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0.41000000000000003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0.47000000000000003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グラフ!$E$6:$E$56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0</c:v>
                      </c:pt>
                      <c:pt idx="1">
                        <c:v>0.89470665446764941</c:v>
                      </c:pt>
                      <c:pt idx="2">
                        <c:v>1.7894133089352988</c:v>
                      </c:pt>
                      <c:pt idx="3">
                        <c:v>2.6841199634029484</c:v>
                      </c:pt>
                      <c:pt idx="4">
                        <c:v>3.5788266178705976</c:v>
                      </c:pt>
                      <c:pt idx="5">
                        <c:v>4.4735332723382468</c:v>
                      </c:pt>
                      <c:pt idx="6">
                        <c:v>5.3682399268058969</c:v>
                      </c:pt>
                      <c:pt idx="7">
                        <c:v>6.262946581273547</c:v>
                      </c:pt>
                      <c:pt idx="8">
                        <c:v>7.1576532357411953</c:v>
                      </c:pt>
                      <c:pt idx="9">
                        <c:v>8.0523598902088445</c:v>
                      </c:pt>
                      <c:pt idx="10">
                        <c:v>8.9470665446764936</c:v>
                      </c:pt>
                      <c:pt idx="11">
                        <c:v>9.8417731991441428</c:v>
                      </c:pt>
                      <c:pt idx="12">
                        <c:v>10.736479853611794</c:v>
                      </c:pt>
                      <c:pt idx="13">
                        <c:v>11.631186508079443</c:v>
                      </c:pt>
                      <c:pt idx="14">
                        <c:v>12.525893162547094</c:v>
                      </c:pt>
                      <c:pt idx="15">
                        <c:v>13.420599817014741</c:v>
                      </c:pt>
                      <c:pt idx="16">
                        <c:v>14.315306471482391</c:v>
                      </c:pt>
                      <c:pt idx="17">
                        <c:v>15.21001312595004</c:v>
                      </c:pt>
                      <c:pt idx="18">
                        <c:v>16.104719780417689</c:v>
                      </c:pt>
                      <c:pt idx="19">
                        <c:v>16.999426434885343</c:v>
                      </c:pt>
                      <c:pt idx="20">
                        <c:v>17.894133089352987</c:v>
                      </c:pt>
                      <c:pt idx="21">
                        <c:v>18.788839743820638</c:v>
                      </c:pt>
                      <c:pt idx="22">
                        <c:v>19.683546398288286</c:v>
                      </c:pt>
                      <c:pt idx="23">
                        <c:v>20.578253052755937</c:v>
                      </c:pt>
                      <c:pt idx="24">
                        <c:v>21.472959707223588</c:v>
                      </c:pt>
                      <c:pt idx="25">
                        <c:v>22.367666361691235</c:v>
                      </c:pt>
                      <c:pt idx="26">
                        <c:v>23.262373016158886</c:v>
                      </c:pt>
                      <c:pt idx="27">
                        <c:v>24.157079670626537</c:v>
                      </c:pt>
                      <c:pt idx="28">
                        <c:v>25.051786325094188</c:v>
                      </c:pt>
                      <c:pt idx="29">
                        <c:v>25.946492979561825</c:v>
                      </c:pt>
                      <c:pt idx="30">
                        <c:v>26.841199634029483</c:v>
                      </c:pt>
                      <c:pt idx="31">
                        <c:v>27.735906288497134</c:v>
                      </c:pt>
                      <c:pt idx="32">
                        <c:v>28.630612942964781</c:v>
                      </c:pt>
                      <c:pt idx="33">
                        <c:v>29.525319597432432</c:v>
                      </c:pt>
                      <c:pt idx="34">
                        <c:v>30.420026251900079</c:v>
                      </c:pt>
                      <c:pt idx="35">
                        <c:v>31.31473290636773</c:v>
                      </c:pt>
                      <c:pt idx="36">
                        <c:v>32.209439560835378</c:v>
                      </c:pt>
                      <c:pt idx="37">
                        <c:v>33.104146215303032</c:v>
                      </c:pt>
                      <c:pt idx="38">
                        <c:v>33.998852869770687</c:v>
                      </c:pt>
                      <c:pt idx="39">
                        <c:v>34.893559524238327</c:v>
                      </c:pt>
                      <c:pt idx="40">
                        <c:v>35.788266178705975</c:v>
                      </c:pt>
                      <c:pt idx="41">
                        <c:v>36.682972833173629</c:v>
                      </c:pt>
                      <c:pt idx="42">
                        <c:v>37.577679487641277</c:v>
                      </c:pt>
                      <c:pt idx="43">
                        <c:v>38.472386142108924</c:v>
                      </c:pt>
                      <c:pt idx="44">
                        <c:v>39.367092796576571</c:v>
                      </c:pt>
                      <c:pt idx="45">
                        <c:v>40.261799451044219</c:v>
                      </c:pt>
                      <c:pt idx="46">
                        <c:v>41.156506105511873</c:v>
                      </c:pt>
                      <c:pt idx="47">
                        <c:v>42.051212759979528</c:v>
                      </c:pt>
                      <c:pt idx="48">
                        <c:v>42.945919414447175</c:v>
                      </c:pt>
                      <c:pt idx="49">
                        <c:v>43.840626068914823</c:v>
                      </c:pt>
                      <c:pt idx="50">
                        <c:v>44.73533272338247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7-862C-439D-9973-034B0ACAB3FF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グラフ!$F$5</c15:sqref>
                        </c15:formulaRef>
                      </c:ext>
                    </c:extLst>
                    <c:strCache>
                      <c:ptCount val="1"/>
                      <c:pt idx="0">
                        <c:v>圧入力nor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グラフ!$A$6:$A$56</c15:sqref>
                        </c15:formulaRef>
                      </c:ext>
                    </c:extLst>
                    <c:numCache>
                      <c:formatCode>0.000</c:formatCode>
                      <c:ptCount val="51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0.1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0.35000000000000003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0.41000000000000003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0.47000000000000003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グラフ!$F$6:$F$56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0</c:v>
                      </c:pt>
                      <c:pt idx="1">
                        <c:v>1.1425876408527915</c:v>
                      </c:pt>
                      <c:pt idx="2">
                        <c:v>2.285175281705583</c:v>
                      </c:pt>
                      <c:pt idx="3">
                        <c:v>3.4277629225583741</c:v>
                      </c:pt>
                      <c:pt idx="4">
                        <c:v>4.5703505634111661</c:v>
                      </c:pt>
                      <c:pt idx="5">
                        <c:v>5.712938204263958</c:v>
                      </c:pt>
                      <c:pt idx="6">
                        <c:v>6.8555258451167482</c:v>
                      </c:pt>
                      <c:pt idx="7">
                        <c:v>7.998113485969542</c:v>
                      </c:pt>
                      <c:pt idx="8">
                        <c:v>9.1407011268223322</c:v>
                      </c:pt>
                      <c:pt idx="9">
                        <c:v>10.283288767675124</c:v>
                      </c:pt>
                      <c:pt idx="10">
                        <c:v>11.425876408527916</c:v>
                      </c:pt>
                      <c:pt idx="11">
                        <c:v>12.568464049380708</c:v>
                      </c:pt>
                      <c:pt idx="12">
                        <c:v>13.711051690233496</c:v>
                      </c:pt>
                      <c:pt idx="13">
                        <c:v>14.853639331086292</c:v>
                      </c:pt>
                      <c:pt idx="14">
                        <c:v>15.996226971939084</c:v>
                      </c:pt>
                      <c:pt idx="15">
                        <c:v>17.138814612791872</c:v>
                      </c:pt>
                      <c:pt idx="16">
                        <c:v>18.281402253644664</c:v>
                      </c:pt>
                      <c:pt idx="17">
                        <c:v>19.423989894497456</c:v>
                      </c:pt>
                      <c:pt idx="18">
                        <c:v>20.566577535350248</c:v>
                      </c:pt>
                      <c:pt idx="19">
                        <c:v>21.709165176203044</c:v>
                      </c:pt>
                      <c:pt idx="20">
                        <c:v>22.851752817055832</c:v>
                      </c:pt>
                      <c:pt idx="21">
                        <c:v>23.994340457908621</c:v>
                      </c:pt>
                      <c:pt idx="22">
                        <c:v>25.136928098761416</c:v>
                      </c:pt>
                      <c:pt idx="23">
                        <c:v>26.279515739614205</c:v>
                      </c:pt>
                      <c:pt idx="24">
                        <c:v>27.422103380466993</c:v>
                      </c:pt>
                      <c:pt idx="25">
                        <c:v>28.564691021319788</c:v>
                      </c:pt>
                      <c:pt idx="26">
                        <c:v>29.707278662172584</c:v>
                      </c:pt>
                      <c:pt idx="27">
                        <c:v>30.849866303025369</c:v>
                      </c:pt>
                      <c:pt idx="28">
                        <c:v>31.992453943878168</c:v>
                      </c:pt>
                      <c:pt idx="29">
                        <c:v>33.135041584730949</c:v>
                      </c:pt>
                      <c:pt idx="30">
                        <c:v>34.277629225583745</c:v>
                      </c:pt>
                      <c:pt idx="31">
                        <c:v>35.42021686643654</c:v>
                      </c:pt>
                      <c:pt idx="32">
                        <c:v>36.562804507289329</c:v>
                      </c:pt>
                      <c:pt idx="33">
                        <c:v>37.705392148142117</c:v>
                      </c:pt>
                      <c:pt idx="34">
                        <c:v>38.847979788994913</c:v>
                      </c:pt>
                      <c:pt idx="35">
                        <c:v>39.990567429847701</c:v>
                      </c:pt>
                      <c:pt idx="36">
                        <c:v>41.133155070700496</c:v>
                      </c:pt>
                      <c:pt idx="37">
                        <c:v>42.275742711553285</c:v>
                      </c:pt>
                      <c:pt idx="38">
                        <c:v>43.418330352406088</c:v>
                      </c:pt>
                      <c:pt idx="39">
                        <c:v>44.560917993258869</c:v>
                      </c:pt>
                      <c:pt idx="40">
                        <c:v>45.703505634111664</c:v>
                      </c:pt>
                      <c:pt idx="41">
                        <c:v>46.846093274964446</c:v>
                      </c:pt>
                      <c:pt idx="42">
                        <c:v>47.988680915817241</c:v>
                      </c:pt>
                      <c:pt idx="43">
                        <c:v>49.13126855667003</c:v>
                      </c:pt>
                      <c:pt idx="44">
                        <c:v>50.273856197522832</c:v>
                      </c:pt>
                      <c:pt idx="45">
                        <c:v>51.416443838375621</c:v>
                      </c:pt>
                      <c:pt idx="46">
                        <c:v>52.559031479228409</c:v>
                      </c:pt>
                      <c:pt idx="47">
                        <c:v>53.701619120081212</c:v>
                      </c:pt>
                      <c:pt idx="48">
                        <c:v>54.844206760933986</c:v>
                      </c:pt>
                      <c:pt idx="49">
                        <c:v>55.986794401786796</c:v>
                      </c:pt>
                      <c:pt idx="50">
                        <c:v>57.129382042639577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862C-439D-9973-034B0ACAB3FF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グラフ!$G$5</c15:sqref>
                        </c15:formulaRef>
                      </c:ext>
                    </c:extLst>
                    <c:strCache>
                      <c:ptCount val="1"/>
                      <c:pt idx="0">
                        <c:v>圧入力max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グラフ!$A$6:$A$56</c15:sqref>
                        </c15:formulaRef>
                      </c:ext>
                    </c:extLst>
                    <c:numCache>
                      <c:formatCode>0.000</c:formatCode>
                      <c:ptCount val="51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0.1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0.35000000000000003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0.41000000000000003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0.47000000000000003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グラフ!$G$6:$G$56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0</c:v>
                      </c:pt>
                      <c:pt idx="1">
                        <c:v>1.4004306860873335</c:v>
                      </c:pt>
                      <c:pt idx="2">
                        <c:v>2.8008613721746669</c:v>
                      </c:pt>
                      <c:pt idx="3">
                        <c:v>4.201292058262001</c:v>
                      </c:pt>
                      <c:pt idx="4">
                        <c:v>5.6017227443493338</c:v>
                      </c:pt>
                      <c:pt idx="5">
                        <c:v>7.0021534304366675</c:v>
                      </c:pt>
                      <c:pt idx="6">
                        <c:v>8.4025841165240021</c:v>
                      </c:pt>
                      <c:pt idx="7">
                        <c:v>9.8030148026113366</c:v>
                      </c:pt>
                      <c:pt idx="8">
                        <c:v>11.203445488698668</c:v>
                      </c:pt>
                      <c:pt idx="9">
                        <c:v>12.603876174786002</c:v>
                      </c:pt>
                      <c:pt idx="10">
                        <c:v>14.004306860873335</c:v>
                      </c:pt>
                      <c:pt idx="11">
                        <c:v>15.404737546960666</c:v>
                      </c:pt>
                      <c:pt idx="12">
                        <c:v>16.805168233048004</c:v>
                      </c:pt>
                      <c:pt idx="13">
                        <c:v>18.20559891913534</c:v>
                      </c:pt>
                      <c:pt idx="14">
                        <c:v>19.606029605222673</c:v>
                      </c:pt>
                      <c:pt idx="15">
                        <c:v>21.006460291310002</c:v>
                      </c:pt>
                      <c:pt idx="16">
                        <c:v>22.406890977397335</c:v>
                      </c:pt>
                      <c:pt idx="17">
                        <c:v>23.807321663484668</c:v>
                      </c:pt>
                      <c:pt idx="18">
                        <c:v>25.207752349572004</c:v>
                      </c:pt>
                      <c:pt idx="19">
                        <c:v>26.608183035659341</c:v>
                      </c:pt>
                      <c:pt idx="20">
                        <c:v>28.00861372174667</c:v>
                      </c:pt>
                      <c:pt idx="21">
                        <c:v>29.409044407833999</c:v>
                      </c:pt>
                      <c:pt idx="22">
                        <c:v>30.809475093921332</c:v>
                      </c:pt>
                      <c:pt idx="23">
                        <c:v>32.209905780008675</c:v>
                      </c:pt>
                      <c:pt idx="24">
                        <c:v>33.610336466096008</c:v>
                      </c:pt>
                      <c:pt idx="25">
                        <c:v>35.010767152183341</c:v>
                      </c:pt>
                      <c:pt idx="26">
                        <c:v>36.411197838270681</c:v>
                      </c:pt>
                      <c:pt idx="27">
                        <c:v>37.811628524358007</c:v>
                      </c:pt>
                      <c:pt idx="28">
                        <c:v>39.212059210445346</c:v>
                      </c:pt>
                      <c:pt idx="29">
                        <c:v>40.612489896532665</c:v>
                      </c:pt>
                      <c:pt idx="30">
                        <c:v>42.012920582620005</c:v>
                      </c:pt>
                      <c:pt idx="31">
                        <c:v>43.413351268707345</c:v>
                      </c:pt>
                      <c:pt idx="32">
                        <c:v>44.813781954794671</c:v>
                      </c:pt>
                      <c:pt idx="33">
                        <c:v>46.21421264088201</c:v>
                      </c:pt>
                      <c:pt idx="34">
                        <c:v>47.614643326969336</c:v>
                      </c:pt>
                      <c:pt idx="35">
                        <c:v>49.015074013056676</c:v>
                      </c:pt>
                      <c:pt idx="36">
                        <c:v>50.415504699144009</c:v>
                      </c:pt>
                      <c:pt idx="37">
                        <c:v>51.815935385231342</c:v>
                      </c:pt>
                      <c:pt idx="38">
                        <c:v>53.216366071318681</c:v>
                      </c:pt>
                      <c:pt idx="39">
                        <c:v>54.616796757406</c:v>
                      </c:pt>
                      <c:pt idx="40">
                        <c:v>56.01722744349334</c:v>
                      </c:pt>
                      <c:pt idx="41">
                        <c:v>57.417658129580673</c:v>
                      </c:pt>
                      <c:pt idx="42">
                        <c:v>58.818088815667998</c:v>
                      </c:pt>
                      <c:pt idx="43">
                        <c:v>60.218519501755338</c:v>
                      </c:pt>
                      <c:pt idx="44">
                        <c:v>61.618950187842664</c:v>
                      </c:pt>
                      <c:pt idx="45">
                        <c:v>63.019380873930011</c:v>
                      </c:pt>
                      <c:pt idx="46">
                        <c:v>64.419811560017351</c:v>
                      </c:pt>
                      <c:pt idx="47">
                        <c:v>65.820242246104698</c:v>
                      </c:pt>
                      <c:pt idx="48">
                        <c:v>67.220672932192016</c:v>
                      </c:pt>
                      <c:pt idx="49">
                        <c:v>68.621103618279349</c:v>
                      </c:pt>
                      <c:pt idx="50">
                        <c:v>70.021534304366682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862C-439D-9973-034B0ACAB3FF}"/>
                  </c:ext>
                </c:extLst>
              </c15:ser>
            </c15:filteredScatterSeries>
          </c:ext>
        </c:extLst>
      </c:scatterChart>
      <c:valAx>
        <c:axId val="2069338655"/>
        <c:scaling>
          <c:orientation val="minMax"/>
          <c:max val="0.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グラフ!$A$4</c:f>
              <c:strCache>
                <c:ptCount val="1"/>
                <c:pt idx="0">
                  <c:v>締め代[mm]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069334079"/>
        <c:crosses val="autoZero"/>
        <c:crossBetween val="midCat"/>
      </c:valAx>
      <c:valAx>
        <c:axId val="2069334079"/>
        <c:scaling>
          <c:orientation val="minMax"/>
          <c:max val="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応力</a:t>
                </a:r>
                <a:r>
                  <a:rPr lang="en-US" altLang="ja-JP"/>
                  <a:t>[MPa]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0693386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締め代</a:t>
            </a:r>
            <a:r>
              <a:rPr lang="en-US" altLang="ja-JP"/>
              <a:t>vs</a:t>
            </a:r>
            <a:r>
              <a:rPr lang="ja-JP" altLang="en-US"/>
              <a:t>圧入力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smoothMarker"/>
        <c:varyColors val="0"/>
        <c:ser>
          <c:idx val="3"/>
          <c:order val="3"/>
          <c:tx>
            <c:strRef>
              <c:f>グラフ!$E$5</c:f>
              <c:strCache>
                <c:ptCount val="1"/>
                <c:pt idx="0">
                  <c:v>圧入力min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グラフ!$A$6:$A$56</c:f>
              <c:numCache>
                <c:formatCode>0.000</c:formatCode>
                <c:ptCount val="5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0.35000000000000003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0.41000000000000003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0.47000000000000003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</c:numCache>
            </c:numRef>
          </c:xVal>
          <c:yVal>
            <c:numRef>
              <c:f>グラフ!$E$6:$E$56</c:f>
              <c:numCache>
                <c:formatCode>0.0</c:formatCode>
                <c:ptCount val="51"/>
                <c:pt idx="0">
                  <c:v>0</c:v>
                </c:pt>
                <c:pt idx="1">
                  <c:v>0.89470665446764941</c:v>
                </c:pt>
                <c:pt idx="2">
                  <c:v>1.7894133089352988</c:v>
                </c:pt>
                <c:pt idx="3">
                  <c:v>2.6841199634029484</c:v>
                </c:pt>
                <c:pt idx="4">
                  <c:v>3.5788266178705976</c:v>
                </c:pt>
                <c:pt idx="5">
                  <c:v>4.4735332723382468</c:v>
                </c:pt>
                <c:pt idx="6">
                  <c:v>5.3682399268058969</c:v>
                </c:pt>
                <c:pt idx="7">
                  <c:v>6.262946581273547</c:v>
                </c:pt>
                <c:pt idx="8">
                  <c:v>7.1576532357411953</c:v>
                </c:pt>
                <c:pt idx="9">
                  <c:v>8.0523598902088445</c:v>
                </c:pt>
                <c:pt idx="10">
                  <c:v>8.9470665446764936</c:v>
                </c:pt>
                <c:pt idx="11">
                  <c:v>9.8417731991441428</c:v>
                </c:pt>
                <c:pt idx="12">
                  <c:v>10.736479853611794</c:v>
                </c:pt>
                <c:pt idx="13">
                  <c:v>11.631186508079443</c:v>
                </c:pt>
                <c:pt idx="14">
                  <c:v>12.525893162547094</c:v>
                </c:pt>
                <c:pt idx="15">
                  <c:v>13.420599817014741</c:v>
                </c:pt>
                <c:pt idx="16">
                  <c:v>14.315306471482391</c:v>
                </c:pt>
                <c:pt idx="17">
                  <c:v>15.21001312595004</c:v>
                </c:pt>
                <c:pt idx="18">
                  <c:v>16.104719780417689</c:v>
                </c:pt>
                <c:pt idx="19">
                  <c:v>16.999426434885343</c:v>
                </c:pt>
                <c:pt idx="20">
                  <c:v>17.894133089352987</c:v>
                </c:pt>
                <c:pt idx="21">
                  <c:v>18.788839743820638</c:v>
                </c:pt>
                <c:pt idx="22">
                  <c:v>19.683546398288286</c:v>
                </c:pt>
                <c:pt idx="23">
                  <c:v>20.578253052755937</c:v>
                </c:pt>
                <c:pt idx="24">
                  <c:v>21.472959707223588</c:v>
                </c:pt>
                <c:pt idx="25">
                  <c:v>22.367666361691235</c:v>
                </c:pt>
                <c:pt idx="26">
                  <c:v>23.262373016158886</c:v>
                </c:pt>
                <c:pt idx="27">
                  <c:v>24.157079670626537</c:v>
                </c:pt>
                <c:pt idx="28">
                  <c:v>25.051786325094188</c:v>
                </c:pt>
                <c:pt idx="29">
                  <c:v>25.946492979561825</c:v>
                </c:pt>
                <c:pt idx="30">
                  <c:v>26.841199634029483</c:v>
                </c:pt>
                <c:pt idx="31">
                  <c:v>27.735906288497134</c:v>
                </c:pt>
                <c:pt idx="32">
                  <c:v>28.630612942964781</c:v>
                </c:pt>
                <c:pt idx="33">
                  <c:v>29.525319597432432</c:v>
                </c:pt>
                <c:pt idx="34">
                  <c:v>30.420026251900079</c:v>
                </c:pt>
                <c:pt idx="35">
                  <c:v>31.31473290636773</c:v>
                </c:pt>
                <c:pt idx="36">
                  <c:v>32.209439560835378</c:v>
                </c:pt>
                <c:pt idx="37">
                  <c:v>33.104146215303032</c:v>
                </c:pt>
                <c:pt idx="38">
                  <c:v>33.998852869770687</c:v>
                </c:pt>
                <c:pt idx="39">
                  <c:v>34.893559524238327</c:v>
                </c:pt>
                <c:pt idx="40">
                  <c:v>35.788266178705975</c:v>
                </c:pt>
                <c:pt idx="41">
                  <c:v>36.682972833173629</c:v>
                </c:pt>
                <c:pt idx="42">
                  <c:v>37.577679487641277</c:v>
                </c:pt>
                <c:pt idx="43">
                  <c:v>38.472386142108924</c:v>
                </c:pt>
                <c:pt idx="44">
                  <c:v>39.367092796576571</c:v>
                </c:pt>
                <c:pt idx="45">
                  <c:v>40.261799451044219</c:v>
                </c:pt>
                <c:pt idx="46">
                  <c:v>41.156506105511873</c:v>
                </c:pt>
                <c:pt idx="47">
                  <c:v>42.051212759979528</c:v>
                </c:pt>
                <c:pt idx="48">
                  <c:v>42.945919414447175</c:v>
                </c:pt>
                <c:pt idx="49">
                  <c:v>43.840626068914823</c:v>
                </c:pt>
                <c:pt idx="50">
                  <c:v>44.73533272338247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D63-4373-AA58-894986F56CB1}"/>
            </c:ext>
          </c:extLst>
        </c:ser>
        <c:ser>
          <c:idx val="4"/>
          <c:order val="4"/>
          <c:tx>
            <c:strRef>
              <c:f>グラフ!$F$5</c:f>
              <c:strCache>
                <c:ptCount val="1"/>
                <c:pt idx="0">
                  <c:v>圧入力nor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グラフ!$A$6:$A$56</c:f>
              <c:numCache>
                <c:formatCode>0.000</c:formatCode>
                <c:ptCount val="5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0.35000000000000003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0.41000000000000003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0.47000000000000003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</c:numCache>
            </c:numRef>
          </c:xVal>
          <c:yVal>
            <c:numRef>
              <c:f>グラフ!$F$6:$F$56</c:f>
              <c:numCache>
                <c:formatCode>0.0</c:formatCode>
                <c:ptCount val="51"/>
                <c:pt idx="0">
                  <c:v>0</c:v>
                </c:pt>
                <c:pt idx="1">
                  <c:v>1.1425876408527915</c:v>
                </c:pt>
                <c:pt idx="2">
                  <c:v>2.285175281705583</c:v>
                </c:pt>
                <c:pt idx="3">
                  <c:v>3.4277629225583741</c:v>
                </c:pt>
                <c:pt idx="4">
                  <c:v>4.5703505634111661</c:v>
                </c:pt>
                <c:pt idx="5">
                  <c:v>5.712938204263958</c:v>
                </c:pt>
                <c:pt idx="6">
                  <c:v>6.8555258451167482</c:v>
                </c:pt>
                <c:pt idx="7">
                  <c:v>7.998113485969542</c:v>
                </c:pt>
                <c:pt idx="8">
                  <c:v>9.1407011268223322</c:v>
                </c:pt>
                <c:pt idx="9">
                  <c:v>10.283288767675124</c:v>
                </c:pt>
                <c:pt idx="10">
                  <c:v>11.425876408527916</c:v>
                </c:pt>
                <c:pt idx="11">
                  <c:v>12.568464049380708</c:v>
                </c:pt>
                <c:pt idx="12">
                  <c:v>13.711051690233496</c:v>
                </c:pt>
                <c:pt idx="13">
                  <c:v>14.853639331086292</c:v>
                </c:pt>
                <c:pt idx="14">
                  <c:v>15.996226971939084</c:v>
                </c:pt>
                <c:pt idx="15">
                  <c:v>17.138814612791872</c:v>
                </c:pt>
                <c:pt idx="16">
                  <c:v>18.281402253644664</c:v>
                </c:pt>
                <c:pt idx="17">
                  <c:v>19.423989894497456</c:v>
                </c:pt>
                <c:pt idx="18">
                  <c:v>20.566577535350248</c:v>
                </c:pt>
                <c:pt idx="19">
                  <c:v>21.709165176203044</c:v>
                </c:pt>
                <c:pt idx="20">
                  <c:v>22.851752817055832</c:v>
                </c:pt>
                <c:pt idx="21">
                  <c:v>23.994340457908621</c:v>
                </c:pt>
                <c:pt idx="22">
                  <c:v>25.136928098761416</c:v>
                </c:pt>
                <c:pt idx="23">
                  <c:v>26.279515739614205</c:v>
                </c:pt>
                <c:pt idx="24">
                  <c:v>27.422103380466993</c:v>
                </c:pt>
                <c:pt idx="25">
                  <c:v>28.564691021319788</c:v>
                </c:pt>
                <c:pt idx="26">
                  <c:v>29.707278662172584</c:v>
                </c:pt>
                <c:pt idx="27">
                  <c:v>30.849866303025369</c:v>
                </c:pt>
                <c:pt idx="28">
                  <c:v>31.992453943878168</c:v>
                </c:pt>
                <c:pt idx="29">
                  <c:v>33.135041584730949</c:v>
                </c:pt>
                <c:pt idx="30">
                  <c:v>34.277629225583745</c:v>
                </c:pt>
                <c:pt idx="31">
                  <c:v>35.42021686643654</c:v>
                </c:pt>
                <c:pt idx="32">
                  <c:v>36.562804507289329</c:v>
                </c:pt>
                <c:pt idx="33">
                  <c:v>37.705392148142117</c:v>
                </c:pt>
                <c:pt idx="34">
                  <c:v>38.847979788994913</c:v>
                </c:pt>
                <c:pt idx="35">
                  <c:v>39.990567429847701</c:v>
                </c:pt>
                <c:pt idx="36">
                  <c:v>41.133155070700496</c:v>
                </c:pt>
                <c:pt idx="37">
                  <c:v>42.275742711553285</c:v>
                </c:pt>
                <c:pt idx="38">
                  <c:v>43.418330352406088</c:v>
                </c:pt>
                <c:pt idx="39">
                  <c:v>44.560917993258869</c:v>
                </c:pt>
                <c:pt idx="40">
                  <c:v>45.703505634111664</c:v>
                </c:pt>
                <c:pt idx="41">
                  <c:v>46.846093274964446</c:v>
                </c:pt>
                <c:pt idx="42">
                  <c:v>47.988680915817241</c:v>
                </c:pt>
                <c:pt idx="43">
                  <c:v>49.13126855667003</c:v>
                </c:pt>
                <c:pt idx="44">
                  <c:v>50.273856197522832</c:v>
                </c:pt>
                <c:pt idx="45">
                  <c:v>51.416443838375621</c:v>
                </c:pt>
                <c:pt idx="46">
                  <c:v>52.559031479228409</c:v>
                </c:pt>
                <c:pt idx="47">
                  <c:v>53.701619120081212</c:v>
                </c:pt>
                <c:pt idx="48">
                  <c:v>54.844206760933986</c:v>
                </c:pt>
                <c:pt idx="49">
                  <c:v>55.986794401786796</c:v>
                </c:pt>
                <c:pt idx="50">
                  <c:v>57.129382042639577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D63-4373-AA58-894986F56CB1}"/>
            </c:ext>
          </c:extLst>
        </c:ser>
        <c:ser>
          <c:idx val="5"/>
          <c:order val="5"/>
          <c:tx>
            <c:strRef>
              <c:f>グラフ!$G$5</c:f>
              <c:strCache>
                <c:ptCount val="1"/>
                <c:pt idx="0">
                  <c:v>圧入力max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グラフ!$A$6:$A$56</c:f>
              <c:numCache>
                <c:formatCode>0.000</c:formatCode>
                <c:ptCount val="5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0.35000000000000003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0.41000000000000003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0.47000000000000003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</c:numCache>
            </c:numRef>
          </c:xVal>
          <c:yVal>
            <c:numRef>
              <c:f>グラフ!$G$6:$G$56</c:f>
              <c:numCache>
                <c:formatCode>0.0</c:formatCode>
                <c:ptCount val="51"/>
                <c:pt idx="0">
                  <c:v>0</c:v>
                </c:pt>
                <c:pt idx="1">
                  <c:v>1.4004306860873335</c:v>
                </c:pt>
                <c:pt idx="2">
                  <c:v>2.8008613721746669</c:v>
                </c:pt>
                <c:pt idx="3">
                  <c:v>4.201292058262001</c:v>
                </c:pt>
                <c:pt idx="4">
                  <c:v>5.6017227443493338</c:v>
                </c:pt>
                <c:pt idx="5">
                  <c:v>7.0021534304366675</c:v>
                </c:pt>
                <c:pt idx="6">
                  <c:v>8.4025841165240021</c:v>
                </c:pt>
                <c:pt idx="7">
                  <c:v>9.8030148026113366</c:v>
                </c:pt>
                <c:pt idx="8">
                  <c:v>11.203445488698668</c:v>
                </c:pt>
                <c:pt idx="9">
                  <c:v>12.603876174786002</c:v>
                </c:pt>
                <c:pt idx="10">
                  <c:v>14.004306860873335</c:v>
                </c:pt>
                <c:pt idx="11">
                  <c:v>15.404737546960666</c:v>
                </c:pt>
                <c:pt idx="12">
                  <c:v>16.805168233048004</c:v>
                </c:pt>
                <c:pt idx="13">
                  <c:v>18.20559891913534</c:v>
                </c:pt>
                <c:pt idx="14">
                  <c:v>19.606029605222673</c:v>
                </c:pt>
                <c:pt idx="15">
                  <c:v>21.006460291310002</c:v>
                </c:pt>
                <c:pt idx="16">
                  <c:v>22.406890977397335</c:v>
                </c:pt>
                <c:pt idx="17">
                  <c:v>23.807321663484668</c:v>
                </c:pt>
                <c:pt idx="18">
                  <c:v>25.207752349572004</c:v>
                </c:pt>
                <c:pt idx="19">
                  <c:v>26.608183035659341</c:v>
                </c:pt>
                <c:pt idx="20">
                  <c:v>28.00861372174667</c:v>
                </c:pt>
                <c:pt idx="21">
                  <c:v>29.409044407833999</c:v>
                </c:pt>
                <c:pt idx="22">
                  <c:v>30.809475093921332</c:v>
                </c:pt>
                <c:pt idx="23">
                  <c:v>32.209905780008675</c:v>
                </c:pt>
                <c:pt idx="24">
                  <c:v>33.610336466096008</c:v>
                </c:pt>
                <c:pt idx="25">
                  <c:v>35.010767152183341</c:v>
                </c:pt>
                <c:pt idx="26">
                  <c:v>36.411197838270681</c:v>
                </c:pt>
                <c:pt idx="27">
                  <c:v>37.811628524358007</c:v>
                </c:pt>
                <c:pt idx="28">
                  <c:v>39.212059210445346</c:v>
                </c:pt>
                <c:pt idx="29">
                  <c:v>40.612489896532665</c:v>
                </c:pt>
                <c:pt idx="30">
                  <c:v>42.012920582620005</c:v>
                </c:pt>
                <c:pt idx="31">
                  <c:v>43.413351268707345</c:v>
                </c:pt>
                <c:pt idx="32">
                  <c:v>44.813781954794671</c:v>
                </c:pt>
                <c:pt idx="33">
                  <c:v>46.21421264088201</c:v>
                </c:pt>
                <c:pt idx="34">
                  <c:v>47.614643326969336</c:v>
                </c:pt>
                <c:pt idx="35">
                  <c:v>49.015074013056676</c:v>
                </c:pt>
                <c:pt idx="36">
                  <c:v>50.415504699144009</c:v>
                </c:pt>
                <c:pt idx="37">
                  <c:v>51.815935385231342</c:v>
                </c:pt>
                <c:pt idx="38">
                  <c:v>53.216366071318681</c:v>
                </c:pt>
                <c:pt idx="39">
                  <c:v>54.616796757406</c:v>
                </c:pt>
                <c:pt idx="40">
                  <c:v>56.01722744349334</c:v>
                </c:pt>
                <c:pt idx="41">
                  <c:v>57.417658129580673</c:v>
                </c:pt>
                <c:pt idx="42">
                  <c:v>58.818088815667998</c:v>
                </c:pt>
                <c:pt idx="43">
                  <c:v>60.218519501755338</c:v>
                </c:pt>
                <c:pt idx="44">
                  <c:v>61.618950187842664</c:v>
                </c:pt>
                <c:pt idx="45">
                  <c:v>63.019380873930011</c:v>
                </c:pt>
                <c:pt idx="46">
                  <c:v>64.419811560017351</c:v>
                </c:pt>
                <c:pt idx="47">
                  <c:v>65.820242246104698</c:v>
                </c:pt>
                <c:pt idx="48">
                  <c:v>67.220672932192016</c:v>
                </c:pt>
                <c:pt idx="49">
                  <c:v>68.621103618279349</c:v>
                </c:pt>
                <c:pt idx="50">
                  <c:v>70.021534304366682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D63-4373-AA58-894986F56C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9338655"/>
        <c:axId val="2069334079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グラフ!$B$5</c15:sqref>
                        </c15:formulaRef>
                      </c:ext>
                    </c:extLst>
                    <c:strCache>
                      <c:ptCount val="1"/>
                      <c:pt idx="0">
                        <c:v>半径方向応力min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グラフ!$A$6:$A$56</c15:sqref>
                        </c15:formulaRef>
                      </c:ext>
                    </c:extLst>
                    <c:numCache>
                      <c:formatCode>0.000</c:formatCode>
                      <c:ptCount val="51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0.1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0.35000000000000003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0.41000000000000003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0.47000000000000003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グラフ!$B$6:$B$56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0</c:v>
                      </c:pt>
                      <c:pt idx="1">
                        <c:v>5.13552081128155</c:v>
                      </c:pt>
                      <c:pt idx="2">
                        <c:v>10.2710416225631</c:v>
                      </c:pt>
                      <c:pt idx="3">
                        <c:v>15.40656243384465</c:v>
                      </c:pt>
                      <c:pt idx="4">
                        <c:v>20.5420832451262</c:v>
                      </c:pt>
                      <c:pt idx="5">
                        <c:v>25.677604056407752</c:v>
                      </c:pt>
                      <c:pt idx="6">
                        <c:v>30.8131248676893</c:v>
                      </c:pt>
                      <c:pt idx="7">
                        <c:v>35.948645678970855</c:v>
                      </c:pt>
                      <c:pt idx="8">
                        <c:v>41.0841664902524</c:v>
                      </c:pt>
                      <c:pt idx="9">
                        <c:v>46.219687301533952</c:v>
                      </c:pt>
                      <c:pt idx="10">
                        <c:v>51.355208112815504</c:v>
                      </c:pt>
                      <c:pt idx="11">
                        <c:v>56.490728924097048</c:v>
                      </c:pt>
                      <c:pt idx="12">
                        <c:v>61.6262497353786</c:v>
                      </c:pt>
                      <c:pt idx="13">
                        <c:v>66.761770546660159</c:v>
                      </c:pt>
                      <c:pt idx="14">
                        <c:v>71.897291357941711</c:v>
                      </c:pt>
                      <c:pt idx="15">
                        <c:v>77.032812169223249</c:v>
                      </c:pt>
                      <c:pt idx="16">
                        <c:v>82.1683329805048</c:v>
                      </c:pt>
                      <c:pt idx="17">
                        <c:v>87.303853791786352</c:v>
                      </c:pt>
                      <c:pt idx="18">
                        <c:v>92.439374603067904</c:v>
                      </c:pt>
                      <c:pt idx="19">
                        <c:v>97.57489541434947</c:v>
                      </c:pt>
                      <c:pt idx="20">
                        <c:v>102.71041622563101</c:v>
                      </c:pt>
                      <c:pt idx="21">
                        <c:v>107.84593703691255</c:v>
                      </c:pt>
                      <c:pt idx="22">
                        <c:v>112.9814578481941</c:v>
                      </c:pt>
                      <c:pt idx="23">
                        <c:v>118.11697865947566</c:v>
                      </c:pt>
                      <c:pt idx="24">
                        <c:v>123.2524994707572</c:v>
                      </c:pt>
                      <c:pt idx="25">
                        <c:v>128.38802028203875</c:v>
                      </c:pt>
                      <c:pt idx="26">
                        <c:v>133.52354109332032</c:v>
                      </c:pt>
                      <c:pt idx="27">
                        <c:v>138.65906190460186</c:v>
                      </c:pt>
                      <c:pt idx="28">
                        <c:v>143.79458271588342</c:v>
                      </c:pt>
                      <c:pt idx="29">
                        <c:v>148.93010352716493</c:v>
                      </c:pt>
                      <c:pt idx="30">
                        <c:v>154.0656243384465</c:v>
                      </c:pt>
                      <c:pt idx="31">
                        <c:v>159.20114514972806</c:v>
                      </c:pt>
                      <c:pt idx="32">
                        <c:v>164.3366659610096</c:v>
                      </c:pt>
                      <c:pt idx="33">
                        <c:v>169.47218677229117</c:v>
                      </c:pt>
                      <c:pt idx="34">
                        <c:v>174.6077075835727</c:v>
                      </c:pt>
                      <c:pt idx="35">
                        <c:v>179.74322839485427</c:v>
                      </c:pt>
                      <c:pt idx="36">
                        <c:v>184.87874920613581</c:v>
                      </c:pt>
                      <c:pt idx="37">
                        <c:v>190.01427001741737</c:v>
                      </c:pt>
                      <c:pt idx="38">
                        <c:v>195.14979082869894</c:v>
                      </c:pt>
                      <c:pt idx="39">
                        <c:v>200.28531163998045</c:v>
                      </c:pt>
                      <c:pt idx="40">
                        <c:v>205.42083245126202</c:v>
                      </c:pt>
                      <c:pt idx="41">
                        <c:v>210.55635326254355</c:v>
                      </c:pt>
                      <c:pt idx="42">
                        <c:v>215.69187407382509</c:v>
                      </c:pt>
                      <c:pt idx="43">
                        <c:v>220.82739488510666</c:v>
                      </c:pt>
                      <c:pt idx="44">
                        <c:v>225.96291569638819</c:v>
                      </c:pt>
                      <c:pt idx="45">
                        <c:v>231.09843650766976</c:v>
                      </c:pt>
                      <c:pt idx="46">
                        <c:v>236.23395731895133</c:v>
                      </c:pt>
                      <c:pt idx="47">
                        <c:v>241.36947813023289</c:v>
                      </c:pt>
                      <c:pt idx="48">
                        <c:v>246.5049989415144</c:v>
                      </c:pt>
                      <c:pt idx="49">
                        <c:v>251.64051975279597</c:v>
                      </c:pt>
                      <c:pt idx="50">
                        <c:v>256.7760405640775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3-9D63-4373-AA58-894986F56CB1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グラフ!$C$5</c15:sqref>
                        </c15:formulaRef>
                      </c:ext>
                    </c:extLst>
                    <c:strCache>
                      <c:ptCount val="1"/>
                      <c:pt idx="0">
                        <c:v>半径方向応力nor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グラフ!$A$6:$A$56</c15:sqref>
                        </c15:formulaRef>
                      </c:ext>
                    </c:extLst>
                    <c:numCache>
                      <c:formatCode>0.000</c:formatCode>
                      <c:ptCount val="51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0.1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0.35000000000000003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0.41000000000000003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0.47000000000000003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グラフ!$C$6:$C$56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0</c:v>
                      </c:pt>
                      <c:pt idx="1">
                        <c:v>5.1885955296647772</c:v>
                      </c:pt>
                      <c:pt idx="2">
                        <c:v>10.377191059329554</c:v>
                      </c:pt>
                      <c:pt idx="3">
                        <c:v>15.56578658899433</c:v>
                      </c:pt>
                      <c:pt idx="4">
                        <c:v>20.754382118659109</c:v>
                      </c:pt>
                      <c:pt idx="5">
                        <c:v>25.942977648323883</c:v>
                      </c:pt>
                      <c:pt idx="6">
                        <c:v>31.13157317798866</c:v>
                      </c:pt>
                      <c:pt idx="7">
                        <c:v>36.320168707653437</c:v>
                      </c:pt>
                      <c:pt idx="8">
                        <c:v>41.508764237318218</c:v>
                      </c:pt>
                      <c:pt idx="9">
                        <c:v>46.697359766982991</c:v>
                      </c:pt>
                      <c:pt idx="10">
                        <c:v>51.885955296647765</c:v>
                      </c:pt>
                      <c:pt idx="11">
                        <c:v>57.074550826312546</c:v>
                      </c:pt>
                      <c:pt idx="12">
                        <c:v>62.26314635597732</c:v>
                      </c:pt>
                      <c:pt idx="13">
                        <c:v>67.451741885642107</c:v>
                      </c:pt>
                      <c:pt idx="14">
                        <c:v>72.640337415306874</c:v>
                      </c:pt>
                      <c:pt idx="15">
                        <c:v>77.82893294497164</c:v>
                      </c:pt>
                      <c:pt idx="16">
                        <c:v>83.017528474636435</c:v>
                      </c:pt>
                      <c:pt idx="17">
                        <c:v>88.206124004301202</c:v>
                      </c:pt>
                      <c:pt idx="18">
                        <c:v>93.394719533965983</c:v>
                      </c:pt>
                      <c:pt idx="19">
                        <c:v>98.583315063630764</c:v>
                      </c:pt>
                      <c:pt idx="20">
                        <c:v>103.77191059329553</c:v>
                      </c:pt>
                      <c:pt idx="21">
                        <c:v>108.9605061229603</c:v>
                      </c:pt>
                      <c:pt idx="22">
                        <c:v>114.14910165262509</c:v>
                      </c:pt>
                      <c:pt idx="23">
                        <c:v>119.33769718228987</c:v>
                      </c:pt>
                      <c:pt idx="24">
                        <c:v>124.52629271195464</c:v>
                      </c:pt>
                      <c:pt idx="25">
                        <c:v>129.71488824161943</c:v>
                      </c:pt>
                      <c:pt idx="26">
                        <c:v>134.90348377128421</c:v>
                      </c:pt>
                      <c:pt idx="27">
                        <c:v>140.09207930094897</c:v>
                      </c:pt>
                      <c:pt idx="28">
                        <c:v>145.28067483061375</c:v>
                      </c:pt>
                      <c:pt idx="29">
                        <c:v>150.4692703602785</c:v>
                      </c:pt>
                      <c:pt idx="30">
                        <c:v>155.65786588994328</c:v>
                      </c:pt>
                      <c:pt idx="31">
                        <c:v>160.84646141960809</c:v>
                      </c:pt>
                      <c:pt idx="32">
                        <c:v>166.03505694927287</c:v>
                      </c:pt>
                      <c:pt idx="33">
                        <c:v>171.22365247893765</c:v>
                      </c:pt>
                      <c:pt idx="34">
                        <c:v>176.4122480086024</c:v>
                      </c:pt>
                      <c:pt idx="35">
                        <c:v>181.60084353826721</c:v>
                      </c:pt>
                      <c:pt idx="36">
                        <c:v>186.78943906793197</c:v>
                      </c:pt>
                      <c:pt idx="37">
                        <c:v>191.97803459759675</c:v>
                      </c:pt>
                      <c:pt idx="38">
                        <c:v>197.16663012726153</c:v>
                      </c:pt>
                      <c:pt idx="39">
                        <c:v>202.35522565692628</c:v>
                      </c:pt>
                      <c:pt idx="40">
                        <c:v>207.54382118659106</c:v>
                      </c:pt>
                      <c:pt idx="41">
                        <c:v>212.73241671625584</c:v>
                      </c:pt>
                      <c:pt idx="42">
                        <c:v>217.92101224592059</c:v>
                      </c:pt>
                      <c:pt idx="43">
                        <c:v>223.10960777558537</c:v>
                      </c:pt>
                      <c:pt idx="44">
                        <c:v>228.29820330525018</c:v>
                      </c:pt>
                      <c:pt idx="45">
                        <c:v>233.48679883491496</c:v>
                      </c:pt>
                      <c:pt idx="46">
                        <c:v>238.67539436457974</c:v>
                      </c:pt>
                      <c:pt idx="47">
                        <c:v>243.86398989424453</c:v>
                      </c:pt>
                      <c:pt idx="48">
                        <c:v>249.05258542390928</c:v>
                      </c:pt>
                      <c:pt idx="49">
                        <c:v>254.24118095357406</c:v>
                      </c:pt>
                      <c:pt idx="50">
                        <c:v>259.42977648323887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9D63-4373-AA58-894986F56CB1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グラフ!$D$5</c15:sqref>
                        </c15:formulaRef>
                      </c:ext>
                    </c:extLst>
                    <c:strCache>
                      <c:ptCount val="1"/>
                      <c:pt idx="0">
                        <c:v>半径方向応力max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グラフ!$A$6:$A$56</c15:sqref>
                        </c15:formulaRef>
                      </c:ext>
                    </c:extLst>
                    <c:numCache>
                      <c:formatCode>0.000</c:formatCode>
                      <c:ptCount val="51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0.1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0.35000000000000003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0.41000000000000003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0.47000000000000003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グラフ!$D$6:$D$56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0</c:v>
                      </c:pt>
                      <c:pt idx="1">
                        <c:v>5.2410712216185891</c:v>
                      </c:pt>
                      <c:pt idx="2">
                        <c:v>10.482142443237178</c:v>
                      </c:pt>
                      <c:pt idx="3">
                        <c:v>15.723213664855766</c:v>
                      </c:pt>
                      <c:pt idx="4">
                        <c:v>20.964284886474356</c:v>
                      </c:pt>
                      <c:pt idx="5">
                        <c:v>26.205356108092946</c:v>
                      </c:pt>
                      <c:pt idx="6">
                        <c:v>31.446427329711533</c:v>
                      </c:pt>
                      <c:pt idx="7">
                        <c:v>36.687498551330123</c:v>
                      </c:pt>
                      <c:pt idx="8">
                        <c:v>41.928569772948713</c:v>
                      </c:pt>
                      <c:pt idx="9">
                        <c:v>47.169640994567303</c:v>
                      </c:pt>
                      <c:pt idx="10">
                        <c:v>52.410712216185892</c:v>
                      </c:pt>
                      <c:pt idx="11">
                        <c:v>57.651783437804475</c:v>
                      </c:pt>
                      <c:pt idx="12">
                        <c:v>62.892854659423065</c:v>
                      </c:pt>
                      <c:pt idx="13">
                        <c:v>68.133925881041662</c:v>
                      </c:pt>
                      <c:pt idx="14">
                        <c:v>73.374997102660245</c:v>
                      </c:pt>
                      <c:pt idx="15">
                        <c:v>78.616068324278828</c:v>
                      </c:pt>
                      <c:pt idx="16">
                        <c:v>83.857139545897425</c:v>
                      </c:pt>
                      <c:pt idx="17">
                        <c:v>89.098210767516008</c:v>
                      </c:pt>
                      <c:pt idx="18">
                        <c:v>94.339281989134605</c:v>
                      </c:pt>
                      <c:pt idx="19">
                        <c:v>99.580353210753202</c:v>
                      </c:pt>
                      <c:pt idx="20">
                        <c:v>104.82142443237178</c:v>
                      </c:pt>
                      <c:pt idx="21">
                        <c:v>110.06249565399035</c:v>
                      </c:pt>
                      <c:pt idx="22">
                        <c:v>115.30356687560895</c:v>
                      </c:pt>
                      <c:pt idx="23">
                        <c:v>120.54463809722755</c:v>
                      </c:pt>
                      <c:pt idx="24">
                        <c:v>125.78570931884613</c:v>
                      </c:pt>
                      <c:pt idx="25">
                        <c:v>131.02678054046473</c:v>
                      </c:pt>
                      <c:pt idx="26">
                        <c:v>136.26785176208332</c:v>
                      </c:pt>
                      <c:pt idx="27">
                        <c:v>141.50892298370189</c:v>
                      </c:pt>
                      <c:pt idx="28">
                        <c:v>146.74999420532049</c:v>
                      </c:pt>
                      <c:pt idx="29">
                        <c:v>151.99106542693906</c:v>
                      </c:pt>
                      <c:pt idx="30">
                        <c:v>157.23213664855766</c:v>
                      </c:pt>
                      <c:pt idx="31">
                        <c:v>162.47320787017625</c:v>
                      </c:pt>
                      <c:pt idx="32">
                        <c:v>167.71427909179485</c:v>
                      </c:pt>
                      <c:pt idx="33">
                        <c:v>172.95535031341345</c:v>
                      </c:pt>
                      <c:pt idx="34">
                        <c:v>178.19642153503202</c:v>
                      </c:pt>
                      <c:pt idx="35">
                        <c:v>183.43749275665064</c:v>
                      </c:pt>
                      <c:pt idx="36">
                        <c:v>188.67856397826921</c:v>
                      </c:pt>
                      <c:pt idx="37">
                        <c:v>193.91963519988781</c:v>
                      </c:pt>
                      <c:pt idx="38">
                        <c:v>199.1607064215064</c:v>
                      </c:pt>
                      <c:pt idx="39">
                        <c:v>204.40177764312497</c:v>
                      </c:pt>
                      <c:pt idx="40">
                        <c:v>209.64284886474357</c:v>
                      </c:pt>
                      <c:pt idx="41">
                        <c:v>214.88392008636217</c:v>
                      </c:pt>
                      <c:pt idx="42">
                        <c:v>220.12499130798071</c:v>
                      </c:pt>
                      <c:pt idx="43">
                        <c:v>225.3660625295993</c:v>
                      </c:pt>
                      <c:pt idx="44">
                        <c:v>230.6071337512179</c:v>
                      </c:pt>
                      <c:pt idx="45">
                        <c:v>235.8482049728365</c:v>
                      </c:pt>
                      <c:pt idx="46">
                        <c:v>241.0892761944551</c:v>
                      </c:pt>
                      <c:pt idx="47">
                        <c:v>246.33034741607369</c:v>
                      </c:pt>
                      <c:pt idx="48">
                        <c:v>251.57141863769226</c:v>
                      </c:pt>
                      <c:pt idx="49">
                        <c:v>256.81248985931086</c:v>
                      </c:pt>
                      <c:pt idx="50">
                        <c:v>262.05356108092946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9D63-4373-AA58-894986F56CB1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グラフ!$H$5</c15:sqref>
                        </c15:formulaRef>
                      </c:ext>
                    </c:extLst>
                    <c:strCache>
                      <c:ptCount val="1"/>
                      <c:pt idx="0">
                        <c:v>降伏点inner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グラフ!$A$6:$A$56</c15:sqref>
                        </c15:formulaRef>
                      </c:ext>
                    </c:extLst>
                    <c:numCache>
                      <c:formatCode>0.000</c:formatCode>
                      <c:ptCount val="51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0.1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0.35000000000000003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0.41000000000000003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0.47000000000000003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グラフ!$H$6:$H$56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345</c:v>
                      </c:pt>
                      <c:pt idx="1">
                        <c:v>345</c:v>
                      </c:pt>
                      <c:pt idx="2">
                        <c:v>345</c:v>
                      </c:pt>
                      <c:pt idx="3">
                        <c:v>345</c:v>
                      </c:pt>
                      <c:pt idx="4">
                        <c:v>345</c:v>
                      </c:pt>
                      <c:pt idx="5">
                        <c:v>345</c:v>
                      </c:pt>
                      <c:pt idx="6">
                        <c:v>345</c:v>
                      </c:pt>
                      <c:pt idx="7">
                        <c:v>345</c:v>
                      </c:pt>
                      <c:pt idx="8">
                        <c:v>345</c:v>
                      </c:pt>
                      <c:pt idx="9">
                        <c:v>345</c:v>
                      </c:pt>
                      <c:pt idx="10">
                        <c:v>345</c:v>
                      </c:pt>
                      <c:pt idx="11">
                        <c:v>345</c:v>
                      </c:pt>
                      <c:pt idx="12">
                        <c:v>345</c:v>
                      </c:pt>
                      <c:pt idx="13">
                        <c:v>345</c:v>
                      </c:pt>
                      <c:pt idx="14">
                        <c:v>345</c:v>
                      </c:pt>
                      <c:pt idx="15">
                        <c:v>345</c:v>
                      </c:pt>
                      <c:pt idx="16">
                        <c:v>345</c:v>
                      </c:pt>
                      <c:pt idx="17">
                        <c:v>345</c:v>
                      </c:pt>
                      <c:pt idx="18">
                        <c:v>345</c:v>
                      </c:pt>
                      <c:pt idx="19">
                        <c:v>345</c:v>
                      </c:pt>
                      <c:pt idx="20">
                        <c:v>345</c:v>
                      </c:pt>
                      <c:pt idx="21">
                        <c:v>345</c:v>
                      </c:pt>
                      <c:pt idx="22">
                        <c:v>345</c:v>
                      </c:pt>
                      <c:pt idx="23">
                        <c:v>345</c:v>
                      </c:pt>
                      <c:pt idx="24">
                        <c:v>345</c:v>
                      </c:pt>
                      <c:pt idx="25">
                        <c:v>345</c:v>
                      </c:pt>
                      <c:pt idx="26">
                        <c:v>345</c:v>
                      </c:pt>
                      <c:pt idx="27">
                        <c:v>345</c:v>
                      </c:pt>
                      <c:pt idx="28">
                        <c:v>345</c:v>
                      </c:pt>
                      <c:pt idx="29">
                        <c:v>345</c:v>
                      </c:pt>
                      <c:pt idx="30">
                        <c:v>345</c:v>
                      </c:pt>
                      <c:pt idx="31">
                        <c:v>345</c:v>
                      </c:pt>
                      <c:pt idx="32">
                        <c:v>345</c:v>
                      </c:pt>
                      <c:pt idx="33">
                        <c:v>345</c:v>
                      </c:pt>
                      <c:pt idx="34">
                        <c:v>345</c:v>
                      </c:pt>
                      <c:pt idx="35">
                        <c:v>345</c:v>
                      </c:pt>
                      <c:pt idx="36">
                        <c:v>345</c:v>
                      </c:pt>
                      <c:pt idx="37">
                        <c:v>345</c:v>
                      </c:pt>
                      <c:pt idx="38">
                        <c:v>345</c:v>
                      </c:pt>
                      <c:pt idx="39">
                        <c:v>345</c:v>
                      </c:pt>
                      <c:pt idx="40">
                        <c:v>345</c:v>
                      </c:pt>
                      <c:pt idx="41">
                        <c:v>345</c:v>
                      </c:pt>
                      <c:pt idx="42">
                        <c:v>345</c:v>
                      </c:pt>
                      <c:pt idx="43">
                        <c:v>345</c:v>
                      </c:pt>
                      <c:pt idx="44">
                        <c:v>345</c:v>
                      </c:pt>
                      <c:pt idx="45">
                        <c:v>345</c:v>
                      </c:pt>
                      <c:pt idx="46">
                        <c:v>345</c:v>
                      </c:pt>
                      <c:pt idx="47">
                        <c:v>345</c:v>
                      </c:pt>
                      <c:pt idx="48">
                        <c:v>345</c:v>
                      </c:pt>
                      <c:pt idx="49">
                        <c:v>345</c:v>
                      </c:pt>
                      <c:pt idx="50">
                        <c:v>345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D63-4373-AA58-894986F56CB1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グラフ!$I$5</c15:sqref>
                        </c15:formulaRef>
                      </c:ext>
                    </c:extLst>
                    <c:strCache>
                      <c:ptCount val="1"/>
                      <c:pt idx="0">
                        <c:v>降伏点outer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グラフ!$A$6:$A$56</c15:sqref>
                        </c15:formulaRef>
                      </c:ext>
                    </c:extLst>
                    <c:numCache>
                      <c:formatCode>0.000</c:formatCode>
                      <c:ptCount val="51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0.1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0.35000000000000003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0.41000000000000003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0.47000000000000003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グラフ!$I$6:$I$56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150</c:v>
                      </c:pt>
                      <c:pt idx="1">
                        <c:v>150</c:v>
                      </c:pt>
                      <c:pt idx="2">
                        <c:v>150</c:v>
                      </c:pt>
                      <c:pt idx="3">
                        <c:v>150</c:v>
                      </c:pt>
                      <c:pt idx="4">
                        <c:v>150</c:v>
                      </c:pt>
                      <c:pt idx="5">
                        <c:v>150</c:v>
                      </c:pt>
                      <c:pt idx="6">
                        <c:v>150</c:v>
                      </c:pt>
                      <c:pt idx="7">
                        <c:v>150</c:v>
                      </c:pt>
                      <c:pt idx="8">
                        <c:v>150</c:v>
                      </c:pt>
                      <c:pt idx="9">
                        <c:v>150</c:v>
                      </c:pt>
                      <c:pt idx="10">
                        <c:v>150</c:v>
                      </c:pt>
                      <c:pt idx="11">
                        <c:v>150</c:v>
                      </c:pt>
                      <c:pt idx="12">
                        <c:v>150</c:v>
                      </c:pt>
                      <c:pt idx="13">
                        <c:v>150</c:v>
                      </c:pt>
                      <c:pt idx="14">
                        <c:v>150</c:v>
                      </c:pt>
                      <c:pt idx="15">
                        <c:v>150</c:v>
                      </c:pt>
                      <c:pt idx="16">
                        <c:v>150</c:v>
                      </c:pt>
                      <c:pt idx="17">
                        <c:v>150</c:v>
                      </c:pt>
                      <c:pt idx="18">
                        <c:v>150</c:v>
                      </c:pt>
                      <c:pt idx="19">
                        <c:v>150</c:v>
                      </c:pt>
                      <c:pt idx="20">
                        <c:v>150</c:v>
                      </c:pt>
                      <c:pt idx="21">
                        <c:v>150</c:v>
                      </c:pt>
                      <c:pt idx="22">
                        <c:v>150</c:v>
                      </c:pt>
                      <c:pt idx="23">
                        <c:v>150</c:v>
                      </c:pt>
                      <c:pt idx="24">
                        <c:v>150</c:v>
                      </c:pt>
                      <c:pt idx="25">
                        <c:v>150</c:v>
                      </c:pt>
                      <c:pt idx="26">
                        <c:v>150</c:v>
                      </c:pt>
                      <c:pt idx="27">
                        <c:v>150</c:v>
                      </c:pt>
                      <c:pt idx="28">
                        <c:v>150</c:v>
                      </c:pt>
                      <c:pt idx="29">
                        <c:v>150</c:v>
                      </c:pt>
                      <c:pt idx="30">
                        <c:v>150</c:v>
                      </c:pt>
                      <c:pt idx="31">
                        <c:v>150</c:v>
                      </c:pt>
                      <c:pt idx="32">
                        <c:v>150</c:v>
                      </c:pt>
                      <c:pt idx="33">
                        <c:v>150</c:v>
                      </c:pt>
                      <c:pt idx="34">
                        <c:v>150</c:v>
                      </c:pt>
                      <c:pt idx="35">
                        <c:v>150</c:v>
                      </c:pt>
                      <c:pt idx="36">
                        <c:v>150</c:v>
                      </c:pt>
                      <c:pt idx="37">
                        <c:v>150</c:v>
                      </c:pt>
                      <c:pt idx="38">
                        <c:v>150</c:v>
                      </c:pt>
                      <c:pt idx="39">
                        <c:v>150</c:v>
                      </c:pt>
                      <c:pt idx="40">
                        <c:v>150</c:v>
                      </c:pt>
                      <c:pt idx="41">
                        <c:v>150</c:v>
                      </c:pt>
                      <c:pt idx="42">
                        <c:v>150</c:v>
                      </c:pt>
                      <c:pt idx="43">
                        <c:v>150</c:v>
                      </c:pt>
                      <c:pt idx="44">
                        <c:v>150</c:v>
                      </c:pt>
                      <c:pt idx="45">
                        <c:v>150</c:v>
                      </c:pt>
                      <c:pt idx="46">
                        <c:v>150</c:v>
                      </c:pt>
                      <c:pt idx="47">
                        <c:v>150</c:v>
                      </c:pt>
                      <c:pt idx="48">
                        <c:v>150</c:v>
                      </c:pt>
                      <c:pt idx="49">
                        <c:v>150</c:v>
                      </c:pt>
                      <c:pt idx="50">
                        <c:v>150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9D63-4373-AA58-894986F56CB1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グラフ!$J$5</c15:sqref>
                        </c15:formulaRef>
                      </c:ext>
                    </c:extLst>
                    <c:strCache>
                      <c:ptCount val="1"/>
                      <c:pt idx="0">
                        <c:v>円周方向応力inner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グラフ!$A$6:$A$56</c15:sqref>
                        </c15:formulaRef>
                      </c:ext>
                    </c:extLst>
                    <c:numCache>
                      <c:formatCode>0.000</c:formatCode>
                      <c:ptCount val="51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0.1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0.35000000000000003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0.41000000000000003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0.47000000000000003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グラフ!$J$6:$J$56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0</c:v>
                      </c:pt>
                      <c:pt idx="1">
                        <c:v>18.675624349067672</c:v>
                      </c:pt>
                      <c:pt idx="2">
                        <c:v>37.351248698135343</c:v>
                      </c:pt>
                      <c:pt idx="3">
                        <c:v>56.026873047203011</c:v>
                      </c:pt>
                      <c:pt idx="4">
                        <c:v>74.702497396270687</c:v>
                      </c:pt>
                      <c:pt idx="5">
                        <c:v>93.378121745338348</c:v>
                      </c:pt>
                      <c:pt idx="6">
                        <c:v>112.05374609440602</c:v>
                      </c:pt>
                      <c:pt idx="7">
                        <c:v>130.7293704434737</c:v>
                      </c:pt>
                      <c:pt idx="8">
                        <c:v>149.40499479254137</c:v>
                      </c:pt>
                      <c:pt idx="9">
                        <c:v>168.08061914160905</c:v>
                      </c:pt>
                      <c:pt idx="10">
                        <c:v>186.7562434906767</c:v>
                      </c:pt>
                      <c:pt idx="11">
                        <c:v>205.43186783974437</c:v>
                      </c:pt>
                      <c:pt idx="12">
                        <c:v>224.10749218881205</c:v>
                      </c:pt>
                      <c:pt idx="13">
                        <c:v>242.78311653787975</c:v>
                      </c:pt>
                      <c:pt idx="14">
                        <c:v>261.4587408869474</c:v>
                      </c:pt>
                      <c:pt idx="15">
                        <c:v>280.13436523601501</c:v>
                      </c:pt>
                      <c:pt idx="16">
                        <c:v>298.80998958508275</c:v>
                      </c:pt>
                      <c:pt idx="17">
                        <c:v>317.48561393415036</c:v>
                      </c:pt>
                      <c:pt idx="18">
                        <c:v>336.1612382832181</c:v>
                      </c:pt>
                      <c:pt idx="19">
                        <c:v>354.83686263228577</c:v>
                      </c:pt>
                      <c:pt idx="20">
                        <c:v>373.51248698135339</c:v>
                      </c:pt>
                      <c:pt idx="21">
                        <c:v>392.18811133042101</c:v>
                      </c:pt>
                      <c:pt idx="22">
                        <c:v>410.86373567948874</c:v>
                      </c:pt>
                      <c:pt idx="23">
                        <c:v>429.53936002855642</c:v>
                      </c:pt>
                      <c:pt idx="24">
                        <c:v>448.21498437762409</c:v>
                      </c:pt>
                      <c:pt idx="25">
                        <c:v>466.89060872669182</c:v>
                      </c:pt>
                      <c:pt idx="26">
                        <c:v>485.5662330757595</c:v>
                      </c:pt>
                      <c:pt idx="27">
                        <c:v>504.24185742482706</c:v>
                      </c:pt>
                      <c:pt idx="28">
                        <c:v>522.91748177389479</c:v>
                      </c:pt>
                      <c:pt idx="29">
                        <c:v>541.59310612296235</c:v>
                      </c:pt>
                      <c:pt idx="30">
                        <c:v>560.26873047203003</c:v>
                      </c:pt>
                      <c:pt idx="31">
                        <c:v>578.94435482109782</c:v>
                      </c:pt>
                      <c:pt idx="32">
                        <c:v>597.61997917016549</c:v>
                      </c:pt>
                      <c:pt idx="33">
                        <c:v>616.29560351923317</c:v>
                      </c:pt>
                      <c:pt idx="34">
                        <c:v>634.97122786830073</c:v>
                      </c:pt>
                      <c:pt idx="35">
                        <c:v>653.64685221736852</c:v>
                      </c:pt>
                      <c:pt idx="36">
                        <c:v>672.32247656643619</c:v>
                      </c:pt>
                      <c:pt idx="37">
                        <c:v>690.99810091550387</c:v>
                      </c:pt>
                      <c:pt idx="38">
                        <c:v>709.67372526457154</c:v>
                      </c:pt>
                      <c:pt idx="39">
                        <c:v>728.34934961363911</c:v>
                      </c:pt>
                      <c:pt idx="40">
                        <c:v>747.02497396270678</c:v>
                      </c:pt>
                      <c:pt idx="41">
                        <c:v>765.70059831177446</c:v>
                      </c:pt>
                      <c:pt idx="42">
                        <c:v>784.37622266084202</c:v>
                      </c:pt>
                      <c:pt idx="43">
                        <c:v>803.05184700990969</c:v>
                      </c:pt>
                      <c:pt idx="44">
                        <c:v>821.72747135897748</c:v>
                      </c:pt>
                      <c:pt idx="45">
                        <c:v>840.40309570804516</c:v>
                      </c:pt>
                      <c:pt idx="46">
                        <c:v>859.07872005711283</c:v>
                      </c:pt>
                      <c:pt idx="47">
                        <c:v>877.75434440618051</c:v>
                      </c:pt>
                      <c:pt idx="48">
                        <c:v>896.42996875524818</c:v>
                      </c:pt>
                      <c:pt idx="49">
                        <c:v>915.10559310431586</c:v>
                      </c:pt>
                      <c:pt idx="50">
                        <c:v>933.78121745338365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9D63-4373-AA58-894986F56CB1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グラフ!$K$5</c15:sqref>
                        </c15:formulaRef>
                      </c:ext>
                    </c:extLst>
                    <c:strCache>
                      <c:ptCount val="1"/>
                      <c:pt idx="0">
                        <c:v>円周方向応力outer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グラフ!$A$6:$A$56</c15:sqref>
                        </c15:formulaRef>
                      </c:ext>
                    </c:extLst>
                    <c:numCache>
                      <c:formatCode>0.000</c:formatCode>
                      <c:ptCount val="51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0.1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0.35000000000000003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0.41000000000000003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0.47000000000000003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グラフ!$K$6:$K$56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0</c:v>
                      </c:pt>
                      <c:pt idx="1">
                        <c:v>9.968386963114515</c:v>
                      </c:pt>
                      <c:pt idx="2">
                        <c:v>19.93677392622903</c:v>
                      </c:pt>
                      <c:pt idx="3">
                        <c:v>29.905160889343541</c:v>
                      </c:pt>
                      <c:pt idx="4">
                        <c:v>39.87354785245806</c:v>
                      </c:pt>
                      <c:pt idx="5">
                        <c:v>49.841934815572571</c:v>
                      </c:pt>
                      <c:pt idx="6">
                        <c:v>59.810321778687083</c:v>
                      </c:pt>
                      <c:pt idx="7">
                        <c:v>69.778708741801594</c:v>
                      </c:pt>
                      <c:pt idx="8">
                        <c:v>79.74709570491612</c:v>
                      </c:pt>
                      <c:pt idx="9">
                        <c:v>89.715482668030631</c:v>
                      </c:pt>
                      <c:pt idx="10">
                        <c:v>99.683869631145143</c:v>
                      </c:pt>
                      <c:pt idx="11">
                        <c:v>109.65225659425965</c:v>
                      </c:pt>
                      <c:pt idx="12">
                        <c:v>119.62064355737417</c:v>
                      </c:pt>
                      <c:pt idx="13">
                        <c:v>129.58903052048871</c:v>
                      </c:pt>
                      <c:pt idx="14">
                        <c:v>139.55741748360319</c:v>
                      </c:pt>
                      <c:pt idx="15">
                        <c:v>149.5258044467177</c:v>
                      </c:pt>
                      <c:pt idx="16">
                        <c:v>159.49419140983224</c:v>
                      </c:pt>
                      <c:pt idx="17">
                        <c:v>169.46257837294672</c:v>
                      </c:pt>
                      <c:pt idx="18">
                        <c:v>179.43096533606126</c:v>
                      </c:pt>
                      <c:pt idx="19">
                        <c:v>189.39935229917577</c:v>
                      </c:pt>
                      <c:pt idx="20">
                        <c:v>199.36773926229029</c:v>
                      </c:pt>
                      <c:pt idx="21">
                        <c:v>209.33612622540477</c:v>
                      </c:pt>
                      <c:pt idx="22">
                        <c:v>219.30451318851931</c:v>
                      </c:pt>
                      <c:pt idx="23">
                        <c:v>229.27290015163382</c:v>
                      </c:pt>
                      <c:pt idx="24">
                        <c:v>239.24128711474833</c:v>
                      </c:pt>
                      <c:pt idx="25">
                        <c:v>249.20967407786287</c:v>
                      </c:pt>
                      <c:pt idx="26">
                        <c:v>259.17806104097741</c:v>
                      </c:pt>
                      <c:pt idx="27">
                        <c:v>269.14644800409184</c:v>
                      </c:pt>
                      <c:pt idx="28">
                        <c:v>279.11483496720638</c:v>
                      </c:pt>
                      <c:pt idx="29">
                        <c:v>289.08322193032086</c:v>
                      </c:pt>
                      <c:pt idx="30">
                        <c:v>299.0516088934354</c:v>
                      </c:pt>
                      <c:pt idx="31">
                        <c:v>309.01999585654994</c:v>
                      </c:pt>
                      <c:pt idx="32">
                        <c:v>318.98838281966448</c:v>
                      </c:pt>
                      <c:pt idx="33">
                        <c:v>328.95676978277902</c:v>
                      </c:pt>
                      <c:pt idx="34">
                        <c:v>338.92515674589345</c:v>
                      </c:pt>
                      <c:pt idx="35">
                        <c:v>348.89354370900804</c:v>
                      </c:pt>
                      <c:pt idx="36">
                        <c:v>358.86193067212253</c:v>
                      </c:pt>
                      <c:pt idx="37">
                        <c:v>368.83031763523707</c:v>
                      </c:pt>
                      <c:pt idx="38">
                        <c:v>378.79870459835155</c:v>
                      </c:pt>
                      <c:pt idx="39">
                        <c:v>388.76709156146603</c:v>
                      </c:pt>
                      <c:pt idx="40">
                        <c:v>398.73547852458057</c:v>
                      </c:pt>
                      <c:pt idx="41">
                        <c:v>408.70386548769505</c:v>
                      </c:pt>
                      <c:pt idx="42">
                        <c:v>418.67225245080954</c:v>
                      </c:pt>
                      <c:pt idx="43">
                        <c:v>428.64063941392408</c:v>
                      </c:pt>
                      <c:pt idx="44">
                        <c:v>438.60902637703862</c:v>
                      </c:pt>
                      <c:pt idx="45">
                        <c:v>448.57741334015316</c:v>
                      </c:pt>
                      <c:pt idx="46">
                        <c:v>458.54580030326764</c:v>
                      </c:pt>
                      <c:pt idx="47">
                        <c:v>468.51418726638218</c:v>
                      </c:pt>
                      <c:pt idx="48">
                        <c:v>478.48257422949666</c:v>
                      </c:pt>
                      <c:pt idx="49">
                        <c:v>488.45096119261115</c:v>
                      </c:pt>
                      <c:pt idx="50">
                        <c:v>498.41934815572574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9D63-4373-AA58-894986F56CB1}"/>
                  </c:ext>
                </c:extLst>
              </c15:ser>
            </c15:filteredScatterSeries>
          </c:ext>
        </c:extLst>
      </c:scatterChart>
      <c:valAx>
        <c:axId val="2069338655"/>
        <c:scaling>
          <c:orientation val="minMax"/>
          <c:max val="0.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グラフ!$A$4</c:f>
              <c:strCache>
                <c:ptCount val="1"/>
                <c:pt idx="0">
                  <c:v>締め代[mm]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069334079"/>
        <c:crosses val="autoZero"/>
        <c:crossBetween val="midCat"/>
      </c:valAx>
      <c:valAx>
        <c:axId val="2069334079"/>
        <c:scaling>
          <c:orientation val="minMax"/>
          <c:max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グラフ!$E$4</c:f>
              <c:strCache>
                <c:ptCount val="1"/>
                <c:pt idx="0">
                  <c:v>圧入力[kN]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0693386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温度 </a:t>
            </a:r>
            <a:r>
              <a:rPr lang="en-US" altLang="ja-JP"/>
              <a:t>vs Inner</a:t>
            </a:r>
            <a:r>
              <a:rPr lang="ja-JP" altLang="en-US"/>
              <a:t>応力</a:t>
            </a:r>
            <a:endParaRPr lang="en-US" altLang="ja-JP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smoothMarker"/>
        <c:varyColors val="0"/>
        <c:ser>
          <c:idx val="14"/>
          <c:order val="14"/>
          <c:tx>
            <c:strRef>
              <c:f>グラフ!$AC$5</c:f>
              <c:strCache>
                <c:ptCount val="1"/>
                <c:pt idx="0">
                  <c:v>inner応力:Δ-30℃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グラフ!$N$6:$N$56</c:f>
              <c:numCache>
                <c:formatCode>General</c:formatCode>
                <c:ptCount val="51"/>
                <c:pt idx="0">
                  <c:v>-50</c:v>
                </c:pt>
                <c:pt idx="1">
                  <c:v>-45</c:v>
                </c:pt>
                <c:pt idx="2">
                  <c:v>-40</c:v>
                </c:pt>
                <c:pt idx="3">
                  <c:v>-35</c:v>
                </c:pt>
                <c:pt idx="4">
                  <c:v>-30</c:v>
                </c:pt>
                <c:pt idx="5">
                  <c:v>-25</c:v>
                </c:pt>
                <c:pt idx="6">
                  <c:v>-20</c:v>
                </c:pt>
                <c:pt idx="7">
                  <c:v>-15</c:v>
                </c:pt>
                <c:pt idx="8">
                  <c:v>-10</c:v>
                </c:pt>
                <c:pt idx="9">
                  <c:v>-5</c:v>
                </c:pt>
                <c:pt idx="10">
                  <c:v>0</c:v>
                </c:pt>
                <c:pt idx="11">
                  <c:v>5</c:v>
                </c:pt>
                <c:pt idx="12">
                  <c:v>10</c:v>
                </c:pt>
                <c:pt idx="13">
                  <c:v>15</c:v>
                </c:pt>
                <c:pt idx="14">
                  <c:v>20</c:v>
                </c:pt>
                <c:pt idx="15">
                  <c:v>25</c:v>
                </c:pt>
                <c:pt idx="16">
                  <c:v>30</c:v>
                </c:pt>
                <c:pt idx="17">
                  <c:v>35</c:v>
                </c:pt>
                <c:pt idx="18">
                  <c:v>40</c:v>
                </c:pt>
                <c:pt idx="19">
                  <c:v>45</c:v>
                </c:pt>
                <c:pt idx="20">
                  <c:v>50</c:v>
                </c:pt>
                <c:pt idx="21">
                  <c:v>55</c:v>
                </c:pt>
                <c:pt idx="22">
                  <c:v>60</c:v>
                </c:pt>
                <c:pt idx="23">
                  <c:v>65</c:v>
                </c:pt>
                <c:pt idx="24">
                  <c:v>70</c:v>
                </c:pt>
                <c:pt idx="25">
                  <c:v>75</c:v>
                </c:pt>
                <c:pt idx="26">
                  <c:v>80</c:v>
                </c:pt>
                <c:pt idx="27">
                  <c:v>85</c:v>
                </c:pt>
                <c:pt idx="28">
                  <c:v>90</c:v>
                </c:pt>
                <c:pt idx="29">
                  <c:v>95</c:v>
                </c:pt>
                <c:pt idx="30">
                  <c:v>100</c:v>
                </c:pt>
                <c:pt idx="31">
                  <c:v>105</c:v>
                </c:pt>
                <c:pt idx="32">
                  <c:v>110</c:v>
                </c:pt>
                <c:pt idx="33">
                  <c:v>115</c:v>
                </c:pt>
                <c:pt idx="34">
                  <c:v>120</c:v>
                </c:pt>
                <c:pt idx="35">
                  <c:v>125</c:v>
                </c:pt>
                <c:pt idx="36">
                  <c:v>130</c:v>
                </c:pt>
                <c:pt idx="37">
                  <c:v>135</c:v>
                </c:pt>
                <c:pt idx="38">
                  <c:v>140</c:v>
                </c:pt>
                <c:pt idx="39">
                  <c:v>145</c:v>
                </c:pt>
                <c:pt idx="40">
                  <c:v>150</c:v>
                </c:pt>
                <c:pt idx="41">
                  <c:v>155</c:v>
                </c:pt>
                <c:pt idx="42">
                  <c:v>160</c:v>
                </c:pt>
                <c:pt idx="43">
                  <c:v>165</c:v>
                </c:pt>
                <c:pt idx="44">
                  <c:v>170</c:v>
                </c:pt>
                <c:pt idx="45">
                  <c:v>175</c:v>
                </c:pt>
                <c:pt idx="46">
                  <c:v>180</c:v>
                </c:pt>
                <c:pt idx="47">
                  <c:v>185</c:v>
                </c:pt>
                <c:pt idx="48">
                  <c:v>190</c:v>
                </c:pt>
                <c:pt idx="49">
                  <c:v>195</c:v>
                </c:pt>
                <c:pt idx="50">
                  <c:v>200</c:v>
                </c:pt>
              </c:numCache>
            </c:numRef>
          </c:xVal>
          <c:yVal>
            <c:numRef>
              <c:f>グラフ!$AC$6:$AC$56</c:f>
              <c:numCache>
                <c:formatCode>0.0</c:formatCode>
                <c:ptCount val="51"/>
                <c:pt idx="0">
                  <c:v>316.39983997580583</c:v>
                </c:pt>
                <c:pt idx="1">
                  <c:v>312.536943815303</c:v>
                </c:pt>
                <c:pt idx="2">
                  <c:v>308.67404765481371</c:v>
                </c:pt>
                <c:pt idx="3">
                  <c:v>304.81115149432452</c:v>
                </c:pt>
                <c:pt idx="4">
                  <c:v>300.94825533382181</c:v>
                </c:pt>
                <c:pt idx="5">
                  <c:v>297.08535917333245</c:v>
                </c:pt>
                <c:pt idx="6">
                  <c:v>293.22246301284321</c:v>
                </c:pt>
                <c:pt idx="7">
                  <c:v>289.35956685234049</c:v>
                </c:pt>
                <c:pt idx="8">
                  <c:v>285.49667069186472</c:v>
                </c:pt>
                <c:pt idx="9">
                  <c:v>281.63377453137542</c:v>
                </c:pt>
                <c:pt idx="10">
                  <c:v>277.77087837087265</c:v>
                </c:pt>
                <c:pt idx="11">
                  <c:v>273.90798221038341</c:v>
                </c:pt>
                <c:pt idx="12">
                  <c:v>270.04508604988069</c:v>
                </c:pt>
                <c:pt idx="13">
                  <c:v>266.18218988940487</c:v>
                </c:pt>
                <c:pt idx="14">
                  <c:v>262.3192937289021</c:v>
                </c:pt>
                <c:pt idx="15">
                  <c:v>258.45639756842633</c:v>
                </c:pt>
                <c:pt idx="16">
                  <c:v>254.59350140792358</c:v>
                </c:pt>
                <c:pt idx="17">
                  <c:v>250.73060524742075</c:v>
                </c:pt>
                <c:pt idx="18">
                  <c:v>246.86770908694498</c:v>
                </c:pt>
                <c:pt idx="19">
                  <c:v>243.0048129264423</c:v>
                </c:pt>
                <c:pt idx="20">
                  <c:v>239.14191676593958</c:v>
                </c:pt>
                <c:pt idx="21">
                  <c:v>235.27902060546376</c:v>
                </c:pt>
                <c:pt idx="22">
                  <c:v>231.41612444494749</c:v>
                </c:pt>
                <c:pt idx="23">
                  <c:v>227.55322828447171</c:v>
                </c:pt>
                <c:pt idx="24">
                  <c:v>223.69033212396894</c:v>
                </c:pt>
                <c:pt idx="25">
                  <c:v>219.8274359634797</c:v>
                </c:pt>
                <c:pt idx="26">
                  <c:v>215.96453980300393</c:v>
                </c:pt>
                <c:pt idx="27">
                  <c:v>212.10164364250119</c:v>
                </c:pt>
                <c:pt idx="28">
                  <c:v>208.23874748202539</c:v>
                </c:pt>
                <c:pt idx="29">
                  <c:v>204.37585132150912</c:v>
                </c:pt>
                <c:pt idx="30">
                  <c:v>200.51295516103335</c:v>
                </c:pt>
                <c:pt idx="31">
                  <c:v>196.6500590005306</c:v>
                </c:pt>
                <c:pt idx="32">
                  <c:v>192.78716284004133</c:v>
                </c:pt>
                <c:pt idx="33">
                  <c:v>188.92426667953862</c:v>
                </c:pt>
                <c:pt idx="34">
                  <c:v>185.06137051904932</c:v>
                </c:pt>
                <c:pt idx="35">
                  <c:v>181.19847435854655</c:v>
                </c:pt>
                <c:pt idx="36">
                  <c:v>177.33557819808425</c:v>
                </c:pt>
                <c:pt idx="37">
                  <c:v>173.47268203759498</c:v>
                </c:pt>
                <c:pt idx="38">
                  <c:v>169.60978587709224</c:v>
                </c:pt>
                <c:pt idx="39">
                  <c:v>165.74688971661644</c:v>
                </c:pt>
                <c:pt idx="40">
                  <c:v>161.88399355610022</c:v>
                </c:pt>
                <c:pt idx="41">
                  <c:v>158.02109739561095</c:v>
                </c:pt>
                <c:pt idx="42">
                  <c:v>154.15820123512168</c:v>
                </c:pt>
                <c:pt idx="43">
                  <c:v>150.29530507461894</c:v>
                </c:pt>
                <c:pt idx="44">
                  <c:v>146.43240891411619</c:v>
                </c:pt>
                <c:pt idx="45">
                  <c:v>142.5695127536404</c:v>
                </c:pt>
                <c:pt idx="46">
                  <c:v>138.7066165931511</c:v>
                </c:pt>
                <c:pt idx="47">
                  <c:v>134.84372043266185</c:v>
                </c:pt>
                <c:pt idx="48">
                  <c:v>130.98082427217258</c:v>
                </c:pt>
                <c:pt idx="49">
                  <c:v>127.11792811168331</c:v>
                </c:pt>
                <c:pt idx="50">
                  <c:v>123.25503195118056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D495-4A62-9571-892853E3761F}"/>
            </c:ext>
          </c:extLst>
        </c:ser>
        <c:ser>
          <c:idx val="15"/>
          <c:order val="15"/>
          <c:tx>
            <c:strRef>
              <c:f>グラフ!$AD$5</c:f>
              <c:strCache>
                <c:ptCount val="1"/>
                <c:pt idx="0">
                  <c:v>inner応力:Δ-20℃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グラフ!$N$6:$N$56</c:f>
              <c:numCache>
                <c:formatCode>General</c:formatCode>
                <c:ptCount val="51"/>
                <c:pt idx="0">
                  <c:v>-50</c:v>
                </c:pt>
                <c:pt idx="1">
                  <c:v>-45</c:v>
                </c:pt>
                <c:pt idx="2">
                  <c:v>-40</c:v>
                </c:pt>
                <c:pt idx="3">
                  <c:v>-35</c:v>
                </c:pt>
                <c:pt idx="4">
                  <c:v>-30</c:v>
                </c:pt>
                <c:pt idx="5">
                  <c:v>-25</c:v>
                </c:pt>
                <c:pt idx="6">
                  <c:v>-20</c:v>
                </c:pt>
                <c:pt idx="7">
                  <c:v>-15</c:v>
                </c:pt>
                <c:pt idx="8">
                  <c:v>-10</c:v>
                </c:pt>
                <c:pt idx="9">
                  <c:v>-5</c:v>
                </c:pt>
                <c:pt idx="10">
                  <c:v>0</c:v>
                </c:pt>
                <c:pt idx="11">
                  <c:v>5</c:v>
                </c:pt>
                <c:pt idx="12">
                  <c:v>10</c:v>
                </c:pt>
                <c:pt idx="13">
                  <c:v>15</c:v>
                </c:pt>
                <c:pt idx="14">
                  <c:v>20</c:v>
                </c:pt>
                <c:pt idx="15">
                  <c:v>25</c:v>
                </c:pt>
                <c:pt idx="16">
                  <c:v>30</c:v>
                </c:pt>
                <c:pt idx="17">
                  <c:v>35</c:v>
                </c:pt>
                <c:pt idx="18">
                  <c:v>40</c:v>
                </c:pt>
                <c:pt idx="19">
                  <c:v>45</c:v>
                </c:pt>
                <c:pt idx="20">
                  <c:v>50</c:v>
                </c:pt>
                <c:pt idx="21">
                  <c:v>55</c:v>
                </c:pt>
                <c:pt idx="22">
                  <c:v>60</c:v>
                </c:pt>
                <c:pt idx="23">
                  <c:v>65</c:v>
                </c:pt>
                <c:pt idx="24">
                  <c:v>70</c:v>
                </c:pt>
                <c:pt idx="25">
                  <c:v>75</c:v>
                </c:pt>
                <c:pt idx="26">
                  <c:v>80</c:v>
                </c:pt>
                <c:pt idx="27">
                  <c:v>85</c:v>
                </c:pt>
                <c:pt idx="28">
                  <c:v>90</c:v>
                </c:pt>
                <c:pt idx="29">
                  <c:v>95</c:v>
                </c:pt>
                <c:pt idx="30">
                  <c:v>100</c:v>
                </c:pt>
                <c:pt idx="31">
                  <c:v>105</c:v>
                </c:pt>
                <c:pt idx="32">
                  <c:v>110</c:v>
                </c:pt>
                <c:pt idx="33">
                  <c:v>115</c:v>
                </c:pt>
                <c:pt idx="34">
                  <c:v>120</c:v>
                </c:pt>
                <c:pt idx="35">
                  <c:v>125</c:v>
                </c:pt>
                <c:pt idx="36">
                  <c:v>130</c:v>
                </c:pt>
                <c:pt idx="37">
                  <c:v>135</c:v>
                </c:pt>
                <c:pt idx="38">
                  <c:v>140</c:v>
                </c:pt>
                <c:pt idx="39">
                  <c:v>145</c:v>
                </c:pt>
                <c:pt idx="40">
                  <c:v>150</c:v>
                </c:pt>
                <c:pt idx="41">
                  <c:v>155</c:v>
                </c:pt>
                <c:pt idx="42">
                  <c:v>160</c:v>
                </c:pt>
                <c:pt idx="43">
                  <c:v>165</c:v>
                </c:pt>
                <c:pt idx="44">
                  <c:v>170</c:v>
                </c:pt>
                <c:pt idx="45">
                  <c:v>175</c:v>
                </c:pt>
                <c:pt idx="46">
                  <c:v>180</c:v>
                </c:pt>
                <c:pt idx="47">
                  <c:v>185</c:v>
                </c:pt>
                <c:pt idx="48">
                  <c:v>190</c:v>
                </c:pt>
                <c:pt idx="49">
                  <c:v>195</c:v>
                </c:pt>
                <c:pt idx="50">
                  <c:v>200</c:v>
                </c:pt>
              </c:numCache>
            </c:numRef>
          </c:xVal>
          <c:yVal>
            <c:numRef>
              <c:f>グラフ!$AD$6:$AD$56</c:f>
              <c:numCache>
                <c:formatCode>0.0</c:formatCode>
                <c:ptCount val="51"/>
                <c:pt idx="0">
                  <c:v>298.51378690812061</c:v>
                </c:pt>
                <c:pt idx="1">
                  <c:v>294.65089074764478</c:v>
                </c:pt>
                <c:pt idx="2">
                  <c:v>290.78799458714195</c:v>
                </c:pt>
                <c:pt idx="3">
                  <c:v>286.92509842663924</c:v>
                </c:pt>
                <c:pt idx="4">
                  <c:v>283.06220226615</c:v>
                </c:pt>
                <c:pt idx="5">
                  <c:v>279.19930610564722</c:v>
                </c:pt>
                <c:pt idx="6">
                  <c:v>275.33640994517145</c:v>
                </c:pt>
                <c:pt idx="7">
                  <c:v>271.47351378466868</c:v>
                </c:pt>
                <c:pt idx="8">
                  <c:v>267.61061762417944</c:v>
                </c:pt>
                <c:pt idx="9">
                  <c:v>263.74772146370367</c:v>
                </c:pt>
                <c:pt idx="10">
                  <c:v>259.88482530318737</c:v>
                </c:pt>
                <c:pt idx="11">
                  <c:v>256.0219291427116</c:v>
                </c:pt>
                <c:pt idx="12">
                  <c:v>252.15903298220891</c:v>
                </c:pt>
                <c:pt idx="13">
                  <c:v>248.29613682171961</c:v>
                </c:pt>
                <c:pt idx="14">
                  <c:v>244.43324066123029</c:v>
                </c:pt>
                <c:pt idx="15">
                  <c:v>240.57034450074104</c:v>
                </c:pt>
                <c:pt idx="16">
                  <c:v>236.7074483402518</c:v>
                </c:pt>
                <c:pt idx="17">
                  <c:v>232.84455217974906</c:v>
                </c:pt>
                <c:pt idx="18">
                  <c:v>228.98165601925979</c:v>
                </c:pt>
                <c:pt idx="19">
                  <c:v>225.11875985877052</c:v>
                </c:pt>
                <c:pt idx="20">
                  <c:v>221.25586369825425</c:v>
                </c:pt>
                <c:pt idx="21">
                  <c:v>217.39296753777845</c:v>
                </c:pt>
                <c:pt idx="22">
                  <c:v>213.53007137727576</c:v>
                </c:pt>
                <c:pt idx="23">
                  <c:v>209.66717521678646</c:v>
                </c:pt>
                <c:pt idx="24">
                  <c:v>205.80427905629722</c:v>
                </c:pt>
                <c:pt idx="25">
                  <c:v>201.94138289582142</c:v>
                </c:pt>
                <c:pt idx="26">
                  <c:v>198.07848673533215</c:v>
                </c:pt>
                <c:pt idx="27">
                  <c:v>194.21559057481588</c:v>
                </c:pt>
                <c:pt idx="28">
                  <c:v>190.35269441434011</c:v>
                </c:pt>
                <c:pt idx="29">
                  <c:v>186.48979825383736</c:v>
                </c:pt>
                <c:pt idx="30">
                  <c:v>182.62690209334812</c:v>
                </c:pt>
                <c:pt idx="31">
                  <c:v>178.76400593284535</c:v>
                </c:pt>
                <c:pt idx="32">
                  <c:v>174.90110977236958</c:v>
                </c:pt>
                <c:pt idx="33">
                  <c:v>171.03821361185331</c:v>
                </c:pt>
                <c:pt idx="34">
                  <c:v>167.17531745139101</c:v>
                </c:pt>
                <c:pt idx="35">
                  <c:v>163.31242129088824</c:v>
                </c:pt>
                <c:pt idx="36">
                  <c:v>159.44952513039902</c:v>
                </c:pt>
                <c:pt idx="37">
                  <c:v>155.5866289699232</c:v>
                </c:pt>
                <c:pt idx="38">
                  <c:v>151.72373280940698</c:v>
                </c:pt>
                <c:pt idx="39">
                  <c:v>147.86083664893118</c:v>
                </c:pt>
                <c:pt idx="40">
                  <c:v>143.99794048842847</c:v>
                </c:pt>
                <c:pt idx="41">
                  <c:v>140.13504432792567</c:v>
                </c:pt>
                <c:pt idx="42">
                  <c:v>136.27214816743643</c:v>
                </c:pt>
                <c:pt idx="43">
                  <c:v>132.40925200694716</c:v>
                </c:pt>
                <c:pt idx="44">
                  <c:v>128.54635584645791</c:v>
                </c:pt>
                <c:pt idx="45">
                  <c:v>124.6834596859686</c:v>
                </c:pt>
                <c:pt idx="46">
                  <c:v>120.82056352546589</c:v>
                </c:pt>
                <c:pt idx="47">
                  <c:v>116.95766736499009</c:v>
                </c:pt>
                <c:pt idx="48">
                  <c:v>113.09477120448732</c:v>
                </c:pt>
                <c:pt idx="49">
                  <c:v>109.23187504399806</c:v>
                </c:pt>
                <c:pt idx="50">
                  <c:v>105.36897888350879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D495-4A62-9571-892853E3761F}"/>
            </c:ext>
          </c:extLst>
        </c:ser>
        <c:ser>
          <c:idx val="16"/>
          <c:order val="16"/>
          <c:tx>
            <c:strRef>
              <c:f>グラフ!$AE$5</c:f>
              <c:strCache>
                <c:ptCount val="1"/>
                <c:pt idx="0">
                  <c:v>inner応力:Δ-10℃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グラフ!$N$6:$N$56</c:f>
              <c:numCache>
                <c:formatCode>General</c:formatCode>
                <c:ptCount val="51"/>
                <c:pt idx="0">
                  <c:v>-50</c:v>
                </c:pt>
                <c:pt idx="1">
                  <c:v>-45</c:v>
                </c:pt>
                <c:pt idx="2">
                  <c:v>-40</c:v>
                </c:pt>
                <c:pt idx="3">
                  <c:v>-35</c:v>
                </c:pt>
                <c:pt idx="4">
                  <c:v>-30</c:v>
                </c:pt>
                <c:pt idx="5">
                  <c:v>-25</c:v>
                </c:pt>
                <c:pt idx="6">
                  <c:v>-20</c:v>
                </c:pt>
                <c:pt idx="7">
                  <c:v>-15</c:v>
                </c:pt>
                <c:pt idx="8">
                  <c:v>-10</c:v>
                </c:pt>
                <c:pt idx="9">
                  <c:v>-5</c:v>
                </c:pt>
                <c:pt idx="10">
                  <c:v>0</c:v>
                </c:pt>
                <c:pt idx="11">
                  <c:v>5</c:v>
                </c:pt>
                <c:pt idx="12">
                  <c:v>10</c:v>
                </c:pt>
                <c:pt idx="13">
                  <c:v>15</c:v>
                </c:pt>
                <c:pt idx="14">
                  <c:v>20</c:v>
                </c:pt>
                <c:pt idx="15">
                  <c:v>25</c:v>
                </c:pt>
                <c:pt idx="16">
                  <c:v>30</c:v>
                </c:pt>
                <c:pt idx="17">
                  <c:v>35</c:v>
                </c:pt>
                <c:pt idx="18">
                  <c:v>40</c:v>
                </c:pt>
                <c:pt idx="19">
                  <c:v>45</c:v>
                </c:pt>
                <c:pt idx="20">
                  <c:v>50</c:v>
                </c:pt>
                <c:pt idx="21">
                  <c:v>55</c:v>
                </c:pt>
                <c:pt idx="22">
                  <c:v>60</c:v>
                </c:pt>
                <c:pt idx="23">
                  <c:v>65</c:v>
                </c:pt>
                <c:pt idx="24">
                  <c:v>70</c:v>
                </c:pt>
                <c:pt idx="25">
                  <c:v>75</c:v>
                </c:pt>
                <c:pt idx="26">
                  <c:v>80</c:v>
                </c:pt>
                <c:pt idx="27">
                  <c:v>85</c:v>
                </c:pt>
                <c:pt idx="28">
                  <c:v>90</c:v>
                </c:pt>
                <c:pt idx="29">
                  <c:v>95</c:v>
                </c:pt>
                <c:pt idx="30">
                  <c:v>100</c:v>
                </c:pt>
                <c:pt idx="31">
                  <c:v>105</c:v>
                </c:pt>
                <c:pt idx="32">
                  <c:v>110</c:v>
                </c:pt>
                <c:pt idx="33">
                  <c:v>115</c:v>
                </c:pt>
                <c:pt idx="34">
                  <c:v>120</c:v>
                </c:pt>
                <c:pt idx="35">
                  <c:v>125</c:v>
                </c:pt>
                <c:pt idx="36">
                  <c:v>130</c:v>
                </c:pt>
                <c:pt idx="37">
                  <c:v>135</c:v>
                </c:pt>
                <c:pt idx="38">
                  <c:v>140</c:v>
                </c:pt>
                <c:pt idx="39">
                  <c:v>145</c:v>
                </c:pt>
                <c:pt idx="40">
                  <c:v>150</c:v>
                </c:pt>
                <c:pt idx="41">
                  <c:v>155</c:v>
                </c:pt>
                <c:pt idx="42">
                  <c:v>160</c:v>
                </c:pt>
                <c:pt idx="43">
                  <c:v>165</c:v>
                </c:pt>
                <c:pt idx="44">
                  <c:v>170</c:v>
                </c:pt>
                <c:pt idx="45">
                  <c:v>175</c:v>
                </c:pt>
                <c:pt idx="46">
                  <c:v>180</c:v>
                </c:pt>
                <c:pt idx="47">
                  <c:v>185</c:v>
                </c:pt>
                <c:pt idx="48">
                  <c:v>190</c:v>
                </c:pt>
                <c:pt idx="49">
                  <c:v>195</c:v>
                </c:pt>
                <c:pt idx="50">
                  <c:v>200</c:v>
                </c:pt>
              </c:numCache>
            </c:numRef>
          </c:xVal>
          <c:yVal>
            <c:numRef>
              <c:f>グラフ!$AE$6:$AE$56</c:f>
              <c:numCache>
                <c:formatCode>0.0</c:formatCode>
                <c:ptCount val="51"/>
                <c:pt idx="0">
                  <c:v>280.62773384044874</c:v>
                </c:pt>
                <c:pt idx="1">
                  <c:v>276.7648376799595</c:v>
                </c:pt>
                <c:pt idx="2">
                  <c:v>272.90194151947026</c:v>
                </c:pt>
                <c:pt idx="3">
                  <c:v>269.03904535895401</c:v>
                </c:pt>
                <c:pt idx="4">
                  <c:v>265.17614919847824</c:v>
                </c:pt>
                <c:pt idx="5">
                  <c:v>261.31325303797553</c:v>
                </c:pt>
                <c:pt idx="6">
                  <c:v>257.45035687748617</c:v>
                </c:pt>
                <c:pt idx="7">
                  <c:v>253.5874607169969</c:v>
                </c:pt>
                <c:pt idx="8">
                  <c:v>249.72456455649419</c:v>
                </c:pt>
                <c:pt idx="9">
                  <c:v>245.86166839603189</c:v>
                </c:pt>
                <c:pt idx="10">
                  <c:v>241.99877223551564</c:v>
                </c:pt>
                <c:pt idx="11">
                  <c:v>238.13587607502637</c:v>
                </c:pt>
                <c:pt idx="12">
                  <c:v>234.27297991453713</c:v>
                </c:pt>
                <c:pt idx="13">
                  <c:v>230.41008375403433</c:v>
                </c:pt>
                <c:pt idx="14">
                  <c:v>226.54718759355856</c:v>
                </c:pt>
                <c:pt idx="15">
                  <c:v>222.68429143306929</c:v>
                </c:pt>
                <c:pt idx="16">
                  <c:v>218.82139527256655</c:v>
                </c:pt>
                <c:pt idx="17">
                  <c:v>214.95849911207725</c:v>
                </c:pt>
                <c:pt idx="18">
                  <c:v>211.09560295157456</c:v>
                </c:pt>
                <c:pt idx="19">
                  <c:v>207.23270679108523</c:v>
                </c:pt>
                <c:pt idx="20">
                  <c:v>203.36981063058249</c:v>
                </c:pt>
                <c:pt idx="21">
                  <c:v>199.50691447009325</c:v>
                </c:pt>
                <c:pt idx="22">
                  <c:v>195.64401830960398</c:v>
                </c:pt>
                <c:pt idx="23">
                  <c:v>191.78112214912815</c:v>
                </c:pt>
                <c:pt idx="24">
                  <c:v>187.91822598862544</c:v>
                </c:pt>
                <c:pt idx="25">
                  <c:v>184.05532982813617</c:v>
                </c:pt>
                <c:pt idx="26">
                  <c:v>180.19243366764687</c:v>
                </c:pt>
                <c:pt idx="27">
                  <c:v>176.32953750714412</c:v>
                </c:pt>
                <c:pt idx="28">
                  <c:v>172.46664134665488</c:v>
                </c:pt>
                <c:pt idx="29">
                  <c:v>168.60374518615214</c:v>
                </c:pt>
                <c:pt idx="30">
                  <c:v>164.74084902567634</c:v>
                </c:pt>
                <c:pt idx="31">
                  <c:v>160.8779528651601</c:v>
                </c:pt>
                <c:pt idx="32">
                  <c:v>157.01505670471127</c:v>
                </c:pt>
                <c:pt idx="33">
                  <c:v>153.15216054419503</c:v>
                </c:pt>
                <c:pt idx="34">
                  <c:v>149.28926438370576</c:v>
                </c:pt>
                <c:pt idx="35">
                  <c:v>145.42636822321651</c:v>
                </c:pt>
                <c:pt idx="36">
                  <c:v>141.56347206271377</c:v>
                </c:pt>
                <c:pt idx="37">
                  <c:v>137.70057590223794</c:v>
                </c:pt>
                <c:pt idx="38">
                  <c:v>133.8376797417352</c:v>
                </c:pt>
                <c:pt idx="39">
                  <c:v>129.97478358124593</c:v>
                </c:pt>
                <c:pt idx="40">
                  <c:v>126.11188742074319</c:v>
                </c:pt>
                <c:pt idx="41">
                  <c:v>122.24899126025393</c:v>
                </c:pt>
                <c:pt idx="42">
                  <c:v>118.38609509977813</c:v>
                </c:pt>
                <c:pt idx="43">
                  <c:v>114.5231989392754</c:v>
                </c:pt>
                <c:pt idx="44">
                  <c:v>110.66030277877263</c:v>
                </c:pt>
                <c:pt idx="45">
                  <c:v>106.79740661829685</c:v>
                </c:pt>
                <c:pt idx="46">
                  <c:v>102.9345104577806</c:v>
                </c:pt>
                <c:pt idx="47">
                  <c:v>99.071614297304819</c:v>
                </c:pt>
                <c:pt idx="48">
                  <c:v>95.208718136815563</c:v>
                </c:pt>
                <c:pt idx="49">
                  <c:v>91.34582197631282</c:v>
                </c:pt>
                <c:pt idx="50">
                  <c:v>87.482925815823535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D495-4A62-9571-892853E3761F}"/>
            </c:ext>
          </c:extLst>
        </c:ser>
        <c:ser>
          <c:idx val="17"/>
          <c:order val="17"/>
          <c:tx>
            <c:strRef>
              <c:f>グラフ!$AF$5</c:f>
              <c:strCache>
                <c:ptCount val="1"/>
                <c:pt idx="0">
                  <c:v>inner応力:Δ0℃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グラフ!$N$6:$N$56</c:f>
              <c:numCache>
                <c:formatCode>General</c:formatCode>
                <c:ptCount val="51"/>
                <c:pt idx="0">
                  <c:v>-50</c:v>
                </c:pt>
                <c:pt idx="1">
                  <c:v>-45</c:v>
                </c:pt>
                <c:pt idx="2">
                  <c:v>-40</c:v>
                </c:pt>
                <c:pt idx="3">
                  <c:v>-35</c:v>
                </c:pt>
                <c:pt idx="4">
                  <c:v>-30</c:v>
                </c:pt>
                <c:pt idx="5">
                  <c:v>-25</c:v>
                </c:pt>
                <c:pt idx="6">
                  <c:v>-20</c:v>
                </c:pt>
                <c:pt idx="7">
                  <c:v>-15</c:v>
                </c:pt>
                <c:pt idx="8">
                  <c:v>-10</c:v>
                </c:pt>
                <c:pt idx="9">
                  <c:v>-5</c:v>
                </c:pt>
                <c:pt idx="10">
                  <c:v>0</c:v>
                </c:pt>
                <c:pt idx="11">
                  <c:v>5</c:v>
                </c:pt>
                <c:pt idx="12">
                  <c:v>10</c:v>
                </c:pt>
                <c:pt idx="13">
                  <c:v>15</c:v>
                </c:pt>
                <c:pt idx="14">
                  <c:v>20</c:v>
                </c:pt>
                <c:pt idx="15">
                  <c:v>25</c:v>
                </c:pt>
                <c:pt idx="16">
                  <c:v>30</c:v>
                </c:pt>
                <c:pt idx="17">
                  <c:v>35</c:v>
                </c:pt>
                <c:pt idx="18">
                  <c:v>40</c:v>
                </c:pt>
                <c:pt idx="19">
                  <c:v>45</c:v>
                </c:pt>
                <c:pt idx="20">
                  <c:v>50</c:v>
                </c:pt>
                <c:pt idx="21">
                  <c:v>55</c:v>
                </c:pt>
                <c:pt idx="22">
                  <c:v>60</c:v>
                </c:pt>
                <c:pt idx="23">
                  <c:v>65</c:v>
                </c:pt>
                <c:pt idx="24">
                  <c:v>70</c:v>
                </c:pt>
                <c:pt idx="25">
                  <c:v>75</c:v>
                </c:pt>
                <c:pt idx="26">
                  <c:v>80</c:v>
                </c:pt>
                <c:pt idx="27">
                  <c:v>85</c:v>
                </c:pt>
                <c:pt idx="28">
                  <c:v>90</c:v>
                </c:pt>
                <c:pt idx="29">
                  <c:v>95</c:v>
                </c:pt>
                <c:pt idx="30">
                  <c:v>100</c:v>
                </c:pt>
                <c:pt idx="31">
                  <c:v>105</c:v>
                </c:pt>
                <c:pt idx="32">
                  <c:v>110</c:v>
                </c:pt>
                <c:pt idx="33">
                  <c:v>115</c:v>
                </c:pt>
                <c:pt idx="34">
                  <c:v>120</c:v>
                </c:pt>
                <c:pt idx="35">
                  <c:v>125</c:v>
                </c:pt>
                <c:pt idx="36">
                  <c:v>130</c:v>
                </c:pt>
                <c:pt idx="37">
                  <c:v>135</c:v>
                </c:pt>
                <c:pt idx="38">
                  <c:v>140</c:v>
                </c:pt>
                <c:pt idx="39">
                  <c:v>145</c:v>
                </c:pt>
                <c:pt idx="40">
                  <c:v>150</c:v>
                </c:pt>
                <c:pt idx="41">
                  <c:v>155</c:v>
                </c:pt>
                <c:pt idx="42">
                  <c:v>160</c:v>
                </c:pt>
                <c:pt idx="43">
                  <c:v>165</c:v>
                </c:pt>
                <c:pt idx="44">
                  <c:v>170</c:v>
                </c:pt>
                <c:pt idx="45">
                  <c:v>175</c:v>
                </c:pt>
                <c:pt idx="46">
                  <c:v>180</c:v>
                </c:pt>
                <c:pt idx="47">
                  <c:v>185</c:v>
                </c:pt>
                <c:pt idx="48">
                  <c:v>190</c:v>
                </c:pt>
                <c:pt idx="49">
                  <c:v>195</c:v>
                </c:pt>
                <c:pt idx="50">
                  <c:v>200</c:v>
                </c:pt>
              </c:numCache>
            </c:numRef>
          </c:xVal>
          <c:yVal>
            <c:numRef>
              <c:f>グラフ!$AF$6:$AF$56</c:f>
              <c:numCache>
                <c:formatCode>0.0</c:formatCode>
                <c:ptCount val="51"/>
                <c:pt idx="0">
                  <c:v>262.74168077277699</c:v>
                </c:pt>
                <c:pt idx="1">
                  <c:v>258.87878461227427</c:v>
                </c:pt>
                <c:pt idx="2">
                  <c:v>255.01588845179845</c:v>
                </c:pt>
                <c:pt idx="3">
                  <c:v>251.15299229128223</c:v>
                </c:pt>
                <c:pt idx="4">
                  <c:v>247.29009613079293</c:v>
                </c:pt>
                <c:pt idx="5">
                  <c:v>243.42719997030369</c:v>
                </c:pt>
                <c:pt idx="6">
                  <c:v>239.56430380980095</c:v>
                </c:pt>
                <c:pt idx="7">
                  <c:v>235.70140764932518</c:v>
                </c:pt>
                <c:pt idx="8">
                  <c:v>231.83851148882241</c:v>
                </c:pt>
                <c:pt idx="9">
                  <c:v>227.97561532834661</c:v>
                </c:pt>
                <c:pt idx="10">
                  <c:v>224.11271916784389</c:v>
                </c:pt>
                <c:pt idx="11">
                  <c:v>220.24982300734109</c:v>
                </c:pt>
                <c:pt idx="12">
                  <c:v>216.38692684686532</c:v>
                </c:pt>
                <c:pt idx="13">
                  <c:v>212.52403068636258</c:v>
                </c:pt>
                <c:pt idx="14">
                  <c:v>208.66113452587334</c:v>
                </c:pt>
                <c:pt idx="15">
                  <c:v>204.79823836539751</c:v>
                </c:pt>
                <c:pt idx="16">
                  <c:v>200.93534220488129</c:v>
                </c:pt>
                <c:pt idx="17">
                  <c:v>197.072446044392</c:v>
                </c:pt>
                <c:pt idx="18">
                  <c:v>193.20954988390275</c:v>
                </c:pt>
                <c:pt idx="19">
                  <c:v>189.34665372339998</c:v>
                </c:pt>
                <c:pt idx="20">
                  <c:v>185.48375756291074</c:v>
                </c:pt>
                <c:pt idx="21">
                  <c:v>181.62086140243494</c:v>
                </c:pt>
                <c:pt idx="22">
                  <c:v>177.7579652419322</c:v>
                </c:pt>
                <c:pt idx="23">
                  <c:v>173.89506908144293</c:v>
                </c:pt>
                <c:pt idx="24">
                  <c:v>170.03217292094018</c:v>
                </c:pt>
                <c:pt idx="25">
                  <c:v>166.16927676046438</c:v>
                </c:pt>
                <c:pt idx="26">
                  <c:v>162.30638059996164</c:v>
                </c:pt>
                <c:pt idx="27">
                  <c:v>158.4434844394589</c:v>
                </c:pt>
                <c:pt idx="28">
                  <c:v>154.5805882789831</c:v>
                </c:pt>
                <c:pt idx="29">
                  <c:v>150.71769211846686</c:v>
                </c:pt>
                <c:pt idx="30">
                  <c:v>146.854795958018</c:v>
                </c:pt>
                <c:pt idx="31">
                  <c:v>142.99189979750182</c:v>
                </c:pt>
                <c:pt idx="32">
                  <c:v>139.12900363702602</c:v>
                </c:pt>
                <c:pt idx="33">
                  <c:v>135.26610747652325</c:v>
                </c:pt>
                <c:pt idx="34">
                  <c:v>131.40321131602053</c:v>
                </c:pt>
                <c:pt idx="35">
                  <c:v>127.54031515553123</c:v>
                </c:pt>
                <c:pt idx="36">
                  <c:v>123.67741899504199</c:v>
                </c:pt>
                <c:pt idx="37">
                  <c:v>119.8145228345527</c:v>
                </c:pt>
                <c:pt idx="38">
                  <c:v>115.95162667404996</c:v>
                </c:pt>
                <c:pt idx="39">
                  <c:v>112.08873051357416</c:v>
                </c:pt>
                <c:pt idx="40">
                  <c:v>108.22583435308491</c:v>
                </c:pt>
                <c:pt idx="41">
                  <c:v>104.36293819258216</c:v>
                </c:pt>
                <c:pt idx="42">
                  <c:v>100.50004203209288</c:v>
                </c:pt>
                <c:pt idx="43">
                  <c:v>96.637145871603607</c:v>
                </c:pt>
                <c:pt idx="44">
                  <c:v>92.774249711087407</c:v>
                </c:pt>
                <c:pt idx="45">
                  <c:v>88.91135355061158</c:v>
                </c:pt>
                <c:pt idx="46">
                  <c:v>85.048457390108851</c:v>
                </c:pt>
                <c:pt idx="47">
                  <c:v>81.18556122961958</c:v>
                </c:pt>
                <c:pt idx="48">
                  <c:v>77.322665069130309</c:v>
                </c:pt>
                <c:pt idx="49">
                  <c:v>73.459768908641038</c:v>
                </c:pt>
                <c:pt idx="50">
                  <c:v>69.596872748165239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D495-4A62-9571-892853E3761F}"/>
            </c:ext>
          </c:extLst>
        </c:ser>
        <c:ser>
          <c:idx val="18"/>
          <c:order val="18"/>
          <c:tx>
            <c:strRef>
              <c:f>グラフ!$AG$5</c:f>
              <c:strCache>
                <c:ptCount val="1"/>
                <c:pt idx="0">
                  <c:v>inner応力:Δ+10℃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グラフ!$N$6:$N$56</c:f>
              <c:numCache>
                <c:formatCode>General</c:formatCode>
                <c:ptCount val="51"/>
                <c:pt idx="0">
                  <c:v>-50</c:v>
                </c:pt>
                <c:pt idx="1">
                  <c:v>-45</c:v>
                </c:pt>
                <c:pt idx="2">
                  <c:v>-40</c:v>
                </c:pt>
                <c:pt idx="3">
                  <c:v>-35</c:v>
                </c:pt>
                <c:pt idx="4">
                  <c:v>-30</c:v>
                </c:pt>
                <c:pt idx="5">
                  <c:v>-25</c:v>
                </c:pt>
                <c:pt idx="6">
                  <c:v>-20</c:v>
                </c:pt>
                <c:pt idx="7">
                  <c:v>-15</c:v>
                </c:pt>
                <c:pt idx="8">
                  <c:v>-10</c:v>
                </c:pt>
                <c:pt idx="9">
                  <c:v>-5</c:v>
                </c:pt>
                <c:pt idx="10">
                  <c:v>0</c:v>
                </c:pt>
                <c:pt idx="11">
                  <c:v>5</c:v>
                </c:pt>
                <c:pt idx="12">
                  <c:v>10</c:v>
                </c:pt>
                <c:pt idx="13">
                  <c:v>15</c:v>
                </c:pt>
                <c:pt idx="14">
                  <c:v>20</c:v>
                </c:pt>
                <c:pt idx="15">
                  <c:v>25</c:v>
                </c:pt>
                <c:pt idx="16">
                  <c:v>30</c:v>
                </c:pt>
                <c:pt idx="17">
                  <c:v>35</c:v>
                </c:pt>
                <c:pt idx="18">
                  <c:v>40</c:v>
                </c:pt>
                <c:pt idx="19">
                  <c:v>45</c:v>
                </c:pt>
                <c:pt idx="20">
                  <c:v>50</c:v>
                </c:pt>
                <c:pt idx="21">
                  <c:v>55</c:v>
                </c:pt>
                <c:pt idx="22">
                  <c:v>60</c:v>
                </c:pt>
                <c:pt idx="23">
                  <c:v>65</c:v>
                </c:pt>
                <c:pt idx="24">
                  <c:v>70</c:v>
                </c:pt>
                <c:pt idx="25">
                  <c:v>75</c:v>
                </c:pt>
                <c:pt idx="26">
                  <c:v>80</c:v>
                </c:pt>
                <c:pt idx="27">
                  <c:v>85</c:v>
                </c:pt>
                <c:pt idx="28">
                  <c:v>90</c:v>
                </c:pt>
                <c:pt idx="29">
                  <c:v>95</c:v>
                </c:pt>
                <c:pt idx="30">
                  <c:v>100</c:v>
                </c:pt>
                <c:pt idx="31">
                  <c:v>105</c:v>
                </c:pt>
                <c:pt idx="32">
                  <c:v>110</c:v>
                </c:pt>
                <c:pt idx="33">
                  <c:v>115</c:v>
                </c:pt>
                <c:pt idx="34">
                  <c:v>120</c:v>
                </c:pt>
                <c:pt idx="35">
                  <c:v>125</c:v>
                </c:pt>
                <c:pt idx="36">
                  <c:v>130</c:v>
                </c:pt>
                <c:pt idx="37">
                  <c:v>135</c:v>
                </c:pt>
                <c:pt idx="38">
                  <c:v>140</c:v>
                </c:pt>
                <c:pt idx="39">
                  <c:v>145</c:v>
                </c:pt>
                <c:pt idx="40">
                  <c:v>150</c:v>
                </c:pt>
                <c:pt idx="41">
                  <c:v>155</c:v>
                </c:pt>
                <c:pt idx="42">
                  <c:v>160</c:v>
                </c:pt>
                <c:pt idx="43">
                  <c:v>165</c:v>
                </c:pt>
                <c:pt idx="44">
                  <c:v>170</c:v>
                </c:pt>
                <c:pt idx="45">
                  <c:v>175</c:v>
                </c:pt>
                <c:pt idx="46">
                  <c:v>180</c:v>
                </c:pt>
                <c:pt idx="47">
                  <c:v>185</c:v>
                </c:pt>
                <c:pt idx="48">
                  <c:v>190</c:v>
                </c:pt>
                <c:pt idx="49">
                  <c:v>195</c:v>
                </c:pt>
                <c:pt idx="50">
                  <c:v>200</c:v>
                </c:pt>
              </c:numCache>
            </c:numRef>
          </c:xVal>
          <c:yVal>
            <c:numRef>
              <c:f>グラフ!$AG$6:$AG$56</c:f>
              <c:numCache>
                <c:formatCode>0.0</c:formatCode>
                <c:ptCount val="51"/>
                <c:pt idx="0">
                  <c:v>244.85562770510521</c:v>
                </c:pt>
                <c:pt idx="1">
                  <c:v>240.99273154460249</c:v>
                </c:pt>
                <c:pt idx="2">
                  <c:v>237.12983538411322</c:v>
                </c:pt>
                <c:pt idx="3">
                  <c:v>233.26693922361045</c:v>
                </c:pt>
                <c:pt idx="4">
                  <c:v>229.40404306310771</c:v>
                </c:pt>
                <c:pt idx="5">
                  <c:v>225.54114690263191</c:v>
                </c:pt>
                <c:pt idx="6">
                  <c:v>221.67825074212919</c:v>
                </c:pt>
                <c:pt idx="7">
                  <c:v>217.81535458163989</c:v>
                </c:pt>
                <c:pt idx="8">
                  <c:v>213.95245842115065</c:v>
                </c:pt>
                <c:pt idx="9">
                  <c:v>210.08956226066138</c:v>
                </c:pt>
                <c:pt idx="10">
                  <c:v>206.22666610017208</c:v>
                </c:pt>
                <c:pt idx="11">
                  <c:v>202.36376993966934</c:v>
                </c:pt>
                <c:pt idx="12">
                  <c:v>198.50087377918007</c:v>
                </c:pt>
                <c:pt idx="13">
                  <c:v>194.6379776186908</c:v>
                </c:pt>
                <c:pt idx="14">
                  <c:v>190.77508145818808</c:v>
                </c:pt>
                <c:pt idx="15">
                  <c:v>186.91218529771228</c:v>
                </c:pt>
                <c:pt idx="16">
                  <c:v>183.04928913720951</c:v>
                </c:pt>
                <c:pt idx="17">
                  <c:v>179.18639297670677</c:v>
                </c:pt>
                <c:pt idx="18">
                  <c:v>175.32349681623097</c:v>
                </c:pt>
                <c:pt idx="19">
                  <c:v>171.4606006557417</c:v>
                </c:pt>
                <c:pt idx="20">
                  <c:v>167.59770449523899</c:v>
                </c:pt>
                <c:pt idx="21">
                  <c:v>163.73480833474969</c:v>
                </c:pt>
                <c:pt idx="22">
                  <c:v>159.87191217424694</c:v>
                </c:pt>
                <c:pt idx="23">
                  <c:v>156.00901601377117</c:v>
                </c:pt>
                <c:pt idx="24">
                  <c:v>152.14611985325493</c:v>
                </c:pt>
                <c:pt idx="25">
                  <c:v>148.2832236927791</c:v>
                </c:pt>
                <c:pt idx="26">
                  <c:v>144.42032753228986</c:v>
                </c:pt>
                <c:pt idx="27">
                  <c:v>140.55743137177365</c:v>
                </c:pt>
                <c:pt idx="28">
                  <c:v>136.69453521132482</c:v>
                </c:pt>
                <c:pt idx="29">
                  <c:v>132.83163905080855</c:v>
                </c:pt>
                <c:pt idx="30">
                  <c:v>128.96874289033281</c:v>
                </c:pt>
                <c:pt idx="31">
                  <c:v>125.10584672983003</c:v>
                </c:pt>
                <c:pt idx="32">
                  <c:v>121.24295056934076</c:v>
                </c:pt>
                <c:pt idx="33">
                  <c:v>117.38005440883801</c:v>
                </c:pt>
                <c:pt idx="34">
                  <c:v>113.51715824834875</c:v>
                </c:pt>
                <c:pt idx="35">
                  <c:v>109.65426208784601</c:v>
                </c:pt>
                <c:pt idx="36">
                  <c:v>105.79136592735675</c:v>
                </c:pt>
                <c:pt idx="37">
                  <c:v>101.92846976688094</c:v>
                </c:pt>
                <c:pt idx="38">
                  <c:v>98.065573606391666</c:v>
                </c:pt>
                <c:pt idx="39">
                  <c:v>94.202677445902395</c:v>
                </c:pt>
                <c:pt idx="40">
                  <c:v>90.339781285399653</c:v>
                </c:pt>
                <c:pt idx="41">
                  <c:v>86.476885124910382</c:v>
                </c:pt>
                <c:pt idx="42">
                  <c:v>82.613988964407639</c:v>
                </c:pt>
                <c:pt idx="43">
                  <c:v>78.751092803918368</c:v>
                </c:pt>
                <c:pt idx="44">
                  <c:v>74.888196643415611</c:v>
                </c:pt>
                <c:pt idx="45">
                  <c:v>71.025300482926355</c:v>
                </c:pt>
                <c:pt idx="46">
                  <c:v>67.162404322423598</c:v>
                </c:pt>
                <c:pt idx="47">
                  <c:v>63.299508161947813</c:v>
                </c:pt>
                <c:pt idx="48">
                  <c:v>59.436612001472007</c:v>
                </c:pt>
                <c:pt idx="49">
                  <c:v>55.573715840969264</c:v>
                </c:pt>
                <c:pt idx="50">
                  <c:v>51.710819680479993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495-4A62-9571-892853E3761F}"/>
            </c:ext>
          </c:extLst>
        </c:ser>
        <c:ser>
          <c:idx val="19"/>
          <c:order val="19"/>
          <c:tx>
            <c:strRef>
              <c:f>グラフ!$AH$5</c:f>
              <c:strCache>
                <c:ptCount val="1"/>
                <c:pt idx="0">
                  <c:v>inner応力:Δ+20℃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グラフ!$N$6:$N$56</c:f>
              <c:numCache>
                <c:formatCode>General</c:formatCode>
                <c:ptCount val="51"/>
                <c:pt idx="0">
                  <c:v>-50</c:v>
                </c:pt>
                <c:pt idx="1">
                  <c:v>-45</c:v>
                </c:pt>
                <c:pt idx="2">
                  <c:v>-40</c:v>
                </c:pt>
                <c:pt idx="3">
                  <c:v>-35</c:v>
                </c:pt>
                <c:pt idx="4">
                  <c:v>-30</c:v>
                </c:pt>
                <c:pt idx="5">
                  <c:v>-25</c:v>
                </c:pt>
                <c:pt idx="6">
                  <c:v>-20</c:v>
                </c:pt>
                <c:pt idx="7">
                  <c:v>-15</c:v>
                </c:pt>
                <c:pt idx="8">
                  <c:v>-10</c:v>
                </c:pt>
                <c:pt idx="9">
                  <c:v>-5</c:v>
                </c:pt>
                <c:pt idx="10">
                  <c:v>0</c:v>
                </c:pt>
                <c:pt idx="11">
                  <c:v>5</c:v>
                </c:pt>
                <c:pt idx="12">
                  <c:v>10</c:v>
                </c:pt>
                <c:pt idx="13">
                  <c:v>15</c:v>
                </c:pt>
                <c:pt idx="14">
                  <c:v>20</c:v>
                </c:pt>
                <c:pt idx="15">
                  <c:v>25</c:v>
                </c:pt>
                <c:pt idx="16">
                  <c:v>30</c:v>
                </c:pt>
                <c:pt idx="17">
                  <c:v>35</c:v>
                </c:pt>
                <c:pt idx="18">
                  <c:v>40</c:v>
                </c:pt>
                <c:pt idx="19">
                  <c:v>45</c:v>
                </c:pt>
                <c:pt idx="20">
                  <c:v>50</c:v>
                </c:pt>
                <c:pt idx="21">
                  <c:v>55</c:v>
                </c:pt>
                <c:pt idx="22">
                  <c:v>60</c:v>
                </c:pt>
                <c:pt idx="23">
                  <c:v>65</c:v>
                </c:pt>
                <c:pt idx="24">
                  <c:v>70</c:v>
                </c:pt>
                <c:pt idx="25">
                  <c:v>75</c:v>
                </c:pt>
                <c:pt idx="26">
                  <c:v>80</c:v>
                </c:pt>
                <c:pt idx="27">
                  <c:v>85</c:v>
                </c:pt>
                <c:pt idx="28">
                  <c:v>90</c:v>
                </c:pt>
                <c:pt idx="29">
                  <c:v>95</c:v>
                </c:pt>
                <c:pt idx="30">
                  <c:v>100</c:v>
                </c:pt>
                <c:pt idx="31">
                  <c:v>105</c:v>
                </c:pt>
                <c:pt idx="32">
                  <c:v>110</c:v>
                </c:pt>
                <c:pt idx="33">
                  <c:v>115</c:v>
                </c:pt>
                <c:pt idx="34">
                  <c:v>120</c:v>
                </c:pt>
                <c:pt idx="35">
                  <c:v>125</c:v>
                </c:pt>
                <c:pt idx="36">
                  <c:v>130</c:v>
                </c:pt>
                <c:pt idx="37">
                  <c:v>135</c:v>
                </c:pt>
                <c:pt idx="38">
                  <c:v>140</c:v>
                </c:pt>
                <c:pt idx="39">
                  <c:v>145</c:v>
                </c:pt>
                <c:pt idx="40">
                  <c:v>150</c:v>
                </c:pt>
                <c:pt idx="41">
                  <c:v>155</c:v>
                </c:pt>
                <c:pt idx="42">
                  <c:v>160</c:v>
                </c:pt>
                <c:pt idx="43">
                  <c:v>165</c:v>
                </c:pt>
                <c:pt idx="44">
                  <c:v>170</c:v>
                </c:pt>
                <c:pt idx="45">
                  <c:v>175</c:v>
                </c:pt>
                <c:pt idx="46">
                  <c:v>180</c:v>
                </c:pt>
                <c:pt idx="47">
                  <c:v>185</c:v>
                </c:pt>
                <c:pt idx="48">
                  <c:v>190</c:v>
                </c:pt>
                <c:pt idx="49">
                  <c:v>195</c:v>
                </c:pt>
                <c:pt idx="50">
                  <c:v>200</c:v>
                </c:pt>
              </c:numCache>
            </c:numRef>
          </c:xVal>
          <c:yVal>
            <c:numRef>
              <c:f>グラフ!$AH$6:$AH$56</c:f>
              <c:numCache>
                <c:formatCode>0.0</c:formatCode>
                <c:ptCount val="51"/>
                <c:pt idx="0">
                  <c:v>226.96957463741998</c:v>
                </c:pt>
                <c:pt idx="1">
                  <c:v>223.10667847693074</c:v>
                </c:pt>
                <c:pt idx="2">
                  <c:v>219.24378231642797</c:v>
                </c:pt>
                <c:pt idx="3">
                  <c:v>215.3808861559387</c:v>
                </c:pt>
                <c:pt idx="4">
                  <c:v>211.51798999543593</c:v>
                </c:pt>
                <c:pt idx="5">
                  <c:v>207.65509383494668</c:v>
                </c:pt>
                <c:pt idx="6">
                  <c:v>203.79219767445741</c:v>
                </c:pt>
                <c:pt idx="7">
                  <c:v>199.92930151395467</c:v>
                </c:pt>
                <c:pt idx="8">
                  <c:v>196.06640535347887</c:v>
                </c:pt>
                <c:pt idx="9">
                  <c:v>192.2035091929896</c:v>
                </c:pt>
                <c:pt idx="10">
                  <c:v>188.34061303248683</c:v>
                </c:pt>
                <c:pt idx="11">
                  <c:v>184.47771687199759</c:v>
                </c:pt>
                <c:pt idx="12">
                  <c:v>180.61482071149484</c:v>
                </c:pt>
                <c:pt idx="13">
                  <c:v>176.75192455100557</c:v>
                </c:pt>
                <c:pt idx="14">
                  <c:v>172.8890283905163</c:v>
                </c:pt>
                <c:pt idx="15">
                  <c:v>169.026132230027</c:v>
                </c:pt>
                <c:pt idx="16">
                  <c:v>165.16323606953776</c:v>
                </c:pt>
                <c:pt idx="17">
                  <c:v>161.30033990904849</c:v>
                </c:pt>
                <c:pt idx="18">
                  <c:v>157.43744374855919</c:v>
                </c:pt>
                <c:pt idx="19">
                  <c:v>153.5745475880565</c:v>
                </c:pt>
                <c:pt idx="20">
                  <c:v>149.7116514275537</c:v>
                </c:pt>
                <c:pt idx="21">
                  <c:v>145.84875526707793</c:v>
                </c:pt>
                <c:pt idx="22">
                  <c:v>141.98585910656169</c:v>
                </c:pt>
                <c:pt idx="23">
                  <c:v>138.12296294608592</c:v>
                </c:pt>
                <c:pt idx="24">
                  <c:v>134.26006678558315</c:v>
                </c:pt>
                <c:pt idx="25">
                  <c:v>130.39717062509388</c:v>
                </c:pt>
                <c:pt idx="26">
                  <c:v>126.53427446463157</c:v>
                </c:pt>
                <c:pt idx="27">
                  <c:v>122.67137830411536</c:v>
                </c:pt>
                <c:pt idx="28">
                  <c:v>118.80848214363955</c:v>
                </c:pt>
                <c:pt idx="29">
                  <c:v>114.94558598313681</c:v>
                </c:pt>
                <c:pt idx="30">
                  <c:v>111.08268982264754</c:v>
                </c:pt>
                <c:pt idx="31">
                  <c:v>107.2197936621448</c:v>
                </c:pt>
                <c:pt idx="32">
                  <c:v>103.356897501669</c:v>
                </c:pt>
                <c:pt idx="33">
                  <c:v>99.494001341152767</c:v>
                </c:pt>
                <c:pt idx="34">
                  <c:v>95.631105180663511</c:v>
                </c:pt>
                <c:pt idx="35">
                  <c:v>91.768209020174226</c:v>
                </c:pt>
                <c:pt idx="36">
                  <c:v>87.905312859698427</c:v>
                </c:pt>
                <c:pt idx="37">
                  <c:v>84.04241669920917</c:v>
                </c:pt>
                <c:pt idx="38">
                  <c:v>80.179520538706413</c:v>
                </c:pt>
                <c:pt idx="39">
                  <c:v>76.316624378230628</c:v>
                </c:pt>
                <c:pt idx="40">
                  <c:v>72.453728217714399</c:v>
                </c:pt>
                <c:pt idx="41">
                  <c:v>68.590832057225128</c:v>
                </c:pt>
                <c:pt idx="42">
                  <c:v>64.727935896735858</c:v>
                </c:pt>
                <c:pt idx="43">
                  <c:v>60.865039736233115</c:v>
                </c:pt>
                <c:pt idx="44">
                  <c:v>57.002143575730365</c:v>
                </c:pt>
                <c:pt idx="45">
                  <c:v>53.139247415254573</c:v>
                </c:pt>
                <c:pt idx="46">
                  <c:v>49.276351254765309</c:v>
                </c:pt>
                <c:pt idx="47">
                  <c:v>45.413455094276038</c:v>
                </c:pt>
                <c:pt idx="48">
                  <c:v>41.550558933786768</c:v>
                </c:pt>
                <c:pt idx="49">
                  <c:v>37.687662773297497</c:v>
                </c:pt>
                <c:pt idx="50">
                  <c:v>33.824766612794747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495-4A62-9571-892853E3761F}"/>
            </c:ext>
          </c:extLst>
        </c:ser>
        <c:ser>
          <c:idx val="20"/>
          <c:order val="20"/>
          <c:tx>
            <c:strRef>
              <c:f>グラフ!$AI$5</c:f>
              <c:strCache>
                <c:ptCount val="1"/>
                <c:pt idx="0">
                  <c:v>inner応力:Δ+30℃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グラフ!$N$6:$N$56</c:f>
              <c:numCache>
                <c:formatCode>General</c:formatCode>
                <c:ptCount val="51"/>
                <c:pt idx="0">
                  <c:v>-50</c:v>
                </c:pt>
                <c:pt idx="1">
                  <c:v>-45</c:v>
                </c:pt>
                <c:pt idx="2">
                  <c:v>-40</c:v>
                </c:pt>
                <c:pt idx="3">
                  <c:v>-35</c:v>
                </c:pt>
                <c:pt idx="4">
                  <c:v>-30</c:v>
                </c:pt>
                <c:pt idx="5">
                  <c:v>-25</c:v>
                </c:pt>
                <c:pt idx="6">
                  <c:v>-20</c:v>
                </c:pt>
                <c:pt idx="7">
                  <c:v>-15</c:v>
                </c:pt>
                <c:pt idx="8">
                  <c:v>-10</c:v>
                </c:pt>
                <c:pt idx="9">
                  <c:v>-5</c:v>
                </c:pt>
                <c:pt idx="10">
                  <c:v>0</c:v>
                </c:pt>
                <c:pt idx="11">
                  <c:v>5</c:v>
                </c:pt>
                <c:pt idx="12">
                  <c:v>10</c:v>
                </c:pt>
                <c:pt idx="13">
                  <c:v>15</c:v>
                </c:pt>
                <c:pt idx="14">
                  <c:v>20</c:v>
                </c:pt>
                <c:pt idx="15">
                  <c:v>25</c:v>
                </c:pt>
                <c:pt idx="16">
                  <c:v>30</c:v>
                </c:pt>
                <c:pt idx="17">
                  <c:v>35</c:v>
                </c:pt>
                <c:pt idx="18">
                  <c:v>40</c:v>
                </c:pt>
                <c:pt idx="19">
                  <c:v>45</c:v>
                </c:pt>
                <c:pt idx="20">
                  <c:v>50</c:v>
                </c:pt>
                <c:pt idx="21">
                  <c:v>55</c:v>
                </c:pt>
                <c:pt idx="22">
                  <c:v>60</c:v>
                </c:pt>
                <c:pt idx="23">
                  <c:v>65</c:v>
                </c:pt>
                <c:pt idx="24">
                  <c:v>70</c:v>
                </c:pt>
                <c:pt idx="25">
                  <c:v>75</c:v>
                </c:pt>
                <c:pt idx="26">
                  <c:v>80</c:v>
                </c:pt>
                <c:pt idx="27">
                  <c:v>85</c:v>
                </c:pt>
                <c:pt idx="28">
                  <c:v>90</c:v>
                </c:pt>
                <c:pt idx="29">
                  <c:v>95</c:v>
                </c:pt>
                <c:pt idx="30">
                  <c:v>100</c:v>
                </c:pt>
                <c:pt idx="31">
                  <c:v>105</c:v>
                </c:pt>
                <c:pt idx="32">
                  <c:v>110</c:v>
                </c:pt>
                <c:pt idx="33">
                  <c:v>115</c:v>
                </c:pt>
                <c:pt idx="34">
                  <c:v>120</c:v>
                </c:pt>
                <c:pt idx="35">
                  <c:v>125</c:v>
                </c:pt>
                <c:pt idx="36">
                  <c:v>130</c:v>
                </c:pt>
                <c:pt idx="37">
                  <c:v>135</c:v>
                </c:pt>
                <c:pt idx="38">
                  <c:v>140</c:v>
                </c:pt>
                <c:pt idx="39">
                  <c:v>145</c:v>
                </c:pt>
                <c:pt idx="40">
                  <c:v>150</c:v>
                </c:pt>
                <c:pt idx="41">
                  <c:v>155</c:v>
                </c:pt>
                <c:pt idx="42">
                  <c:v>160</c:v>
                </c:pt>
                <c:pt idx="43">
                  <c:v>165</c:v>
                </c:pt>
                <c:pt idx="44">
                  <c:v>170</c:v>
                </c:pt>
                <c:pt idx="45">
                  <c:v>175</c:v>
                </c:pt>
                <c:pt idx="46">
                  <c:v>180</c:v>
                </c:pt>
                <c:pt idx="47">
                  <c:v>185</c:v>
                </c:pt>
                <c:pt idx="48">
                  <c:v>190</c:v>
                </c:pt>
                <c:pt idx="49">
                  <c:v>195</c:v>
                </c:pt>
                <c:pt idx="50">
                  <c:v>200</c:v>
                </c:pt>
              </c:numCache>
            </c:numRef>
          </c:xVal>
          <c:yVal>
            <c:numRef>
              <c:f>グラフ!$AI$6:$AI$56</c:f>
              <c:numCache>
                <c:formatCode>0.0</c:formatCode>
                <c:ptCount val="51"/>
                <c:pt idx="0">
                  <c:v>209.0835215697347</c:v>
                </c:pt>
                <c:pt idx="1">
                  <c:v>205.22062540925893</c:v>
                </c:pt>
                <c:pt idx="2">
                  <c:v>201.35772924875619</c:v>
                </c:pt>
                <c:pt idx="3">
                  <c:v>197.49483308825344</c:v>
                </c:pt>
                <c:pt idx="4">
                  <c:v>193.63193692776417</c:v>
                </c:pt>
                <c:pt idx="5">
                  <c:v>189.76904076726143</c:v>
                </c:pt>
                <c:pt idx="6">
                  <c:v>185.90614460678566</c:v>
                </c:pt>
                <c:pt idx="7">
                  <c:v>182.04324844628289</c:v>
                </c:pt>
                <c:pt idx="8">
                  <c:v>178.18035228579362</c:v>
                </c:pt>
                <c:pt idx="9">
                  <c:v>174.31745612531782</c:v>
                </c:pt>
                <c:pt idx="10">
                  <c:v>170.4545599648016</c:v>
                </c:pt>
                <c:pt idx="11">
                  <c:v>166.59166380431233</c:v>
                </c:pt>
                <c:pt idx="12">
                  <c:v>162.72876764382306</c:v>
                </c:pt>
                <c:pt idx="13">
                  <c:v>158.86587148332032</c:v>
                </c:pt>
                <c:pt idx="14">
                  <c:v>155.00297532284452</c:v>
                </c:pt>
                <c:pt idx="15">
                  <c:v>151.14007916236875</c:v>
                </c:pt>
                <c:pt idx="16">
                  <c:v>147.27718300186598</c:v>
                </c:pt>
                <c:pt idx="17">
                  <c:v>143.41428684136324</c:v>
                </c:pt>
                <c:pt idx="18">
                  <c:v>139.55139068087396</c:v>
                </c:pt>
                <c:pt idx="19">
                  <c:v>135.68849452038469</c:v>
                </c:pt>
                <c:pt idx="20">
                  <c:v>131.82559835986848</c:v>
                </c:pt>
                <c:pt idx="21">
                  <c:v>127.96270219939267</c:v>
                </c:pt>
                <c:pt idx="22">
                  <c:v>124.09980603888992</c:v>
                </c:pt>
                <c:pt idx="23">
                  <c:v>120.23690987840067</c:v>
                </c:pt>
                <c:pt idx="24">
                  <c:v>116.37401371792487</c:v>
                </c:pt>
                <c:pt idx="25">
                  <c:v>112.5111175574356</c:v>
                </c:pt>
                <c:pt idx="26">
                  <c:v>108.64822139694633</c:v>
                </c:pt>
                <c:pt idx="27">
                  <c:v>104.78532523644357</c:v>
                </c:pt>
                <c:pt idx="28">
                  <c:v>100.9224290759543</c:v>
                </c:pt>
                <c:pt idx="29">
                  <c:v>97.059532915451541</c:v>
                </c:pt>
                <c:pt idx="30">
                  <c:v>93.196636754975771</c:v>
                </c:pt>
                <c:pt idx="31">
                  <c:v>89.333740594459542</c:v>
                </c:pt>
                <c:pt idx="32">
                  <c:v>85.470844433983729</c:v>
                </c:pt>
                <c:pt idx="33">
                  <c:v>81.607948273481</c:v>
                </c:pt>
                <c:pt idx="34">
                  <c:v>77.745052113005201</c:v>
                </c:pt>
                <c:pt idx="35">
                  <c:v>73.882155952502458</c:v>
                </c:pt>
                <c:pt idx="36">
                  <c:v>70.019259792013173</c:v>
                </c:pt>
                <c:pt idx="37">
                  <c:v>66.156363631537403</c:v>
                </c:pt>
                <c:pt idx="38">
                  <c:v>62.293467471021167</c:v>
                </c:pt>
                <c:pt idx="39">
                  <c:v>58.430571310545368</c:v>
                </c:pt>
                <c:pt idx="40">
                  <c:v>54.567675150042632</c:v>
                </c:pt>
                <c:pt idx="41">
                  <c:v>50.704778989539889</c:v>
                </c:pt>
                <c:pt idx="42">
                  <c:v>46.841882829050618</c:v>
                </c:pt>
                <c:pt idx="43">
                  <c:v>42.97898666856134</c:v>
                </c:pt>
                <c:pt idx="44">
                  <c:v>39.116090508072077</c:v>
                </c:pt>
                <c:pt idx="45">
                  <c:v>35.253194347582806</c:v>
                </c:pt>
                <c:pt idx="46">
                  <c:v>31.390298187080059</c:v>
                </c:pt>
                <c:pt idx="47">
                  <c:v>27.527402026604268</c:v>
                </c:pt>
                <c:pt idx="48">
                  <c:v>23.664505866101514</c:v>
                </c:pt>
                <c:pt idx="49">
                  <c:v>19.801609705612247</c:v>
                </c:pt>
                <c:pt idx="50">
                  <c:v>15.93871354512298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4-D495-4A62-9571-892853E3761F}"/>
            </c:ext>
          </c:extLst>
        </c:ser>
        <c:ser>
          <c:idx val="21"/>
          <c:order val="21"/>
          <c:tx>
            <c:strRef>
              <c:f>グラフ!$AJ$5</c:f>
              <c:strCache>
                <c:ptCount val="1"/>
                <c:pt idx="0">
                  <c:v>inner降伏点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グラフ!$N$6:$N$56</c:f>
              <c:numCache>
                <c:formatCode>General</c:formatCode>
                <c:ptCount val="51"/>
                <c:pt idx="0">
                  <c:v>-50</c:v>
                </c:pt>
                <c:pt idx="1">
                  <c:v>-45</c:v>
                </c:pt>
                <c:pt idx="2">
                  <c:v>-40</c:v>
                </c:pt>
                <c:pt idx="3">
                  <c:v>-35</c:v>
                </c:pt>
                <c:pt idx="4">
                  <c:v>-30</c:v>
                </c:pt>
                <c:pt idx="5">
                  <c:v>-25</c:v>
                </c:pt>
                <c:pt idx="6">
                  <c:v>-20</c:v>
                </c:pt>
                <c:pt idx="7">
                  <c:v>-15</c:v>
                </c:pt>
                <c:pt idx="8">
                  <c:v>-10</c:v>
                </c:pt>
                <c:pt idx="9">
                  <c:v>-5</c:v>
                </c:pt>
                <c:pt idx="10">
                  <c:v>0</c:v>
                </c:pt>
                <c:pt idx="11">
                  <c:v>5</c:v>
                </c:pt>
                <c:pt idx="12">
                  <c:v>10</c:v>
                </c:pt>
                <c:pt idx="13">
                  <c:v>15</c:v>
                </c:pt>
                <c:pt idx="14">
                  <c:v>20</c:v>
                </c:pt>
                <c:pt idx="15">
                  <c:v>25</c:v>
                </c:pt>
                <c:pt idx="16">
                  <c:v>30</c:v>
                </c:pt>
                <c:pt idx="17">
                  <c:v>35</c:v>
                </c:pt>
                <c:pt idx="18">
                  <c:v>40</c:v>
                </c:pt>
                <c:pt idx="19">
                  <c:v>45</c:v>
                </c:pt>
                <c:pt idx="20">
                  <c:v>50</c:v>
                </c:pt>
                <c:pt idx="21">
                  <c:v>55</c:v>
                </c:pt>
                <c:pt idx="22">
                  <c:v>60</c:v>
                </c:pt>
                <c:pt idx="23">
                  <c:v>65</c:v>
                </c:pt>
                <c:pt idx="24">
                  <c:v>70</c:v>
                </c:pt>
                <c:pt idx="25">
                  <c:v>75</c:v>
                </c:pt>
                <c:pt idx="26">
                  <c:v>80</c:v>
                </c:pt>
                <c:pt idx="27">
                  <c:v>85</c:v>
                </c:pt>
                <c:pt idx="28">
                  <c:v>90</c:v>
                </c:pt>
                <c:pt idx="29">
                  <c:v>95</c:v>
                </c:pt>
                <c:pt idx="30">
                  <c:v>100</c:v>
                </c:pt>
                <c:pt idx="31">
                  <c:v>105</c:v>
                </c:pt>
                <c:pt idx="32">
                  <c:v>110</c:v>
                </c:pt>
                <c:pt idx="33">
                  <c:v>115</c:v>
                </c:pt>
                <c:pt idx="34">
                  <c:v>120</c:v>
                </c:pt>
                <c:pt idx="35">
                  <c:v>125</c:v>
                </c:pt>
                <c:pt idx="36">
                  <c:v>130</c:v>
                </c:pt>
                <c:pt idx="37">
                  <c:v>135</c:v>
                </c:pt>
                <c:pt idx="38">
                  <c:v>140</c:v>
                </c:pt>
                <c:pt idx="39">
                  <c:v>145</c:v>
                </c:pt>
                <c:pt idx="40">
                  <c:v>150</c:v>
                </c:pt>
                <c:pt idx="41">
                  <c:v>155</c:v>
                </c:pt>
                <c:pt idx="42">
                  <c:v>160</c:v>
                </c:pt>
                <c:pt idx="43">
                  <c:v>165</c:v>
                </c:pt>
                <c:pt idx="44">
                  <c:v>170</c:v>
                </c:pt>
                <c:pt idx="45">
                  <c:v>175</c:v>
                </c:pt>
                <c:pt idx="46">
                  <c:v>180</c:v>
                </c:pt>
                <c:pt idx="47">
                  <c:v>185</c:v>
                </c:pt>
                <c:pt idx="48">
                  <c:v>190</c:v>
                </c:pt>
                <c:pt idx="49">
                  <c:v>195</c:v>
                </c:pt>
                <c:pt idx="50">
                  <c:v>200</c:v>
                </c:pt>
              </c:numCache>
            </c:numRef>
          </c:xVal>
          <c:yVal>
            <c:numRef>
              <c:f>グラフ!$AJ$6:$AJ$56</c:f>
              <c:numCache>
                <c:formatCode>0.0</c:formatCode>
                <c:ptCount val="51"/>
                <c:pt idx="0">
                  <c:v>345</c:v>
                </c:pt>
                <c:pt idx="1">
                  <c:v>345</c:v>
                </c:pt>
                <c:pt idx="2">
                  <c:v>345</c:v>
                </c:pt>
                <c:pt idx="3">
                  <c:v>345</c:v>
                </c:pt>
                <c:pt idx="4">
                  <c:v>345</c:v>
                </c:pt>
                <c:pt idx="5">
                  <c:v>345</c:v>
                </c:pt>
                <c:pt idx="6">
                  <c:v>345</c:v>
                </c:pt>
                <c:pt idx="7">
                  <c:v>345</c:v>
                </c:pt>
                <c:pt idx="8">
                  <c:v>345</c:v>
                </c:pt>
                <c:pt idx="9">
                  <c:v>345</c:v>
                </c:pt>
                <c:pt idx="10">
                  <c:v>345</c:v>
                </c:pt>
                <c:pt idx="11">
                  <c:v>345</c:v>
                </c:pt>
                <c:pt idx="12">
                  <c:v>345</c:v>
                </c:pt>
                <c:pt idx="13">
                  <c:v>345</c:v>
                </c:pt>
                <c:pt idx="14">
                  <c:v>345</c:v>
                </c:pt>
                <c:pt idx="15">
                  <c:v>345</c:v>
                </c:pt>
                <c:pt idx="16">
                  <c:v>345</c:v>
                </c:pt>
                <c:pt idx="17">
                  <c:v>345</c:v>
                </c:pt>
                <c:pt idx="18">
                  <c:v>345</c:v>
                </c:pt>
                <c:pt idx="19">
                  <c:v>345</c:v>
                </c:pt>
                <c:pt idx="20">
                  <c:v>345</c:v>
                </c:pt>
                <c:pt idx="21">
                  <c:v>345</c:v>
                </c:pt>
                <c:pt idx="22">
                  <c:v>345</c:v>
                </c:pt>
                <c:pt idx="23">
                  <c:v>345</c:v>
                </c:pt>
                <c:pt idx="24">
                  <c:v>345</c:v>
                </c:pt>
                <c:pt idx="25">
                  <c:v>345</c:v>
                </c:pt>
                <c:pt idx="26">
                  <c:v>345</c:v>
                </c:pt>
                <c:pt idx="27">
                  <c:v>345</c:v>
                </c:pt>
                <c:pt idx="28">
                  <c:v>345</c:v>
                </c:pt>
                <c:pt idx="29">
                  <c:v>345</c:v>
                </c:pt>
                <c:pt idx="30">
                  <c:v>345</c:v>
                </c:pt>
                <c:pt idx="31">
                  <c:v>345</c:v>
                </c:pt>
                <c:pt idx="32">
                  <c:v>345</c:v>
                </c:pt>
                <c:pt idx="33">
                  <c:v>345</c:v>
                </c:pt>
                <c:pt idx="34">
                  <c:v>345</c:v>
                </c:pt>
                <c:pt idx="35">
                  <c:v>345</c:v>
                </c:pt>
                <c:pt idx="36">
                  <c:v>345</c:v>
                </c:pt>
                <c:pt idx="37">
                  <c:v>345</c:v>
                </c:pt>
                <c:pt idx="38">
                  <c:v>345</c:v>
                </c:pt>
                <c:pt idx="39">
                  <c:v>345</c:v>
                </c:pt>
                <c:pt idx="40">
                  <c:v>345</c:v>
                </c:pt>
                <c:pt idx="41">
                  <c:v>345</c:v>
                </c:pt>
                <c:pt idx="42">
                  <c:v>345</c:v>
                </c:pt>
                <c:pt idx="43">
                  <c:v>345</c:v>
                </c:pt>
                <c:pt idx="44">
                  <c:v>345</c:v>
                </c:pt>
                <c:pt idx="45">
                  <c:v>345</c:v>
                </c:pt>
                <c:pt idx="46">
                  <c:v>345</c:v>
                </c:pt>
                <c:pt idx="47">
                  <c:v>345</c:v>
                </c:pt>
                <c:pt idx="48">
                  <c:v>345</c:v>
                </c:pt>
                <c:pt idx="49">
                  <c:v>345</c:v>
                </c:pt>
                <c:pt idx="50">
                  <c:v>345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5-D495-4A62-9571-892853E376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8419104"/>
        <c:axId val="1878401216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グラフ!$O$5</c15:sqref>
                        </c15:formulaRef>
                      </c:ext>
                    </c:extLst>
                    <c:strCache>
                      <c:ptCount val="1"/>
                      <c:pt idx="0">
                        <c:v>締め代：Δ-30℃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グラフ!$O$6:$O$56</c15:sqref>
                        </c15:formulaRef>
                      </c:ext>
                    </c:extLst>
                    <c:numCache>
                      <c:formatCode>0.000</c:formatCode>
                      <c:ptCount val="51"/>
                      <c:pt idx="0">
                        <c:v>0.16679667000000364</c:v>
                      </c:pt>
                      <c:pt idx="1">
                        <c:v>0.16476026499999818</c:v>
                      </c:pt>
                      <c:pt idx="2">
                        <c:v>0.16272385999999983</c:v>
                      </c:pt>
                      <c:pt idx="3">
                        <c:v>0.16068745500000148</c:v>
                      </c:pt>
                      <c:pt idx="4">
                        <c:v>0.15865104999999602</c:v>
                      </c:pt>
                      <c:pt idx="5">
                        <c:v>0.15661464499999767</c:v>
                      </c:pt>
                      <c:pt idx="6">
                        <c:v>0.15457823999999931</c:v>
                      </c:pt>
                      <c:pt idx="7">
                        <c:v>0.15254183499999385</c:v>
                      </c:pt>
                      <c:pt idx="8">
                        <c:v>0.1505054300000026</c:v>
                      </c:pt>
                      <c:pt idx="9">
                        <c:v>0.14846902500000425</c:v>
                      </c:pt>
                      <c:pt idx="10">
                        <c:v>0.14643261999999879</c:v>
                      </c:pt>
                      <c:pt idx="11">
                        <c:v>0.14439621500000044</c:v>
                      </c:pt>
                      <c:pt idx="12">
                        <c:v>0.14235980999999498</c:v>
                      </c:pt>
                      <c:pt idx="13">
                        <c:v>0.14032340500000373</c:v>
                      </c:pt>
                      <c:pt idx="14">
                        <c:v>0.13828699999999827</c:v>
                      </c:pt>
                      <c:pt idx="15">
                        <c:v>0.13625059500000702</c:v>
                      </c:pt>
                      <c:pt idx="16">
                        <c:v>0.13421419000000157</c:v>
                      </c:pt>
                      <c:pt idx="17">
                        <c:v>0.13217778499999611</c:v>
                      </c:pt>
                      <c:pt idx="18">
                        <c:v>0.13014138000000486</c:v>
                      </c:pt>
                      <c:pt idx="19">
                        <c:v>0.1281049749999994</c:v>
                      </c:pt>
                      <c:pt idx="20">
                        <c:v>0.12606856999999394</c:v>
                      </c:pt>
                      <c:pt idx="21">
                        <c:v>0.12403216500000269</c:v>
                      </c:pt>
                      <c:pt idx="22">
                        <c:v>0.12199575999999013</c:v>
                      </c:pt>
                      <c:pt idx="23">
                        <c:v>0.11995935499999888</c:v>
                      </c:pt>
                      <c:pt idx="24">
                        <c:v>0.11792294999999342</c:v>
                      </c:pt>
                      <c:pt idx="25">
                        <c:v>0.11588654499999507</c:v>
                      </c:pt>
                      <c:pt idx="26">
                        <c:v>0.11385014000000382</c:v>
                      </c:pt>
                      <c:pt idx="27">
                        <c:v>0.11181373499999836</c:v>
                      </c:pt>
                      <c:pt idx="28">
                        <c:v>0.10977733000000711</c:v>
                      </c:pt>
                      <c:pt idx="29">
                        <c:v>0.10774092499999455</c:v>
                      </c:pt>
                      <c:pt idx="30">
                        <c:v>0.1057045200000033</c:v>
                      </c:pt>
                      <c:pt idx="31">
                        <c:v>0.10366811499999784</c:v>
                      </c:pt>
                      <c:pt idx="32">
                        <c:v>0.10163170999999949</c:v>
                      </c:pt>
                      <c:pt idx="33">
                        <c:v>9.9595304999994028E-2</c:v>
                      </c:pt>
                      <c:pt idx="34">
                        <c:v>9.7558899999995674E-2</c:v>
                      </c:pt>
                      <c:pt idx="35">
                        <c:v>9.5522494999990215E-2</c:v>
                      </c:pt>
                      <c:pt idx="36">
                        <c:v>9.3486090000006072E-2</c:v>
                      </c:pt>
                      <c:pt idx="37">
                        <c:v>9.1449685000007719E-2</c:v>
                      </c:pt>
                      <c:pt idx="38">
                        <c:v>8.941328000000226E-2</c:v>
                      </c:pt>
                      <c:pt idx="39">
                        <c:v>8.7376875000011012E-2</c:v>
                      </c:pt>
                      <c:pt idx="40">
                        <c:v>8.5340469999998447E-2</c:v>
                      </c:pt>
                      <c:pt idx="41">
                        <c:v>8.3304065000000094E-2</c:v>
                      </c:pt>
                      <c:pt idx="42">
                        <c:v>8.126766000000174E-2</c:v>
                      </c:pt>
                      <c:pt idx="43">
                        <c:v>7.9231254999996281E-2</c:v>
                      </c:pt>
                      <c:pt idx="44">
                        <c:v>7.7194849999990822E-2</c:v>
                      </c:pt>
                      <c:pt idx="45">
                        <c:v>7.5158444999999574E-2</c:v>
                      </c:pt>
                      <c:pt idx="46">
                        <c:v>7.3122040000001221E-2</c:v>
                      </c:pt>
                      <c:pt idx="47">
                        <c:v>7.1085635000002867E-2</c:v>
                      </c:pt>
                      <c:pt idx="48">
                        <c:v>6.9049230000004513E-2</c:v>
                      </c:pt>
                      <c:pt idx="49">
                        <c:v>6.701282500000616E-2</c:v>
                      </c:pt>
                      <c:pt idx="50">
                        <c:v>6.4976420000000701E-2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D495-4A62-9571-892853E3761F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グラフ!$P$5</c15:sqref>
                        </c15:formulaRef>
                      </c:ext>
                    </c:extLst>
                    <c:strCache>
                      <c:ptCount val="1"/>
                      <c:pt idx="0">
                        <c:v>締め代：Δ-20℃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グラフ!$P$6:$P$56</c15:sqref>
                        </c15:formulaRef>
                      </c:ext>
                    </c:extLst>
                    <c:numCache>
                      <c:formatCode>0.000</c:formatCode>
                      <c:ptCount val="51"/>
                      <c:pt idx="0">
                        <c:v>0.15736766999999929</c:v>
                      </c:pt>
                      <c:pt idx="1">
                        <c:v>0.15533126500000805</c:v>
                      </c:pt>
                      <c:pt idx="2">
                        <c:v>0.15329486000000259</c:v>
                      </c:pt>
                      <c:pt idx="3">
                        <c:v>0.15125845499999713</c:v>
                      </c:pt>
                      <c:pt idx="4">
                        <c:v>0.14922204999999877</c:v>
                      </c:pt>
                      <c:pt idx="5">
                        <c:v>0.14718564499999331</c:v>
                      </c:pt>
                      <c:pt idx="6">
                        <c:v>0.14514924000000207</c:v>
                      </c:pt>
                      <c:pt idx="7">
                        <c:v>0.14311283499999661</c:v>
                      </c:pt>
                      <c:pt idx="8">
                        <c:v>0.14107642999999825</c:v>
                      </c:pt>
                      <c:pt idx="9">
                        <c:v>0.13904002500000701</c:v>
                      </c:pt>
                      <c:pt idx="10">
                        <c:v>0.13700361999999444</c:v>
                      </c:pt>
                      <c:pt idx="11">
                        <c:v>0.13496721500000319</c:v>
                      </c:pt>
                      <c:pt idx="12">
                        <c:v>0.13293080999999773</c:v>
                      </c:pt>
                      <c:pt idx="13">
                        <c:v>0.13089440499999938</c:v>
                      </c:pt>
                      <c:pt idx="14">
                        <c:v>0.12885800000000103</c:v>
                      </c:pt>
                      <c:pt idx="15">
                        <c:v>0.12682159500000267</c:v>
                      </c:pt>
                      <c:pt idx="16">
                        <c:v>0.12478519000000432</c:v>
                      </c:pt>
                      <c:pt idx="17">
                        <c:v>0.12274878499999886</c:v>
                      </c:pt>
                      <c:pt idx="18">
                        <c:v>0.12071238000000051</c:v>
                      </c:pt>
                      <c:pt idx="19">
                        <c:v>0.11867597500000215</c:v>
                      </c:pt>
                      <c:pt idx="20">
                        <c:v>0.11663956999998959</c:v>
                      </c:pt>
                      <c:pt idx="21">
                        <c:v>0.11460316499999834</c:v>
                      </c:pt>
                      <c:pt idx="22">
                        <c:v>0.11256675999999288</c:v>
                      </c:pt>
                      <c:pt idx="23">
                        <c:v>0.11053035499999453</c:v>
                      </c:pt>
                      <c:pt idx="24">
                        <c:v>0.10849394999999618</c:v>
                      </c:pt>
                      <c:pt idx="25">
                        <c:v>0.10645754500000493</c:v>
                      </c:pt>
                      <c:pt idx="26">
                        <c:v>0.10442114000000657</c:v>
                      </c:pt>
                      <c:pt idx="27">
                        <c:v>0.10238473499999401</c:v>
                      </c:pt>
                      <c:pt idx="28">
                        <c:v>0.10034833000000276</c:v>
                      </c:pt>
                      <c:pt idx="29">
                        <c:v>9.8311924999997302E-2</c:v>
                      </c:pt>
                      <c:pt idx="30">
                        <c:v>9.6275519999998949E-2</c:v>
                      </c:pt>
                      <c:pt idx="31">
                        <c:v>9.423911499999349E-2</c:v>
                      </c:pt>
                      <c:pt idx="32">
                        <c:v>9.2202710000002241E-2</c:v>
                      </c:pt>
                      <c:pt idx="33">
                        <c:v>9.0166304999989677E-2</c:v>
                      </c:pt>
                      <c:pt idx="34">
                        <c:v>8.8129900000005534E-2</c:v>
                      </c:pt>
                      <c:pt idx="35">
                        <c:v>8.6093495000000075E-2</c:v>
                      </c:pt>
                      <c:pt idx="36">
                        <c:v>8.4057090000001722E-2</c:v>
                      </c:pt>
                      <c:pt idx="37">
                        <c:v>8.2020685000010474E-2</c:v>
                      </c:pt>
                      <c:pt idx="38">
                        <c:v>7.9984279999997909E-2</c:v>
                      </c:pt>
                      <c:pt idx="39">
                        <c:v>7.7947875000006661E-2</c:v>
                      </c:pt>
                      <c:pt idx="40">
                        <c:v>7.5911470000001202E-2</c:v>
                      </c:pt>
                      <c:pt idx="41">
                        <c:v>7.3875064999995743E-2</c:v>
                      </c:pt>
                      <c:pt idx="42">
                        <c:v>7.183865999999739E-2</c:v>
                      </c:pt>
                      <c:pt idx="43">
                        <c:v>6.9802254999999036E-2</c:v>
                      </c:pt>
                      <c:pt idx="44">
                        <c:v>6.7765850000000682E-2</c:v>
                      </c:pt>
                      <c:pt idx="45">
                        <c:v>6.5729445000002329E-2</c:v>
                      </c:pt>
                      <c:pt idx="46">
                        <c:v>6.369303999999687E-2</c:v>
                      </c:pt>
                      <c:pt idx="47">
                        <c:v>6.1656635000005622E-2</c:v>
                      </c:pt>
                      <c:pt idx="48">
                        <c:v>5.9620230000000163E-2</c:v>
                      </c:pt>
                      <c:pt idx="49">
                        <c:v>5.7583825000001809E-2</c:v>
                      </c:pt>
                      <c:pt idx="50">
                        <c:v>5.5547420000003456E-2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495-4A62-9571-892853E3761F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グラフ!$Q$5</c15:sqref>
                        </c15:formulaRef>
                      </c:ext>
                    </c:extLst>
                    <c:strCache>
                      <c:ptCount val="1"/>
                      <c:pt idx="0">
                        <c:v>締め代：Δ-10℃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グラフ!$Q$6:$Q$56</c15:sqref>
                        </c15:formulaRef>
                      </c:ext>
                    </c:extLst>
                    <c:numCache>
                      <c:formatCode>0.000</c:formatCode>
                      <c:ptCount val="51"/>
                      <c:pt idx="0">
                        <c:v>0.14793867000000205</c:v>
                      </c:pt>
                      <c:pt idx="1">
                        <c:v>0.14590226500000369</c:v>
                      </c:pt>
                      <c:pt idx="2">
                        <c:v>0.14386586000000534</c:v>
                      </c:pt>
                      <c:pt idx="3">
                        <c:v>0.14182945499999278</c:v>
                      </c:pt>
                      <c:pt idx="4">
                        <c:v>0.13979305000000153</c:v>
                      </c:pt>
                      <c:pt idx="5">
                        <c:v>0.13775664499999607</c:v>
                      </c:pt>
                      <c:pt idx="6">
                        <c:v>0.13572023999999772</c:v>
                      </c:pt>
                      <c:pt idx="7">
                        <c:v>0.13368383499999936</c:v>
                      </c:pt>
                      <c:pt idx="8">
                        <c:v>0.1316474299999939</c:v>
                      </c:pt>
                      <c:pt idx="9">
                        <c:v>0.12961102500000976</c:v>
                      </c:pt>
                      <c:pt idx="10">
                        <c:v>0.1275746199999972</c:v>
                      </c:pt>
                      <c:pt idx="11">
                        <c:v>0.12553821499999884</c:v>
                      </c:pt>
                      <c:pt idx="12">
                        <c:v>0.12350181000000049</c:v>
                      </c:pt>
                      <c:pt idx="13">
                        <c:v>0.12146540499999503</c:v>
                      </c:pt>
                      <c:pt idx="14">
                        <c:v>0.11942900000000378</c:v>
                      </c:pt>
                      <c:pt idx="15">
                        <c:v>0.11739259500000543</c:v>
                      </c:pt>
                      <c:pt idx="16">
                        <c:v>0.11535618999999997</c:v>
                      </c:pt>
                      <c:pt idx="17">
                        <c:v>0.11331978500000162</c:v>
                      </c:pt>
                      <c:pt idx="18">
                        <c:v>0.11128337999999616</c:v>
                      </c:pt>
                      <c:pt idx="19">
                        <c:v>0.1092469749999978</c:v>
                      </c:pt>
                      <c:pt idx="20">
                        <c:v>0.10721056999999234</c:v>
                      </c:pt>
                      <c:pt idx="21">
                        <c:v>0.10517416499999399</c:v>
                      </c:pt>
                      <c:pt idx="22">
                        <c:v>0.10313775999999564</c:v>
                      </c:pt>
                      <c:pt idx="23">
                        <c:v>0.10110135500000439</c:v>
                      </c:pt>
                      <c:pt idx="24">
                        <c:v>9.906494999999893E-2</c:v>
                      </c:pt>
                      <c:pt idx="25">
                        <c:v>9.7028545000000577E-2</c:v>
                      </c:pt>
                      <c:pt idx="26">
                        <c:v>9.4992140000002223E-2</c:v>
                      </c:pt>
                      <c:pt idx="27">
                        <c:v>9.2955734999996764E-2</c:v>
                      </c:pt>
                      <c:pt idx="28">
                        <c:v>9.0919329999998411E-2</c:v>
                      </c:pt>
                      <c:pt idx="29">
                        <c:v>8.8882924999992952E-2</c:v>
                      </c:pt>
                      <c:pt idx="30">
                        <c:v>8.6846520000001703E-2</c:v>
                      </c:pt>
                      <c:pt idx="31">
                        <c:v>8.4810114999989139E-2</c:v>
                      </c:pt>
                      <c:pt idx="32">
                        <c:v>8.2773710000012102E-2</c:v>
                      </c:pt>
                      <c:pt idx="33">
                        <c:v>8.0737304999999537E-2</c:v>
                      </c:pt>
                      <c:pt idx="34">
                        <c:v>7.8700900000001184E-2</c:v>
                      </c:pt>
                      <c:pt idx="35">
                        <c:v>7.666449500000283E-2</c:v>
                      </c:pt>
                      <c:pt idx="36">
                        <c:v>7.4628089999997371E-2</c:v>
                      </c:pt>
                      <c:pt idx="37">
                        <c:v>7.2591685000006123E-2</c:v>
                      </c:pt>
                      <c:pt idx="38">
                        <c:v>7.0555280000000664E-2</c:v>
                      </c:pt>
                      <c:pt idx="39">
                        <c:v>6.8518875000002311E-2</c:v>
                      </c:pt>
                      <c:pt idx="40">
                        <c:v>6.6482469999996852E-2</c:v>
                      </c:pt>
                      <c:pt idx="41">
                        <c:v>6.4446064999998498E-2</c:v>
                      </c:pt>
                      <c:pt idx="42">
                        <c:v>6.240966000000725E-2</c:v>
                      </c:pt>
                      <c:pt idx="43">
                        <c:v>6.0373255000001791E-2</c:v>
                      </c:pt>
                      <c:pt idx="44">
                        <c:v>5.8336849999996332E-2</c:v>
                      </c:pt>
                      <c:pt idx="45">
                        <c:v>5.6300445000005084E-2</c:v>
                      </c:pt>
                      <c:pt idx="46">
                        <c:v>5.4264039999992519E-2</c:v>
                      </c:pt>
                      <c:pt idx="47">
                        <c:v>5.2227635000001271E-2</c:v>
                      </c:pt>
                      <c:pt idx="48">
                        <c:v>5.0191230000002918E-2</c:v>
                      </c:pt>
                      <c:pt idx="49">
                        <c:v>4.8154824999997459E-2</c:v>
                      </c:pt>
                      <c:pt idx="50">
                        <c:v>4.6118419999999105E-2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495-4A62-9571-892853E3761F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グラフ!$R$5</c15:sqref>
                        </c15:formulaRef>
                      </c:ext>
                    </c:extLst>
                    <c:strCache>
                      <c:ptCount val="1"/>
                      <c:pt idx="0">
                        <c:v>締め代：Δ0℃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グラフ!$R$6:$R$56</c15:sqref>
                        </c15:formulaRef>
                      </c:ext>
                    </c:extLst>
                    <c:numCache>
                      <c:formatCode>0.000</c:formatCode>
                      <c:ptCount val="51"/>
                      <c:pt idx="0">
                        <c:v>0.1385096700000048</c:v>
                      </c:pt>
                      <c:pt idx="1">
                        <c:v>0.13647326499999934</c:v>
                      </c:pt>
                      <c:pt idx="2">
                        <c:v>0.1344368600000081</c:v>
                      </c:pt>
                      <c:pt idx="3">
                        <c:v>0.13240045499999553</c:v>
                      </c:pt>
                      <c:pt idx="4">
                        <c:v>0.13036404999999718</c:v>
                      </c:pt>
                      <c:pt idx="5">
                        <c:v>0.12832764499999882</c:v>
                      </c:pt>
                      <c:pt idx="6">
                        <c:v>0.12629123999999337</c:v>
                      </c:pt>
                      <c:pt idx="7">
                        <c:v>0.12425483500000212</c:v>
                      </c:pt>
                      <c:pt idx="8">
                        <c:v>0.12221842999999666</c:v>
                      </c:pt>
                      <c:pt idx="9">
                        <c:v>0.12018202500000541</c:v>
                      </c:pt>
                      <c:pt idx="10">
                        <c:v>0.11814561999999995</c:v>
                      </c:pt>
                      <c:pt idx="11">
                        <c:v>0.11610921499999449</c:v>
                      </c:pt>
                      <c:pt idx="12">
                        <c:v>0.11407281000000324</c:v>
                      </c:pt>
                      <c:pt idx="13">
                        <c:v>0.11203640499999779</c:v>
                      </c:pt>
                      <c:pt idx="14">
                        <c:v>0.10999999999999943</c:v>
                      </c:pt>
                      <c:pt idx="15">
                        <c:v>0.10796359500000818</c:v>
                      </c:pt>
                      <c:pt idx="16">
                        <c:v>0.10592718999999562</c:v>
                      </c:pt>
                      <c:pt idx="17">
                        <c:v>0.10389078499999727</c:v>
                      </c:pt>
                      <c:pt idx="18">
                        <c:v>0.10185437999999891</c:v>
                      </c:pt>
                      <c:pt idx="19">
                        <c:v>9.9817974999993453E-2</c:v>
                      </c:pt>
                      <c:pt idx="20">
                        <c:v>9.7781569999995099E-2</c:v>
                      </c:pt>
                      <c:pt idx="21">
                        <c:v>9.5745165000003851E-2</c:v>
                      </c:pt>
                      <c:pt idx="22">
                        <c:v>9.3708759999998392E-2</c:v>
                      </c:pt>
                      <c:pt idx="23">
                        <c:v>9.1672355000000039E-2</c:v>
                      </c:pt>
                      <c:pt idx="24">
                        <c:v>8.963594999999458E-2</c:v>
                      </c:pt>
                      <c:pt idx="25">
                        <c:v>8.7599545000003332E-2</c:v>
                      </c:pt>
                      <c:pt idx="26">
                        <c:v>8.5563139999997873E-2</c:v>
                      </c:pt>
                      <c:pt idx="27">
                        <c:v>8.3526734999992414E-2</c:v>
                      </c:pt>
                      <c:pt idx="28">
                        <c:v>8.1490330000001165E-2</c:v>
                      </c:pt>
                      <c:pt idx="29">
                        <c:v>7.9453924999988601E-2</c:v>
                      </c:pt>
                      <c:pt idx="30">
                        <c:v>7.7417520000011564E-2</c:v>
                      </c:pt>
                      <c:pt idx="31">
                        <c:v>7.5381114999998999E-2</c:v>
                      </c:pt>
                      <c:pt idx="32">
                        <c:v>7.3344710000007751E-2</c:v>
                      </c:pt>
                      <c:pt idx="33">
                        <c:v>7.1308305000002292E-2</c:v>
                      </c:pt>
                      <c:pt idx="34">
                        <c:v>6.9271899999996833E-2</c:v>
                      </c:pt>
                      <c:pt idx="35">
                        <c:v>6.723549499999848E-2</c:v>
                      </c:pt>
                      <c:pt idx="36">
                        <c:v>6.5199090000000126E-2</c:v>
                      </c:pt>
                      <c:pt idx="37">
                        <c:v>6.3162685000001773E-2</c:v>
                      </c:pt>
                      <c:pt idx="38">
                        <c:v>6.1126279999996314E-2</c:v>
                      </c:pt>
                      <c:pt idx="39">
                        <c:v>5.9089875000005065E-2</c:v>
                      </c:pt>
                      <c:pt idx="40">
                        <c:v>5.7053470000006712E-2</c:v>
                      </c:pt>
                      <c:pt idx="41">
                        <c:v>5.5017065000001253E-2</c:v>
                      </c:pt>
                      <c:pt idx="42">
                        <c:v>5.2980660000002899E-2</c:v>
                      </c:pt>
                      <c:pt idx="43">
                        <c:v>5.0944255000004546E-2</c:v>
                      </c:pt>
                      <c:pt idx="44">
                        <c:v>4.8907849999991981E-2</c:v>
                      </c:pt>
                      <c:pt idx="45">
                        <c:v>4.6871445000000733E-2</c:v>
                      </c:pt>
                      <c:pt idx="46">
                        <c:v>4.4835039999995274E-2</c:v>
                      </c:pt>
                      <c:pt idx="47">
                        <c:v>4.2798634999996921E-2</c:v>
                      </c:pt>
                      <c:pt idx="48">
                        <c:v>4.0762229999998567E-2</c:v>
                      </c:pt>
                      <c:pt idx="49">
                        <c:v>3.8725825000000214E-2</c:v>
                      </c:pt>
                      <c:pt idx="50">
                        <c:v>3.6689420000008965E-2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495-4A62-9571-892853E3761F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グラフ!$S$5</c15:sqref>
                        </c15:formulaRef>
                      </c:ext>
                    </c:extLst>
                    <c:strCache>
                      <c:ptCount val="1"/>
                      <c:pt idx="0">
                        <c:v>締め代：Δ+10℃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グラフ!$S$6:$S$56</c15:sqref>
                        </c15:formulaRef>
                      </c:ext>
                    </c:extLst>
                    <c:numCache>
                      <c:formatCode>0.000</c:formatCode>
                      <c:ptCount val="51"/>
                      <c:pt idx="0">
                        <c:v>0.12908067000000756</c:v>
                      </c:pt>
                      <c:pt idx="1">
                        <c:v>0.1270442650000021</c:v>
                      </c:pt>
                      <c:pt idx="2">
                        <c:v>0.12500786000000375</c:v>
                      </c:pt>
                      <c:pt idx="3">
                        <c:v>0.12297145499999829</c:v>
                      </c:pt>
                      <c:pt idx="4">
                        <c:v>0.12093504999999283</c:v>
                      </c:pt>
                      <c:pt idx="5">
                        <c:v>0.11889864500000158</c:v>
                      </c:pt>
                      <c:pt idx="6">
                        <c:v>0.11686223999999612</c:v>
                      </c:pt>
                      <c:pt idx="7">
                        <c:v>0.11482583499999777</c:v>
                      </c:pt>
                      <c:pt idx="8">
                        <c:v>0.11278942999999941</c:v>
                      </c:pt>
                      <c:pt idx="9">
                        <c:v>0.11075302500000106</c:v>
                      </c:pt>
                      <c:pt idx="10">
                        <c:v>0.10871662000000271</c:v>
                      </c:pt>
                      <c:pt idx="11">
                        <c:v>0.10668021499999725</c:v>
                      </c:pt>
                      <c:pt idx="12">
                        <c:v>0.10464380999999889</c:v>
                      </c:pt>
                      <c:pt idx="13">
                        <c:v>0.10260740500000054</c:v>
                      </c:pt>
                      <c:pt idx="14">
                        <c:v>0.10057099999999508</c:v>
                      </c:pt>
                      <c:pt idx="15">
                        <c:v>9.8534595000003833E-2</c:v>
                      </c:pt>
                      <c:pt idx="16">
                        <c:v>9.6498189999998374E-2</c:v>
                      </c:pt>
                      <c:pt idx="17">
                        <c:v>9.4461784999992915E-2</c:v>
                      </c:pt>
                      <c:pt idx="18">
                        <c:v>9.2425380000001667E-2</c:v>
                      </c:pt>
                      <c:pt idx="19">
                        <c:v>9.0388975000003313E-2</c:v>
                      </c:pt>
                      <c:pt idx="20">
                        <c:v>8.8352569999997854E-2</c:v>
                      </c:pt>
                      <c:pt idx="21">
                        <c:v>8.6316164999999501E-2</c:v>
                      </c:pt>
                      <c:pt idx="22">
                        <c:v>8.4279759999994042E-2</c:v>
                      </c:pt>
                      <c:pt idx="23">
                        <c:v>8.2243355000002794E-2</c:v>
                      </c:pt>
                      <c:pt idx="24">
                        <c:v>8.0206949999990229E-2</c:v>
                      </c:pt>
                      <c:pt idx="25">
                        <c:v>7.8170544999998981E-2</c:v>
                      </c:pt>
                      <c:pt idx="26">
                        <c:v>7.6134140000000627E-2</c:v>
                      </c:pt>
                      <c:pt idx="27">
                        <c:v>7.4097734999988063E-2</c:v>
                      </c:pt>
                      <c:pt idx="28">
                        <c:v>7.2061330000011026E-2</c:v>
                      </c:pt>
                      <c:pt idx="29">
                        <c:v>7.0024924999998461E-2</c:v>
                      </c:pt>
                      <c:pt idx="30">
                        <c:v>6.7988520000007213E-2</c:v>
                      </c:pt>
                      <c:pt idx="31">
                        <c:v>6.5952115000001754E-2</c:v>
                      </c:pt>
                      <c:pt idx="32">
                        <c:v>6.3915710000003401E-2</c:v>
                      </c:pt>
                      <c:pt idx="33">
                        <c:v>6.1879304999997942E-2</c:v>
                      </c:pt>
                      <c:pt idx="34">
                        <c:v>5.9842899999999588E-2</c:v>
                      </c:pt>
                      <c:pt idx="35">
                        <c:v>5.7806494999994129E-2</c:v>
                      </c:pt>
                      <c:pt idx="36">
                        <c:v>5.5770089999995776E-2</c:v>
                      </c:pt>
                      <c:pt idx="37">
                        <c:v>5.3733685000004527E-2</c:v>
                      </c:pt>
                      <c:pt idx="38">
                        <c:v>5.1697280000006174E-2</c:v>
                      </c:pt>
                      <c:pt idx="39">
                        <c:v>4.966087500000782E-2</c:v>
                      </c:pt>
                      <c:pt idx="40">
                        <c:v>4.7624470000002361E-2</c:v>
                      </c:pt>
                      <c:pt idx="41">
                        <c:v>4.5588065000004008E-2</c:v>
                      </c:pt>
                      <c:pt idx="42">
                        <c:v>4.3551659999998549E-2</c:v>
                      </c:pt>
                      <c:pt idx="43">
                        <c:v>4.1515255000000195E-2</c:v>
                      </c:pt>
                      <c:pt idx="44">
                        <c:v>3.9478849999994736E-2</c:v>
                      </c:pt>
                      <c:pt idx="45">
                        <c:v>3.7442444999996383E-2</c:v>
                      </c:pt>
                      <c:pt idx="46">
                        <c:v>3.5406039999990924E-2</c:v>
                      </c:pt>
                      <c:pt idx="47">
                        <c:v>3.3369634999999676E-2</c:v>
                      </c:pt>
                      <c:pt idx="48">
                        <c:v>3.1333230000008427E-2</c:v>
                      </c:pt>
                      <c:pt idx="49">
                        <c:v>2.9296825000002968E-2</c:v>
                      </c:pt>
                      <c:pt idx="50">
                        <c:v>2.7260420000004615E-2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D495-4A62-9571-892853E3761F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グラフ!$T$5</c15:sqref>
                        </c15:formulaRef>
                      </c:ext>
                    </c:extLst>
                    <c:strCache>
                      <c:ptCount val="1"/>
                      <c:pt idx="0">
                        <c:v>締め代：Δ+20℃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グラフ!$T$6:$T$56</c15:sqref>
                        </c15:formulaRef>
                      </c:ext>
                    </c:extLst>
                    <c:numCache>
                      <c:formatCode>0.000</c:formatCode>
                      <c:ptCount val="51"/>
                      <c:pt idx="0">
                        <c:v>0.11965167000000321</c:v>
                      </c:pt>
                      <c:pt idx="1">
                        <c:v>0.11761526500000485</c:v>
                      </c:pt>
                      <c:pt idx="2">
                        <c:v>0.11557885999999939</c:v>
                      </c:pt>
                      <c:pt idx="3">
                        <c:v>0.11354245500000104</c:v>
                      </c:pt>
                      <c:pt idx="4">
                        <c:v>0.11150604999999558</c:v>
                      </c:pt>
                      <c:pt idx="5">
                        <c:v>0.10946964499999723</c:v>
                      </c:pt>
                      <c:pt idx="6">
                        <c:v>0.10743323999999888</c:v>
                      </c:pt>
                      <c:pt idx="7">
                        <c:v>0.10539683499999342</c:v>
                      </c:pt>
                      <c:pt idx="8">
                        <c:v>0.10336043000000217</c:v>
                      </c:pt>
                      <c:pt idx="9">
                        <c:v>0.10132402500000381</c:v>
                      </c:pt>
                      <c:pt idx="10">
                        <c:v>9.9287619999998356E-2</c:v>
                      </c:pt>
                      <c:pt idx="11">
                        <c:v>9.7251215000000002E-2</c:v>
                      </c:pt>
                      <c:pt idx="12">
                        <c:v>9.5214809999994543E-2</c:v>
                      </c:pt>
                      <c:pt idx="13">
                        <c:v>9.3178404999996189E-2</c:v>
                      </c:pt>
                      <c:pt idx="14">
                        <c:v>9.1141999999997836E-2</c:v>
                      </c:pt>
                      <c:pt idx="15">
                        <c:v>8.9105594999999482E-2</c:v>
                      </c:pt>
                      <c:pt idx="16">
                        <c:v>8.7069190000001129E-2</c:v>
                      </c:pt>
                      <c:pt idx="17">
                        <c:v>8.5032785000002775E-2</c:v>
                      </c:pt>
                      <c:pt idx="18">
                        <c:v>8.2996380000004422E-2</c:v>
                      </c:pt>
                      <c:pt idx="19">
                        <c:v>8.0959974999998963E-2</c:v>
                      </c:pt>
                      <c:pt idx="20">
                        <c:v>7.8923569999993504E-2</c:v>
                      </c:pt>
                      <c:pt idx="21">
                        <c:v>7.6887165000002256E-2</c:v>
                      </c:pt>
                      <c:pt idx="22">
                        <c:v>7.4850759999989691E-2</c:v>
                      </c:pt>
                      <c:pt idx="23">
                        <c:v>7.2814354999998443E-2</c:v>
                      </c:pt>
                      <c:pt idx="24">
                        <c:v>7.0777949999992984E-2</c:v>
                      </c:pt>
                      <c:pt idx="25">
                        <c:v>6.874154499999463E-2</c:v>
                      </c:pt>
                      <c:pt idx="26">
                        <c:v>6.6705140000010488E-2</c:v>
                      </c:pt>
                      <c:pt idx="27">
                        <c:v>6.4668734999997923E-2</c:v>
                      </c:pt>
                      <c:pt idx="28">
                        <c:v>6.2632330000006675E-2</c:v>
                      </c:pt>
                      <c:pt idx="29">
                        <c:v>6.0595925000001216E-2</c:v>
                      </c:pt>
                      <c:pt idx="30">
                        <c:v>5.8559520000002863E-2</c:v>
                      </c:pt>
                      <c:pt idx="31">
                        <c:v>5.6523114999997404E-2</c:v>
                      </c:pt>
                      <c:pt idx="32">
                        <c:v>5.4486710000006155E-2</c:v>
                      </c:pt>
                      <c:pt idx="33">
                        <c:v>5.2450304999993591E-2</c:v>
                      </c:pt>
                      <c:pt idx="34">
                        <c:v>5.0413899999995238E-2</c:v>
                      </c:pt>
                      <c:pt idx="35">
                        <c:v>4.8377494999996884E-2</c:v>
                      </c:pt>
                      <c:pt idx="36">
                        <c:v>4.6341090000005636E-2</c:v>
                      </c:pt>
                      <c:pt idx="37">
                        <c:v>4.4304685000007282E-2</c:v>
                      </c:pt>
                      <c:pt idx="38">
                        <c:v>4.2268280000001823E-2</c:v>
                      </c:pt>
                      <c:pt idx="39">
                        <c:v>4.0231875000010575E-2</c:v>
                      </c:pt>
                      <c:pt idx="40">
                        <c:v>3.8195469999998011E-2</c:v>
                      </c:pt>
                      <c:pt idx="41">
                        <c:v>3.6159064999999657E-2</c:v>
                      </c:pt>
                      <c:pt idx="42">
                        <c:v>3.4122660000001304E-2</c:v>
                      </c:pt>
                      <c:pt idx="43">
                        <c:v>3.2086254999995845E-2</c:v>
                      </c:pt>
                      <c:pt idx="44">
                        <c:v>3.0049849999990386E-2</c:v>
                      </c:pt>
                      <c:pt idx="45">
                        <c:v>2.8013444999999138E-2</c:v>
                      </c:pt>
                      <c:pt idx="46">
                        <c:v>2.5977040000000784E-2</c:v>
                      </c:pt>
                      <c:pt idx="47">
                        <c:v>2.394063500000243E-2</c:v>
                      </c:pt>
                      <c:pt idx="48">
                        <c:v>2.1904230000004077E-2</c:v>
                      </c:pt>
                      <c:pt idx="49">
                        <c:v>1.9867825000005723E-2</c:v>
                      </c:pt>
                      <c:pt idx="50">
                        <c:v>1.7831420000000264E-2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D495-4A62-9571-892853E3761F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グラフ!$U$5</c15:sqref>
                        </c15:formulaRef>
                      </c:ext>
                    </c:extLst>
                    <c:strCache>
                      <c:ptCount val="1"/>
                      <c:pt idx="0">
                        <c:v>締め代：Δ+30℃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グラフ!$U$6:$U$56</c15:sqref>
                        </c15:formulaRef>
                      </c:ext>
                    </c:extLst>
                    <c:numCache>
                      <c:formatCode>0.000</c:formatCode>
                      <c:ptCount val="51"/>
                      <c:pt idx="0">
                        <c:v>0.11022266999999886</c:v>
                      </c:pt>
                      <c:pt idx="1">
                        <c:v>0.10818626500000761</c:v>
                      </c:pt>
                      <c:pt idx="2">
                        <c:v>0.10614986000000215</c:v>
                      </c:pt>
                      <c:pt idx="3">
                        <c:v>0.10411345499999669</c:v>
                      </c:pt>
                      <c:pt idx="4">
                        <c:v>0.10207704999999834</c:v>
                      </c:pt>
                      <c:pt idx="5">
                        <c:v>0.10004064499999288</c:v>
                      </c:pt>
                      <c:pt idx="6">
                        <c:v>9.800424000000163E-2</c:v>
                      </c:pt>
                      <c:pt idx="7">
                        <c:v>9.5967834999996171E-2</c:v>
                      </c:pt>
                      <c:pt idx="8">
                        <c:v>9.3931429999997818E-2</c:v>
                      </c:pt>
                      <c:pt idx="9">
                        <c:v>9.1895025000006569E-2</c:v>
                      </c:pt>
                      <c:pt idx="10">
                        <c:v>8.9858619999994005E-2</c:v>
                      </c:pt>
                      <c:pt idx="11">
                        <c:v>8.7822214999995651E-2</c:v>
                      </c:pt>
                      <c:pt idx="12">
                        <c:v>8.5785809999997298E-2</c:v>
                      </c:pt>
                      <c:pt idx="13">
                        <c:v>8.3749404999991839E-2</c:v>
                      </c:pt>
                      <c:pt idx="14">
                        <c:v>8.1713000000000591E-2</c:v>
                      </c:pt>
                      <c:pt idx="15">
                        <c:v>7.9676595000009343E-2</c:v>
                      </c:pt>
                      <c:pt idx="16">
                        <c:v>7.7640190000003884E-2</c:v>
                      </c:pt>
                      <c:pt idx="17">
                        <c:v>7.5603784999998425E-2</c:v>
                      </c:pt>
                      <c:pt idx="18">
                        <c:v>7.3567380000000071E-2</c:v>
                      </c:pt>
                      <c:pt idx="19">
                        <c:v>7.1530975000001717E-2</c:v>
                      </c:pt>
                      <c:pt idx="20">
                        <c:v>6.9494569999989153E-2</c:v>
                      </c:pt>
                      <c:pt idx="21">
                        <c:v>6.7458164999997905E-2</c:v>
                      </c:pt>
                      <c:pt idx="22">
                        <c:v>6.5421759999992446E-2</c:v>
                      </c:pt>
                      <c:pt idx="23">
                        <c:v>6.3385354999994092E-2</c:v>
                      </c:pt>
                      <c:pt idx="24">
                        <c:v>6.1348950000002844E-2</c:v>
                      </c:pt>
                      <c:pt idx="25">
                        <c:v>5.9312545000004491E-2</c:v>
                      </c:pt>
                      <c:pt idx="26">
                        <c:v>5.7276140000006137E-2</c:v>
                      </c:pt>
                      <c:pt idx="27">
                        <c:v>5.5239735000000678E-2</c:v>
                      </c:pt>
                      <c:pt idx="28">
                        <c:v>5.3203330000002325E-2</c:v>
                      </c:pt>
                      <c:pt idx="29">
                        <c:v>5.1166924999996866E-2</c:v>
                      </c:pt>
                      <c:pt idx="30">
                        <c:v>4.9130520000005617E-2</c:v>
                      </c:pt>
                      <c:pt idx="31">
                        <c:v>4.7094114999993053E-2</c:v>
                      </c:pt>
                      <c:pt idx="32">
                        <c:v>4.5057710000001805E-2</c:v>
                      </c:pt>
                      <c:pt idx="33">
                        <c:v>4.3021304999996346E-2</c:v>
                      </c:pt>
                      <c:pt idx="34">
                        <c:v>4.0984900000005098E-2</c:v>
                      </c:pt>
                      <c:pt idx="35">
                        <c:v>3.8948494999999639E-2</c:v>
                      </c:pt>
                      <c:pt idx="36">
                        <c:v>3.6912090000001285E-2</c:v>
                      </c:pt>
                      <c:pt idx="37">
                        <c:v>3.4875685000010037E-2</c:v>
                      </c:pt>
                      <c:pt idx="38">
                        <c:v>3.2839279999997473E-2</c:v>
                      </c:pt>
                      <c:pt idx="39">
                        <c:v>3.0802875000006225E-2</c:v>
                      </c:pt>
                      <c:pt idx="40">
                        <c:v>2.8766470000000766E-2</c:v>
                      </c:pt>
                      <c:pt idx="41">
                        <c:v>2.6730064999995307E-2</c:v>
                      </c:pt>
                      <c:pt idx="42">
                        <c:v>2.4693659999996953E-2</c:v>
                      </c:pt>
                      <c:pt idx="43">
                        <c:v>2.2657254999998599E-2</c:v>
                      </c:pt>
                      <c:pt idx="44">
                        <c:v>2.0620850000000246E-2</c:v>
                      </c:pt>
                      <c:pt idx="45">
                        <c:v>1.8584445000001892E-2</c:v>
                      </c:pt>
                      <c:pt idx="46">
                        <c:v>1.6548039999996433E-2</c:v>
                      </c:pt>
                      <c:pt idx="47">
                        <c:v>1.4511635000005185E-2</c:v>
                      </c:pt>
                      <c:pt idx="48">
                        <c:v>1.2475229999999726E-2</c:v>
                      </c:pt>
                      <c:pt idx="49">
                        <c:v>1.0438825000001373E-2</c:v>
                      </c:pt>
                      <c:pt idx="50">
                        <c:v>8.4024200000030191E-3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495-4A62-9571-892853E3761F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グラフ!$V$5</c15:sqref>
                        </c15:formulaRef>
                      </c:ext>
                    </c:extLst>
                    <c:strCache>
                      <c:ptCount val="1"/>
                      <c:pt idx="0">
                        <c:v>半径方向応力:Δ-30℃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グラフ!$V$6:$V$56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87.419322699883182</c:v>
                      </c:pt>
                      <c:pt idx="1">
                        <c:v>86.352028335774293</c:v>
                      </c:pt>
                      <c:pt idx="2">
                        <c:v>85.284733971669127</c:v>
                      </c:pt>
                      <c:pt idx="3">
                        <c:v>84.217439607563975</c:v>
                      </c:pt>
                      <c:pt idx="4">
                        <c:v>83.1501452434551</c:v>
                      </c:pt>
                      <c:pt idx="5">
                        <c:v>82.082850879349934</c:v>
                      </c:pt>
                      <c:pt idx="6">
                        <c:v>81.015556515244782</c:v>
                      </c:pt>
                      <c:pt idx="7">
                        <c:v>79.948262151135907</c:v>
                      </c:pt>
                      <c:pt idx="8">
                        <c:v>78.880967787034479</c:v>
                      </c:pt>
                      <c:pt idx="9">
                        <c:v>77.813673422929313</c:v>
                      </c:pt>
                      <c:pt idx="10">
                        <c:v>76.746379058820423</c:v>
                      </c:pt>
                      <c:pt idx="11">
                        <c:v>75.679084694715272</c:v>
                      </c:pt>
                      <c:pt idx="12">
                        <c:v>74.611790330606397</c:v>
                      </c:pt>
                      <c:pt idx="13">
                        <c:v>73.544495966504954</c:v>
                      </c:pt>
                      <c:pt idx="14">
                        <c:v>72.477201602396079</c:v>
                      </c:pt>
                      <c:pt idx="15">
                        <c:v>71.40990723829465</c:v>
                      </c:pt>
                      <c:pt idx="16">
                        <c:v>70.342612874185761</c:v>
                      </c:pt>
                      <c:pt idx="17">
                        <c:v>69.275318510076872</c:v>
                      </c:pt>
                      <c:pt idx="18">
                        <c:v>68.208024145975443</c:v>
                      </c:pt>
                      <c:pt idx="19">
                        <c:v>67.140729781866568</c:v>
                      </c:pt>
                      <c:pt idx="20">
                        <c:v>66.073435417757693</c:v>
                      </c:pt>
                      <c:pt idx="21">
                        <c:v>65.006141053656251</c:v>
                      </c:pt>
                      <c:pt idx="22">
                        <c:v>63.938846689543645</c:v>
                      </c:pt>
                      <c:pt idx="23">
                        <c:v>62.87155232544221</c:v>
                      </c:pt>
                      <c:pt idx="24">
                        <c:v>61.804257961333327</c:v>
                      </c:pt>
                      <c:pt idx="25">
                        <c:v>60.736963597228176</c:v>
                      </c:pt>
                      <c:pt idx="26">
                        <c:v>59.66966923312674</c:v>
                      </c:pt>
                      <c:pt idx="27">
                        <c:v>58.602374869017865</c:v>
                      </c:pt>
                      <c:pt idx="28">
                        <c:v>57.535080504916429</c:v>
                      </c:pt>
                      <c:pt idx="29">
                        <c:v>56.467786140803817</c:v>
                      </c:pt>
                      <c:pt idx="30">
                        <c:v>55.400491776702381</c:v>
                      </c:pt>
                      <c:pt idx="31">
                        <c:v>54.333197412593506</c:v>
                      </c:pt>
                      <c:pt idx="32">
                        <c:v>53.265903048488347</c:v>
                      </c:pt>
                      <c:pt idx="33">
                        <c:v>52.198608684379472</c:v>
                      </c:pt>
                      <c:pt idx="34">
                        <c:v>51.131314320274306</c:v>
                      </c:pt>
                      <c:pt idx="35">
                        <c:v>50.064019956165424</c:v>
                      </c:pt>
                      <c:pt idx="36">
                        <c:v>48.996725592067712</c:v>
                      </c:pt>
                      <c:pt idx="37">
                        <c:v>47.92943122796256</c:v>
                      </c:pt>
                      <c:pt idx="38">
                        <c:v>46.862136863853678</c:v>
                      </c:pt>
                      <c:pt idx="39">
                        <c:v>45.794842499752249</c:v>
                      </c:pt>
                      <c:pt idx="40">
                        <c:v>44.727548135639637</c:v>
                      </c:pt>
                      <c:pt idx="41">
                        <c:v>43.660253771534485</c:v>
                      </c:pt>
                      <c:pt idx="42">
                        <c:v>42.592959407429326</c:v>
                      </c:pt>
                      <c:pt idx="43">
                        <c:v>41.525665043320444</c:v>
                      </c:pt>
                      <c:pt idx="44">
                        <c:v>40.458370679211562</c:v>
                      </c:pt>
                      <c:pt idx="45">
                        <c:v>39.391076315110134</c:v>
                      </c:pt>
                      <c:pt idx="46">
                        <c:v>38.323781951004968</c:v>
                      </c:pt>
                      <c:pt idx="47">
                        <c:v>37.256487586899816</c:v>
                      </c:pt>
                      <c:pt idx="48">
                        <c:v>36.189193222794657</c:v>
                      </c:pt>
                      <c:pt idx="49">
                        <c:v>35.121898858689505</c:v>
                      </c:pt>
                      <c:pt idx="50">
                        <c:v>34.054604494580616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495-4A62-9571-892853E3761F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グラフ!$W$5</c15:sqref>
                        </c15:formulaRef>
                      </c:ext>
                    </c:extLst>
                    <c:strCache>
                      <c:ptCount val="1"/>
                      <c:pt idx="0">
                        <c:v>半径方向応力:Δ-20℃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グラフ!$W$6:$W$56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82.477516645016735</c:v>
                      </c:pt>
                      <c:pt idx="1">
                        <c:v>81.410222280915292</c:v>
                      </c:pt>
                      <c:pt idx="2">
                        <c:v>80.342927916806403</c:v>
                      </c:pt>
                      <c:pt idx="3">
                        <c:v>79.275633552697528</c:v>
                      </c:pt>
                      <c:pt idx="4">
                        <c:v>78.208339188592376</c:v>
                      </c:pt>
                      <c:pt idx="5">
                        <c:v>77.141044824483501</c:v>
                      </c:pt>
                      <c:pt idx="6">
                        <c:v>76.073750460382058</c:v>
                      </c:pt>
                      <c:pt idx="7">
                        <c:v>75.006456096273169</c:v>
                      </c:pt>
                      <c:pt idx="8">
                        <c:v>73.939161732168017</c:v>
                      </c:pt>
                      <c:pt idx="9">
                        <c:v>72.871867368066589</c:v>
                      </c:pt>
                      <c:pt idx="10">
                        <c:v>71.804573003953976</c:v>
                      </c:pt>
                      <c:pt idx="11">
                        <c:v>70.737278639852548</c:v>
                      </c:pt>
                      <c:pt idx="12">
                        <c:v>69.669984275743673</c:v>
                      </c:pt>
                      <c:pt idx="13">
                        <c:v>68.602689911638507</c:v>
                      </c:pt>
                      <c:pt idx="14">
                        <c:v>67.535395547533341</c:v>
                      </c:pt>
                      <c:pt idx="15">
                        <c:v>66.468101183428189</c:v>
                      </c:pt>
                      <c:pt idx="16">
                        <c:v>65.400806819323037</c:v>
                      </c:pt>
                      <c:pt idx="17">
                        <c:v>64.333512455214162</c:v>
                      </c:pt>
                      <c:pt idx="18">
                        <c:v>63.266218091109003</c:v>
                      </c:pt>
                      <c:pt idx="19">
                        <c:v>62.198923727003844</c:v>
                      </c:pt>
                      <c:pt idx="20">
                        <c:v>61.131629362891232</c:v>
                      </c:pt>
                      <c:pt idx="21">
                        <c:v>60.064334998789796</c:v>
                      </c:pt>
                      <c:pt idx="22">
                        <c:v>58.997040634680921</c:v>
                      </c:pt>
                      <c:pt idx="23">
                        <c:v>57.929746270575762</c:v>
                      </c:pt>
                      <c:pt idx="24">
                        <c:v>56.862451906470611</c:v>
                      </c:pt>
                      <c:pt idx="25">
                        <c:v>55.795157542369175</c:v>
                      </c:pt>
                      <c:pt idx="26">
                        <c:v>54.727863178264016</c:v>
                      </c:pt>
                      <c:pt idx="27">
                        <c:v>53.660568814151404</c:v>
                      </c:pt>
                      <c:pt idx="28">
                        <c:v>52.593274450049975</c:v>
                      </c:pt>
                      <c:pt idx="29">
                        <c:v>51.525980085941093</c:v>
                      </c:pt>
                      <c:pt idx="30">
                        <c:v>50.458685721835941</c:v>
                      </c:pt>
                      <c:pt idx="31">
                        <c:v>49.391391357727059</c:v>
                      </c:pt>
                      <c:pt idx="32">
                        <c:v>48.324096993625623</c:v>
                      </c:pt>
                      <c:pt idx="33">
                        <c:v>47.256802629513011</c:v>
                      </c:pt>
                      <c:pt idx="34">
                        <c:v>46.189508265415306</c:v>
                      </c:pt>
                      <c:pt idx="35">
                        <c:v>45.122213901306424</c:v>
                      </c:pt>
                      <c:pt idx="36">
                        <c:v>44.054919537201272</c:v>
                      </c:pt>
                      <c:pt idx="37">
                        <c:v>42.987625173099836</c:v>
                      </c:pt>
                      <c:pt idx="38">
                        <c:v>41.920330808987231</c:v>
                      </c:pt>
                      <c:pt idx="39">
                        <c:v>40.853036444885795</c:v>
                      </c:pt>
                      <c:pt idx="40">
                        <c:v>39.78574208077692</c:v>
                      </c:pt>
                      <c:pt idx="41">
                        <c:v>38.718447716668031</c:v>
                      </c:pt>
                      <c:pt idx="42">
                        <c:v>37.651153352562879</c:v>
                      </c:pt>
                      <c:pt idx="43">
                        <c:v>36.58385898845772</c:v>
                      </c:pt>
                      <c:pt idx="44">
                        <c:v>35.516564624352569</c:v>
                      </c:pt>
                      <c:pt idx="45">
                        <c:v>34.449270260247403</c:v>
                      </c:pt>
                      <c:pt idx="46">
                        <c:v>33.381975896138528</c:v>
                      </c:pt>
                      <c:pt idx="47">
                        <c:v>32.314681532037092</c:v>
                      </c:pt>
                      <c:pt idx="48">
                        <c:v>31.247387167928206</c:v>
                      </c:pt>
                      <c:pt idx="49">
                        <c:v>30.180092803823051</c:v>
                      </c:pt>
                      <c:pt idx="50">
                        <c:v>29.112798439717896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D495-4A62-9571-892853E3761F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グラフ!$X$5</c15:sqref>
                        </c15:formulaRef>
                      </c:ext>
                    </c:extLst>
                    <c:strCache>
                      <c:ptCount val="1"/>
                      <c:pt idx="0">
                        <c:v>半径方向応力:Δ-10℃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グラフ!$X$6:$X$56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77.535710590153997</c:v>
                      </c:pt>
                      <c:pt idx="1">
                        <c:v>76.468416226048845</c:v>
                      </c:pt>
                      <c:pt idx="2">
                        <c:v>75.401121861943693</c:v>
                      </c:pt>
                      <c:pt idx="3">
                        <c:v>74.333827497831081</c:v>
                      </c:pt>
                      <c:pt idx="4">
                        <c:v>73.266533133729652</c:v>
                      </c:pt>
                      <c:pt idx="5">
                        <c:v>72.199238769620777</c:v>
                      </c:pt>
                      <c:pt idx="6">
                        <c:v>71.131944405515611</c:v>
                      </c:pt>
                      <c:pt idx="7">
                        <c:v>70.064650041410445</c:v>
                      </c:pt>
                      <c:pt idx="8">
                        <c:v>68.99735567730157</c:v>
                      </c:pt>
                      <c:pt idx="9">
                        <c:v>67.930061313203865</c:v>
                      </c:pt>
                      <c:pt idx="10">
                        <c:v>66.862766949091267</c:v>
                      </c:pt>
                      <c:pt idx="11">
                        <c:v>65.795472584986101</c:v>
                      </c:pt>
                      <c:pt idx="12">
                        <c:v>64.728178220880949</c:v>
                      </c:pt>
                      <c:pt idx="13">
                        <c:v>63.66088385677206</c:v>
                      </c:pt>
                      <c:pt idx="14">
                        <c:v>62.593589492670624</c:v>
                      </c:pt>
                      <c:pt idx="15">
                        <c:v>61.526295128565472</c:v>
                      </c:pt>
                      <c:pt idx="16">
                        <c:v>60.45900076445659</c:v>
                      </c:pt>
                      <c:pt idx="17">
                        <c:v>59.391706400351431</c:v>
                      </c:pt>
                      <c:pt idx="18">
                        <c:v>58.324412036242556</c:v>
                      </c:pt>
                      <c:pt idx="19">
                        <c:v>57.25711767213739</c:v>
                      </c:pt>
                      <c:pt idx="20">
                        <c:v>56.189823308028508</c:v>
                      </c:pt>
                      <c:pt idx="21">
                        <c:v>55.122528943923356</c:v>
                      </c:pt>
                      <c:pt idx="22">
                        <c:v>54.055234579818197</c:v>
                      </c:pt>
                      <c:pt idx="23">
                        <c:v>52.987940215716762</c:v>
                      </c:pt>
                      <c:pt idx="24">
                        <c:v>51.920645851607887</c:v>
                      </c:pt>
                      <c:pt idx="25">
                        <c:v>50.853351487502728</c:v>
                      </c:pt>
                      <c:pt idx="26">
                        <c:v>49.786057123397562</c:v>
                      </c:pt>
                      <c:pt idx="27">
                        <c:v>48.718762759288687</c:v>
                      </c:pt>
                      <c:pt idx="28">
                        <c:v>47.651468395183528</c:v>
                      </c:pt>
                      <c:pt idx="29">
                        <c:v>46.584174031074653</c:v>
                      </c:pt>
                      <c:pt idx="30">
                        <c:v>45.516879666973217</c:v>
                      </c:pt>
                      <c:pt idx="31">
                        <c:v>44.449585302860612</c:v>
                      </c:pt>
                      <c:pt idx="32">
                        <c:v>43.382290938766623</c:v>
                      </c:pt>
                      <c:pt idx="33">
                        <c:v>42.314996574654018</c:v>
                      </c:pt>
                      <c:pt idx="34">
                        <c:v>41.247702210548859</c:v>
                      </c:pt>
                      <c:pt idx="35">
                        <c:v>40.180407846443707</c:v>
                      </c:pt>
                      <c:pt idx="36">
                        <c:v>39.113113482334825</c:v>
                      </c:pt>
                      <c:pt idx="37">
                        <c:v>38.045819118233389</c:v>
                      </c:pt>
                      <c:pt idx="38">
                        <c:v>36.978524754124507</c:v>
                      </c:pt>
                      <c:pt idx="39">
                        <c:v>35.911230390019348</c:v>
                      </c:pt>
                      <c:pt idx="40">
                        <c:v>34.843936025910466</c:v>
                      </c:pt>
                      <c:pt idx="41">
                        <c:v>33.776641661805314</c:v>
                      </c:pt>
                      <c:pt idx="42">
                        <c:v>32.709347297703879</c:v>
                      </c:pt>
                      <c:pt idx="43">
                        <c:v>31.642052933595</c:v>
                      </c:pt>
                      <c:pt idx="44">
                        <c:v>30.574758569486114</c:v>
                      </c:pt>
                      <c:pt idx="45">
                        <c:v>29.507464205384682</c:v>
                      </c:pt>
                      <c:pt idx="46">
                        <c:v>28.440169841272073</c:v>
                      </c:pt>
                      <c:pt idx="47">
                        <c:v>27.372875477170641</c:v>
                      </c:pt>
                      <c:pt idx="48">
                        <c:v>26.305581113065486</c:v>
                      </c:pt>
                      <c:pt idx="49">
                        <c:v>25.238286748956607</c:v>
                      </c:pt>
                      <c:pt idx="50">
                        <c:v>24.170992384851445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495-4A62-9571-892853E3761F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グラフ!$Y$5</c15:sqref>
                        </c15:formulaRef>
                      </c:ext>
                    </c:extLst>
                    <c:strCache>
                      <c:ptCount val="1"/>
                      <c:pt idx="0">
                        <c:v>半径方向応力:Δ0℃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グラフ!$Y$6:$Y$56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72.593904535291273</c:v>
                      </c:pt>
                      <c:pt idx="1">
                        <c:v>71.526610171182398</c:v>
                      </c:pt>
                      <c:pt idx="2">
                        <c:v>70.459315807080969</c:v>
                      </c:pt>
                      <c:pt idx="3">
                        <c:v>69.392021442968357</c:v>
                      </c:pt>
                      <c:pt idx="4">
                        <c:v>68.324727078863191</c:v>
                      </c:pt>
                      <c:pt idx="5">
                        <c:v>67.257432714758039</c:v>
                      </c:pt>
                      <c:pt idx="6">
                        <c:v>66.190138350649164</c:v>
                      </c:pt>
                      <c:pt idx="7">
                        <c:v>65.122843986547736</c:v>
                      </c:pt>
                      <c:pt idx="8">
                        <c:v>64.055549622438846</c:v>
                      </c:pt>
                      <c:pt idx="9">
                        <c:v>62.988255258337418</c:v>
                      </c:pt>
                      <c:pt idx="10">
                        <c:v>61.920960894228536</c:v>
                      </c:pt>
                      <c:pt idx="11">
                        <c:v>60.853666530119646</c:v>
                      </c:pt>
                      <c:pt idx="12">
                        <c:v>59.786372166018218</c:v>
                      </c:pt>
                      <c:pt idx="13">
                        <c:v>58.719077801909336</c:v>
                      </c:pt>
                      <c:pt idx="14">
                        <c:v>57.651783437804184</c:v>
                      </c:pt>
                      <c:pt idx="15">
                        <c:v>56.584489073702748</c:v>
                      </c:pt>
                      <c:pt idx="16">
                        <c:v>55.517194709590143</c:v>
                      </c:pt>
                      <c:pt idx="17">
                        <c:v>54.449900345484977</c:v>
                      </c:pt>
                      <c:pt idx="18">
                        <c:v>53.382605981379825</c:v>
                      </c:pt>
                      <c:pt idx="19">
                        <c:v>52.315311617270943</c:v>
                      </c:pt>
                      <c:pt idx="20">
                        <c:v>51.248017253165791</c:v>
                      </c:pt>
                      <c:pt idx="21">
                        <c:v>50.180722889064356</c:v>
                      </c:pt>
                      <c:pt idx="22">
                        <c:v>49.113428524955474</c:v>
                      </c:pt>
                      <c:pt idx="23">
                        <c:v>48.046134160850322</c:v>
                      </c:pt>
                      <c:pt idx="24">
                        <c:v>46.978839796741433</c:v>
                      </c:pt>
                      <c:pt idx="25">
                        <c:v>45.911545432640004</c:v>
                      </c:pt>
                      <c:pt idx="26">
                        <c:v>44.844251068531122</c:v>
                      </c:pt>
                      <c:pt idx="27">
                        <c:v>43.77695670442224</c:v>
                      </c:pt>
                      <c:pt idx="28">
                        <c:v>42.709662340320804</c:v>
                      </c:pt>
                      <c:pt idx="29">
                        <c:v>41.642367976208199</c:v>
                      </c:pt>
                      <c:pt idx="30">
                        <c:v>40.57507361211421</c:v>
                      </c:pt>
                      <c:pt idx="31">
                        <c:v>39.507779248001611</c:v>
                      </c:pt>
                      <c:pt idx="32">
                        <c:v>38.440484883900176</c:v>
                      </c:pt>
                      <c:pt idx="33">
                        <c:v>37.373190519791294</c:v>
                      </c:pt>
                      <c:pt idx="34">
                        <c:v>36.305896155682412</c:v>
                      </c:pt>
                      <c:pt idx="35">
                        <c:v>35.238601791577253</c:v>
                      </c:pt>
                      <c:pt idx="36">
                        <c:v>34.171307427472101</c:v>
                      </c:pt>
                      <c:pt idx="37">
                        <c:v>33.104013063366942</c:v>
                      </c:pt>
                      <c:pt idx="38">
                        <c:v>32.03671869925806</c:v>
                      </c:pt>
                      <c:pt idx="39">
                        <c:v>30.969424335156624</c:v>
                      </c:pt>
                      <c:pt idx="40">
                        <c:v>29.902129971051469</c:v>
                      </c:pt>
                      <c:pt idx="41">
                        <c:v>28.83483560694259</c:v>
                      </c:pt>
                      <c:pt idx="42">
                        <c:v>27.767541242837428</c:v>
                      </c:pt>
                      <c:pt idx="43">
                        <c:v>26.700246878732273</c:v>
                      </c:pt>
                      <c:pt idx="44">
                        <c:v>25.632952514619671</c:v>
                      </c:pt>
                      <c:pt idx="45">
                        <c:v>24.565658150518232</c:v>
                      </c:pt>
                      <c:pt idx="46">
                        <c:v>23.498363786409353</c:v>
                      </c:pt>
                      <c:pt idx="47">
                        <c:v>22.431069422304194</c:v>
                      </c:pt>
                      <c:pt idx="48">
                        <c:v>21.363775058199039</c:v>
                      </c:pt>
                      <c:pt idx="49">
                        <c:v>20.29648069409388</c:v>
                      </c:pt>
                      <c:pt idx="50">
                        <c:v>19.229186329992448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D495-4A62-9571-892853E3761F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グラフ!$Z$5</c15:sqref>
                        </c15:formulaRef>
                      </c:ext>
                    </c:extLst>
                    <c:strCache>
                      <c:ptCount val="1"/>
                      <c:pt idx="0">
                        <c:v>半径方向応力:Δ+10℃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グラフ!$Z$6:$Z$56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67.652098480428549</c:v>
                      </c:pt>
                      <c:pt idx="1">
                        <c:v>66.584804116319674</c:v>
                      </c:pt>
                      <c:pt idx="2">
                        <c:v>65.517509752214522</c:v>
                      </c:pt>
                      <c:pt idx="3">
                        <c:v>64.450215388105633</c:v>
                      </c:pt>
                      <c:pt idx="4">
                        <c:v>63.382921023996751</c:v>
                      </c:pt>
                      <c:pt idx="5">
                        <c:v>62.315626659895322</c:v>
                      </c:pt>
                      <c:pt idx="6">
                        <c:v>61.24833229578644</c:v>
                      </c:pt>
                      <c:pt idx="7">
                        <c:v>60.181037931681281</c:v>
                      </c:pt>
                      <c:pt idx="8">
                        <c:v>59.11374356757613</c:v>
                      </c:pt>
                      <c:pt idx="9">
                        <c:v>58.046449203470971</c:v>
                      </c:pt>
                      <c:pt idx="10">
                        <c:v>56.979154839365805</c:v>
                      </c:pt>
                      <c:pt idx="11">
                        <c:v>55.91186047525693</c:v>
                      </c:pt>
                      <c:pt idx="12">
                        <c:v>54.844566111151771</c:v>
                      </c:pt>
                      <c:pt idx="13">
                        <c:v>53.777271747046612</c:v>
                      </c:pt>
                      <c:pt idx="14">
                        <c:v>52.709977382937737</c:v>
                      </c:pt>
                      <c:pt idx="15">
                        <c:v>51.642683018836301</c:v>
                      </c:pt>
                      <c:pt idx="16">
                        <c:v>50.575388654727412</c:v>
                      </c:pt>
                      <c:pt idx="17">
                        <c:v>49.508094290618537</c:v>
                      </c:pt>
                      <c:pt idx="18">
                        <c:v>48.440799926517101</c:v>
                      </c:pt>
                      <c:pt idx="19">
                        <c:v>47.373505562411943</c:v>
                      </c:pt>
                      <c:pt idx="20">
                        <c:v>46.306211198303068</c:v>
                      </c:pt>
                      <c:pt idx="21">
                        <c:v>45.238916834197909</c:v>
                      </c:pt>
                      <c:pt idx="22">
                        <c:v>44.171622470089027</c:v>
                      </c:pt>
                      <c:pt idx="23">
                        <c:v>43.104328105987591</c:v>
                      </c:pt>
                      <c:pt idx="24">
                        <c:v>42.037033741874986</c:v>
                      </c:pt>
                      <c:pt idx="25">
                        <c:v>40.96973937777355</c:v>
                      </c:pt>
                      <c:pt idx="26">
                        <c:v>39.902445013668398</c:v>
                      </c:pt>
                      <c:pt idx="27">
                        <c:v>38.835150649555793</c:v>
                      </c:pt>
                      <c:pt idx="28">
                        <c:v>37.767856285461811</c:v>
                      </c:pt>
                      <c:pt idx="29">
                        <c:v>36.700561921349198</c:v>
                      </c:pt>
                      <c:pt idx="30">
                        <c:v>35.63326755724777</c:v>
                      </c:pt>
                      <c:pt idx="31">
                        <c:v>34.565973193138881</c:v>
                      </c:pt>
                      <c:pt idx="32">
                        <c:v>33.498678829033729</c:v>
                      </c:pt>
                      <c:pt idx="33">
                        <c:v>32.431384464924847</c:v>
                      </c:pt>
                      <c:pt idx="34">
                        <c:v>31.364090100819688</c:v>
                      </c:pt>
                      <c:pt idx="35">
                        <c:v>30.296795736710809</c:v>
                      </c:pt>
                      <c:pt idx="36">
                        <c:v>29.229501372605654</c:v>
                      </c:pt>
                      <c:pt idx="37">
                        <c:v>28.162207008504218</c:v>
                      </c:pt>
                      <c:pt idx="38">
                        <c:v>27.094912644399059</c:v>
                      </c:pt>
                      <c:pt idx="39">
                        <c:v>26.027618280293904</c:v>
                      </c:pt>
                      <c:pt idx="40">
                        <c:v>24.960323916185022</c:v>
                      </c:pt>
                      <c:pt idx="41">
                        <c:v>23.893029552079863</c:v>
                      </c:pt>
                      <c:pt idx="42">
                        <c:v>22.825735187970984</c:v>
                      </c:pt>
                      <c:pt idx="43">
                        <c:v>21.758440823865826</c:v>
                      </c:pt>
                      <c:pt idx="44">
                        <c:v>20.691146459756943</c:v>
                      </c:pt>
                      <c:pt idx="45">
                        <c:v>19.623852095651788</c:v>
                      </c:pt>
                      <c:pt idx="46">
                        <c:v>18.556557731542906</c:v>
                      </c:pt>
                      <c:pt idx="47">
                        <c:v>17.489263367441474</c:v>
                      </c:pt>
                      <c:pt idx="48">
                        <c:v>16.421969003340038</c:v>
                      </c:pt>
                      <c:pt idx="49">
                        <c:v>15.354674639231158</c:v>
                      </c:pt>
                      <c:pt idx="50">
                        <c:v>14.287380275125999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495-4A62-9571-892853E3761F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グラフ!$AA$5</c15:sqref>
                        </c15:formulaRef>
                      </c:ext>
                    </c:extLst>
                    <c:strCache>
                      <c:ptCount val="1"/>
                      <c:pt idx="0">
                        <c:v>半径方向応力:Δ+20℃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グラフ!$AA$6:$AA$56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62.710292425562109</c:v>
                      </c:pt>
                      <c:pt idx="1">
                        <c:v>61.642998061456957</c:v>
                      </c:pt>
                      <c:pt idx="2">
                        <c:v>60.575703697348068</c:v>
                      </c:pt>
                      <c:pt idx="3">
                        <c:v>59.508409333242909</c:v>
                      </c:pt>
                      <c:pt idx="4">
                        <c:v>58.441114969134027</c:v>
                      </c:pt>
                      <c:pt idx="5">
                        <c:v>57.373820605028875</c:v>
                      </c:pt>
                      <c:pt idx="6">
                        <c:v>56.306526240923716</c:v>
                      </c:pt>
                      <c:pt idx="7">
                        <c:v>55.239231876814841</c:v>
                      </c:pt>
                      <c:pt idx="8">
                        <c:v>54.171937512713406</c:v>
                      </c:pt>
                      <c:pt idx="9">
                        <c:v>53.10464314860824</c:v>
                      </c:pt>
                      <c:pt idx="10">
                        <c:v>52.037348784499358</c:v>
                      </c:pt>
                      <c:pt idx="11">
                        <c:v>50.970054420394206</c:v>
                      </c:pt>
                      <c:pt idx="12">
                        <c:v>49.902760056285324</c:v>
                      </c:pt>
                      <c:pt idx="13">
                        <c:v>48.835465692180172</c:v>
                      </c:pt>
                      <c:pt idx="14">
                        <c:v>47.768171328075013</c:v>
                      </c:pt>
                      <c:pt idx="15">
                        <c:v>46.700876963969847</c:v>
                      </c:pt>
                      <c:pt idx="16">
                        <c:v>45.633582599864695</c:v>
                      </c:pt>
                      <c:pt idx="17">
                        <c:v>44.566288235759536</c:v>
                      </c:pt>
                      <c:pt idx="18">
                        <c:v>43.498993871654378</c:v>
                      </c:pt>
                      <c:pt idx="19">
                        <c:v>42.431699507545503</c:v>
                      </c:pt>
                      <c:pt idx="20">
                        <c:v>41.364405143436613</c:v>
                      </c:pt>
                      <c:pt idx="21">
                        <c:v>40.297110779335185</c:v>
                      </c:pt>
                      <c:pt idx="22">
                        <c:v>39.229816415222579</c:v>
                      </c:pt>
                      <c:pt idx="23">
                        <c:v>38.162522051121144</c:v>
                      </c:pt>
                      <c:pt idx="24">
                        <c:v>37.095227687012262</c:v>
                      </c:pt>
                      <c:pt idx="25">
                        <c:v>36.02793332290711</c:v>
                      </c:pt>
                      <c:pt idx="26">
                        <c:v>34.960638958809398</c:v>
                      </c:pt>
                      <c:pt idx="27">
                        <c:v>33.893344594696792</c:v>
                      </c:pt>
                      <c:pt idx="28">
                        <c:v>32.826050230595357</c:v>
                      </c:pt>
                      <c:pt idx="29">
                        <c:v>31.758755866486478</c:v>
                      </c:pt>
                      <c:pt idx="30">
                        <c:v>30.691461502381319</c:v>
                      </c:pt>
                      <c:pt idx="31">
                        <c:v>29.624167138272441</c:v>
                      </c:pt>
                      <c:pt idx="32">
                        <c:v>28.556872774171005</c:v>
                      </c:pt>
                      <c:pt idx="33">
                        <c:v>27.4895784100584</c:v>
                      </c:pt>
                      <c:pt idx="34">
                        <c:v>26.422284045953244</c:v>
                      </c:pt>
                      <c:pt idx="35">
                        <c:v>25.354989681848085</c:v>
                      </c:pt>
                      <c:pt idx="36">
                        <c:v>24.28769531774665</c:v>
                      </c:pt>
                      <c:pt idx="37">
                        <c:v>23.220400953641494</c:v>
                      </c:pt>
                      <c:pt idx="38">
                        <c:v>22.153106589532612</c:v>
                      </c:pt>
                      <c:pt idx="39">
                        <c:v>21.085812225431177</c:v>
                      </c:pt>
                      <c:pt idx="40">
                        <c:v>20.018517861318575</c:v>
                      </c:pt>
                      <c:pt idx="41">
                        <c:v>18.951223497213416</c:v>
                      </c:pt>
                      <c:pt idx="42">
                        <c:v>17.883929133108261</c:v>
                      </c:pt>
                      <c:pt idx="43">
                        <c:v>16.816634768999378</c:v>
                      </c:pt>
                      <c:pt idx="44">
                        <c:v>15.749340404890496</c:v>
                      </c:pt>
                      <c:pt idx="45">
                        <c:v>14.682046040789063</c:v>
                      </c:pt>
                      <c:pt idx="46">
                        <c:v>13.614751676683907</c:v>
                      </c:pt>
                      <c:pt idx="47">
                        <c:v>12.547457312578748</c:v>
                      </c:pt>
                      <c:pt idx="48">
                        <c:v>11.480162948473591</c:v>
                      </c:pt>
                      <c:pt idx="49">
                        <c:v>10.412868584368434</c:v>
                      </c:pt>
                      <c:pt idx="50">
                        <c:v>9.345574220259552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D495-4A62-9571-892853E3761F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グラフ!$AB$5</c15:sqref>
                        </c15:formulaRef>
                      </c:ext>
                    </c:extLst>
                    <c:strCache>
                      <c:ptCount val="1"/>
                      <c:pt idx="0">
                        <c:v>半径方向応力:Δ+30℃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グラフ!$AB$6:$AB$56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57.768486370695655</c:v>
                      </c:pt>
                      <c:pt idx="1">
                        <c:v>56.701192006594219</c:v>
                      </c:pt>
                      <c:pt idx="2">
                        <c:v>55.633897642485344</c:v>
                      </c:pt>
                      <c:pt idx="3">
                        <c:v>54.566603278376462</c:v>
                      </c:pt>
                      <c:pt idx="4">
                        <c:v>53.49930891427131</c:v>
                      </c:pt>
                      <c:pt idx="5">
                        <c:v>52.432014550162428</c:v>
                      </c:pt>
                      <c:pt idx="6">
                        <c:v>51.364720186061</c:v>
                      </c:pt>
                      <c:pt idx="7">
                        <c:v>50.29742582195211</c:v>
                      </c:pt>
                      <c:pt idx="8">
                        <c:v>49.230131457846952</c:v>
                      </c:pt>
                      <c:pt idx="9">
                        <c:v>48.162837093745516</c:v>
                      </c:pt>
                      <c:pt idx="10">
                        <c:v>47.095542729632918</c:v>
                      </c:pt>
                      <c:pt idx="11">
                        <c:v>46.028248365527759</c:v>
                      </c:pt>
                      <c:pt idx="12">
                        <c:v>44.9609540014226</c:v>
                      </c:pt>
                      <c:pt idx="13">
                        <c:v>43.893659637313718</c:v>
                      </c:pt>
                      <c:pt idx="14">
                        <c:v>42.826365273212289</c:v>
                      </c:pt>
                      <c:pt idx="15">
                        <c:v>41.759070909110854</c:v>
                      </c:pt>
                      <c:pt idx="16">
                        <c:v>40.691776545001971</c:v>
                      </c:pt>
                      <c:pt idx="17">
                        <c:v>39.624482180893089</c:v>
                      </c:pt>
                      <c:pt idx="18">
                        <c:v>38.557187816787931</c:v>
                      </c:pt>
                      <c:pt idx="19">
                        <c:v>37.489893452682772</c:v>
                      </c:pt>
                      <c:pt idx="20">
                        <c:v>36.422599088570173</c:v>
                      </c:pt>
                      <c:pt idx="21">
                        <c:v>35.355304724468731</c:v>
                      </c:pt>
                      <c:pt idx="22">
                        <c:v>34.288010360359856</c:v>
                      </c:pt>
                      <c:pt idx="23">
                        <c:v>33.220715996254697</c:v>
                      </c:pt>
                      <c:pt idx="24">
                        <c:v>32.153421632153268</c:v>
                      </c:pt>
                      <c:pt idx="25">
                        <c:v>31.086127268048106</c:v>
                      </c:pt>
                      <c:pt idx="26">
                        <c:v>30.018832903942947</c:v>
                      </c:pt>
                      <c:pt idx="27">
                        <c:v>28.951538539834068</c:v>
                      </c:pt>
                      <c:pt idx="28">
                        <c:v>27.884244175728909</c:v>
                      </c:pt>
                      <c:pt idx="29">
                        <c:v>26.816949811620027</c:v>
                      </c:pt>
                      <c:pt idx="30">
                        <c:v>25.749655447518595</c:v>
                      </c:pt>
                      <c:pt idx="31">
                        <c:v>24.68236108340599</c:v>
                      </c:pt>
                      <c:pt idx="32">
                        <c:v>23.615066719304554</c:v>
                      </c:pt>
                      <c:pt idx="33">
                        <c:v>22.547772355195676</c:v>
                      </c:pt>
                      <c:pt idx="34">
                        <c:v>21.48047799109424</c:v>
                      </c:pt>
                      <c:pt idx="35">
                        <c:v>20.413183626985361</c:v>
                      </c:pt>
                      <c:pt idx="36">
                        <c:v>19.345889262880203</c:v>
                      </c:pt>
                      <c:pt idx="37">
                        <c:v>18.278594898778771</c:v>
                      </c:pt>
                      <c:pt idx="38">
                        <c:v>17.211300534666165</c:v>
                      </c:pt>
                      <c:pt idx="39">
                        <c:v>16.14400617056473</c:v>
                      </c:pt>
                      <c:pt idx="40">
                        <c:v>15.076711806455849</c:v>
                      </c:pt>
                      <c:pt idx="41">
                        <c:v>14.009417442346971</c:v>
                      </c:pt>
                      <c:pt idx="42">
                        <c:v>12.942123078241812</c:v>
                      </c:pt>
                      <c:pt idx="43">
                        <c:v>11.874828714136653</c:v>
                      </c:pt>
                      <c:pt idx="44">
                        <c:v>10.807534350031498</c:v>
                      </c:pt>
                      <c:pt idx="45">
                        <c:v>9.7402399859263404</c:v>
                      </c:pt>
                      <c:pt idx="46">
                        <c:v>8.6729456218174583</c:v>
                      </c:pt>
                      <c:pt idx="47">
                        <c:v>7.6056512577160253</c:v>
                      </c:pt>
                      <c:pt idx="48">
                        <c:v>6.5383568936071432</c:v>
                      </c:pt>
                      <c:pt idx="49">
                        <c:v>5.4710625295019861</c:v>
                      </c:pt>
                      <c:pt idx="50">
                        <c:v>4.403768165396829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495-4A62-9571-892853E3761F}"/>
                  </c:ext>
                </c:extLst>
              </c15:ser>
            </c15:filteredScatterSeries>
            <c15:filteredScatterSeries>
              <c15:ser>
                <c:idx val="22"/>
                <c:order val="2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グラフ!$AK$5</c15:sqref>
                        </c15:formulaRef>
                      </c:ext>
                    </c:extLst>
                    <c:strCache>
                      <c:ptCount val="1"/>
                      <c:pt idx="0">
                        <c:v>outer応力:Δ-30℃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グラフ!$AK$6:$AK$56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171.1208105284725</c:v>
                      </c:pt>
                      <c:pt idx="1">
                        <c:v>169.03161249972788</c:v>
                      </c:pt>
                      <c:pt idx="2">
                        <c:v>166.94241447099057</c:v>
                      </c:pt>
                      <c:pt idx="3">
                        <c:v>164.85321644225331</c:v>
                      </c:pt>
                      <c:pt idx="4">
                        <c:v>162.76401841350875</c:v>
                      </c:pt>
                      <c:pt idx="5">
                        <c:v>160.67482038477144</c:v>
                      </c:pt>
                      <c:pt idx="6">
                        <c:v>158.58562235603415</c:v>
                      </c:pt>
                      <c:pt idx="7">
                        <c:v>156.49642432728959</c:v>
                      </c:pt>
                      <c:pt idx="8">
                        <c:v>154.40722629855961</c:v>
                      </c:pt>
                      <c:pt idx="9">
                        <c:v>152.31802826982229</c:v>
                      </c:pt>
                      <c:pt idx="10">
                        <c:v>150.22883024107767</c:v>
                      </c:pt>
                      <c:pt idx="11">
                        <c:v>148.13963221234039</c:v>
                      </c:pt>
                      <c:pt idx="12">
                        <c:v>146.05043418359583</c:v>
                      </c:pt>
                      <c:pt idx="13">
                        <c:v>143.96123615486582</c:v>
                      </c:pt>
                      <c:pt idx="14">
                        <c:v>141.87203812612123</c:v>
                      </c:pt>
                      <c:pt idx="15">
                        <c:v>139.78284009739124</c:v>
                      </c:pt>
                      <c:pt idx="16">
                        <c:v>137.69364206864662</c:v>
                      </c:pt>
                      <c:pt idx="17">
                        <c:v>135.60444403990206</c:v>
                      </c:pt>
                      <c:pt idx="18">
                        <c:v>133.51524601117205</c:v>
                      </c:pt>
                      <c:pt idx="19">
                        <c:v>131.42604798242749</c:v>
                      </c:pt>
                      <c:pt idx="20">
                        <c:v>129.33684995368293</c:v>
                      </c:pt>
                      <c:pt idx="21">
                        <c:v>127.2476519249529</c:v>
                      </c:pt>
                      <c:pt idx="22">
                        <c:v>125.15845389620104</c:v>
                      </c:pt>
                      <c:pt idx="23">
                        <c:v>123.06925586747101</c:v>
                      </c:pt>
                      <c:pt idx="24">
                        <c:v>120.98005783872644</c:v>
                      </c:pt>
                      <c:pt idx="25">
                        <c:v>118.89085980998915</c:v>
                      </c:pt>
                      <c:pt idx="26">
                        <c:v>116.80166178125914</c:v>
                      </c:pt>
                      <c:pt idx="27">
                        <c:v>114.71246375251458</c:v>
                      </c:pt>
                      <c:pt idx="28">
                        <c:v>112.62326572378457</c:v>
                      </c:pt>
                      <c:pt idx="29">
                        <c:v>110.53406769503268</c:v>
                      </c:pt>
                      <c:pt idx="30">
                        <c:v>108.44486966630268</c:v>
                      </c:pt>
                      <c:pt idx="31">
                        <c:v>106.3556716375581</c:v>
                      </c:pt>
                      <c:pt idx="32">
                        <c:v>104.2664736088208</c:v>
                      </c:pt>
                      <c:pt idx="33">
                        <c:v>102.17727558007624</c:v>
                      </c:pt>
                      <c:pt idx="34">
                        <c:v>100.08807755133894</c:v>
                      </c:pt>
                      <c:pt idx="35">
                        <c:v>97.998879522594351</c:v>
                      </c:pt>
                      <c:pt idx="36">
                        <c:v>95.909681493871631</c:v>
                      </c:pt>
                      <c:pt idx="37">
                        <c:v>93.820483465134345</c:v>
                      </c:pt>
                      <c:pt idx="38">
                        <c:v>91.731285436389769</c:v>
                      </c:pt>
                      <c:pt idx="39">
                        <c:v>89.642087407659773</c:v>
                      </c:pt>
                      <c:pt idx="40">
                        <c:v>87.552889378907892</c:v>
                      </c:pt>
                      <c:pt idx="41">
                        <c:v>85.46369135017062</c:v>
                      </c:pt>
                      <c:pt idx="42">
                        <c:v>83.37449332143332</c:v>
                      </c:pt>
                      <c:pt idx="43">
                        <c:v>81.28529529268873</c:v>
                      </c:pt>
                      <c:pt idx="44">
                        <c:v>79.196097263944139</c:v>
                      </c:pt>
                      <c:pt idx="45">
                        <c:v>77.106899235214144</c:v>
                      </c:pt>
                      <c:pt idx="46">
                        <c:v>75.017701206476843</c:v>
                      </c:pt>
                      <c:pt idx="47">
                        <c:v>72.928503177739557</c:v>
                      </c:pt>
                      <c:pt idx="48">
                        <c:v>70.839305149002257</c:v>
                      </c:pt>
                      <c:pt idx="49">
                        <c:v>68.750107120264985</c:v>
                      </c:pt>
                      <c:pt idx="50">
                        <c:v>66.660909091520395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495-4A62-9571-892853E3761F}"/>
                  </c:ext>
                </c:extLst>
              </c15:ser>
            </c15:filteredScatterSeries>
            <c15:filteredScatterSeries>
              <c15:ser>
                <c:idx val="23"/>
                <c:order val="2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グラフ!$AL$5</c15:sqref>
                        </c15:formulaRef>
                      </c:ext>
                    </c:extLst>
                    <c:strCache>
                      <c:ptCount val="1"/>
                      <c:pt idx="0">
                        <c:v>outer応力:Δ-20℃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グラフ!$AL$6:$AL$56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161.4473672728387</c:v>
                      </c:pt>
                      <c:pt idx="1">
                        <c:v>159.35816924410867</c:v>
                      </c:pt>
                      <c:pt idx="2">
                        <c:v>157.2689712153641</c:v>
                      </c:pt>
                      <c:pt idx="3">
                        <c:v>155.17977318661951</c:v>
                      </c:pt>
                      <c:pt idx="4">
                        <c:v>153.09057515788223</c:v>
                      </c:pt>
                      <c:pt idx="5">
                        <c:v>151.00137712913764</c:v>
                      </c:pt>
                      <c:pt idx="6">
                        <c:v>148.91217910040763</c:v>
                      </c:pt>
                      <c:pt idx="7">
                        <c:v>146.82298107166304</c:v>
                      </c:pt>
                      <c:pt idx="8">
                        <c:v>144.73378304292575</c:v>
                      </c:pt>
                      <c:pt idx="9">
                        <c:v>142.64458501419577</c:v>
                      </c:pt>
                      <c:pt idx="10">
                        <c:v>140.5553869854439</c:v>
                      </c:pt>
                      <c:pt idx="11">
                        <c:v>138.46618895671389</c:v>
                      </c:pt>
                      <c:pt idx="12">
                        <c:v>136.37699092796933</c:v>
                      </c:pt>
                      <c:pt idx="13">
                        <c:v>134.28779289923202</c:v>
                      </c:pt>
                      <c:pt idx="14">
                        <c:v>132.1985948704947</c:v>
                      </c:pt>
                      <c:pt idx="15">
                        <c:v>130.10939684175744</c:v>
                      </c:pt>
                      <c:pt idx="16">
                        <c:v>128.02019881302016</c:v>
                      </c:pt>
                      <c:pt idx="17">
                        <c:v>125.93100078427557</c:v>
                      </c:pt>
                      <c:pt idx="18">
                        <c:v>123.84180275553828</c:v>
                      </c:pt>
                      <c:pt idx="19">
                        <c:v>121.75260472680098</c:v>
                      </c:pt>
                      <c:pt idx="20">
                        <c:v>119.66340669804909</c:v>
                      </c:pt>
                      <c:pt idx="21">
                        <c:v>117.57420866931909</c:v>
                      </c:pt>
                      <c:pt idx="22">
                        <c:v>115.48501064057452</c:v>
                      </c:pt>
                      <c:pt idx="23">
                        <c:v>113.39581261183721</c:v>
                      </c:pt>
                      <c:pt idx="24">
                        <c:v>111.30661458309994</c:v>
                      </c:pt>
                      <c:pt idx="25">
                        <c:v>109.21741655436993</c:v>
                      </c:pt>
                      <c:pt idx="26">
                        <c:v>107.12821852563263</c:v>
                      </c:pt>
                      <c:pt idx="27">
                        <c:v>105.03902049688075</c:v>
                      </c:pt>
                      <c:pt idx="28">
                        <c:v>102.94982246815076</c:v>
                      </c:pt>
                      <c:pt idx="29">
                        <c:v>100.86062443940618</c:v>
                      </c:pt>
                      <c:pt idx="30">
                        <c:v>98.771426410668894</c:v>
                      </c:pt>
                      <c:pt idx="31">
                        <c:v>96.682228381924318</c:v>
                      </c:pt>
                      <c:pt idx="32">
                        <c:v>94.593030353194308</c:v>
                      </c:pt>
                      <c:pt idx="33">
                        <c:v>92.503832324442413</c:v>
                      </c:pt>
                      <c:pt idx="34">
                        <c:v>90.414634295719722</c:v>
                      </c:pt>
                      <c:pt idx="35">
                        <c:v>88.325436266975132</c:v>
                      </c:pt>
                      <c:pt idx="36">
                        <c:v>86.23623823823786</c:v>
                      </c:pt>
                      <c:pt idx="37">
                        <c:v>84.14704020950785</c:v>
                      </c:pt>
                      <c:pt idx="38">
                        <c:v>82.057842180755969</c:v>
                      </c:pt>
                      <c:pt idx="39">
                        <c:v>79.968644152025959</c:v>
                      </c:pt>
                      <c:pt idx="40">
                        <c:v>77.879446123281397</c:v>
                      </c:pt>
                      <c:pt idx="41">
                        <c:v>75.790248094536793</c:v>
                      </c:pt>
                      <c:pt idx="42">
                        <c:v>73.701050065799521</c:v>
                      </c:pt>
                      <c:pt idx="43">
                        <c:v>71.611852037062221</c:v>
                      </c:pt>
                      <c:pt idx="44">
                        <c:v>69.522654008324935</c:v>
                      </c:pt>
                      <c:pt idx="45">
                        <c:v>67.433455979587634</c:v>
                      </c:pt>
                      <c:pt idx="46">
                        <c:v>65.344257950843073</c:v>
                      </c:pt>
                      <c:pt idx="47">
                        <c:v>63.255059922113062</c:v>
                      </c:pt>
                      <c:pt idx="48">
                        <c:v>61.165861893368465</c:v>
                      </c:pt>
                      <c:pt idx="49">
                        <c:v>59.076663864631172</c:v>
                      </c:pt>
                      <c:pt idx="50">
                        <c:v>56.987465835893886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D495-4A62-9571-892853E3761F}"/>
                  </c:ext>
                </c:extLst>
              </c15:ser>
            </c15:filteredScatterSeries>
            <c15:filteredScatterSeries>
              <c15:ser>
                <c:idx val="24"/>
                <c:order val="2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グラフ!$AM$5</c15:sqref>
                        </c15:formulaRef>
                      </c:ext>
                    </c:extLst>
                    <c:strCache>
                      <c:ptCount val="1"/>
                      <c:pt idx="0">
                        <c:v>outer応力:Δ-10℃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グラフ!$AM$6:$AM$56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151.77392401721215</c:v>
                      </c:pt>
                      <c:pt idx="1">
                        <c:v>149.6847259884749</c:v>
                      </c:pt>
                      <c:pt idx="2">
                        <c:v>147.59552795973761</c:v>
                      </c:pt>
                      <c:pt idx="3">
                        <c:v>145.50632993098571</c:v>
                      </c:pt>
                      <c:pt idx="4">
                        <c:v>143.4171319022557</c:v>
                      </c:pt>
                      <c:pt idx="5">
                        <c:v>141.32793387351117</c:v>
                      </c:pt>
                      <c:pt idx="6">
                        <c:v>139.23873584477386</c:v>
                      </c:pt>
                      <c:pt idx="7">
                        <c:v>137.14953781603654</c:v>
                      </c:pt>
                      <c:pt idx="8">
                        <c:v>135.06033978729195</c:v>
                      </c:pt>
                      <c:pt idx="9">
                        <c:v>132.97114175856925</c:v>
                      </c:pt>
                      <c:pt idx="10">
                        <c:v>130.88194372981741</c:v>
                      </c:pt>
                      <c:pt idx="11">
                        <c:v>128.79274570108009</c:v>
                      </c:pt>
                      <c:pt idx="12">
                        <c:v>126.70354767234281</c:v>
                      </c:pt>
                      <c:pt idx="13">
                        <c:v>124.61434964359823</c:v>
                      </c:pt>
                      <c:pt idx="14">
                        <c:v>122.52515161486821</c:v>
                      </c:pt>
                      <c:pt idx="15">
                        <c:v>120.43595358613092</c:v>
                      </c:pt>
                      <c:pt idx="16">
                        <c:v>118.34675555738635</c:v>
                      </c:pt>
                      <c:pt idx="17">
                        <c:v>116.25755752864906</c:v>
                      </c:pt>
                      <c:pt idx="18">
                        <c:v>114.16835949990447</c:v>
                      </c:pt>
                      <c:pt idx="19">
                        <c:v>112.07916147116717</c:v>
                      </c:pt>
                      <c:pt idx="20">
                        <c:v>109.98996344242258</c:v>
                      </c:pt>
                      <c:pt idx="21">
                        <c:v>107.90076541368531</c:v>
                      </c:pt>
                      <c:pt idx="22">
                        <c:v>105.81156738494801</c:v>
                      </c:pt>
                      <c:pt idx="23">
                        <c:v>103.722369356218</c:v>
                      </c:pt>
                      <c:pt idx="24">
                        <c:v>101.63317132747343</c:v>
                      </c:pt>
                      <c:pt idx="25">
                        <c:v>99.543973298736134</c:v>
                      </c:pt>
                      <c:pt idx="26">
                        <c:v>97.454775269998834</c:v>
                      </c:pt>
                      <c:pt idx="27">
                        <c:v>95.365577241254258</c:v>
                      </c:pt>
                      <c:pt idx="28">
                        <c:v>93.276379212516972</c:v>
                      </c:pt>
                      <c:pt idx="29">
                        <c:v>91.187181183772395</c:v>
                      </c:pt>
                      <c:pt idx="30">
                        <c:v>89.097983155042385</c:v>
                      </c:pt>
                      <c:pt idx="31">
                        <c:v>87.008785126290519</c:v>
                      </c:pt>
                      <c:pt idx="32">
                        <c:v>84.919587097575089</c:v>
                      </c:pt>
                      <c:pt idx="33">
                        <c:v>82.830389068823209</c:v>
                      </c:pt>
                      <c:pt idx="34">
                        <c:v>80.741191040085909</c:v>
                      </c:pt>
                      <c:pt idx="35">
                        <c:v>78.651993011348637</c:v>
                      </c:pt>
                      <c:pt idx="36">
                        <c:v>76.562794982604061</c:v>
                      </c:pt>
                      <c:pt idx="37">
                        <c:v>74.473596953874051</c:v>
                      </c:pt>
                      <c:pt idx="38">
                        <c:v>72.38439892512946</c:v>
                      </c:pt>
                      <c:pt idx="39">
                        <c:v>70.295200896392174</c:v>
                      </c:pt>
                      <c:pt idx="40">
                        <c:v>68.206002867647584</c:v>
                      </c:pt>
                      <c:pt idx="41">
                        <c:v>66.116804838910312</c:v>
                      </c:pt>
                      <c:pt idx="42">
                        <c:v>64.027606810180302</c:v>
                      </c:pt>
                      <c:pt idx="43">
                        <c:v>61.938408781435719</c:v>
                      </c:pt>
                      <c:pt idx="44">
                        <c:v>59.849210752691128</c:v>
                      </c:pt>
                      <c:pt idx="45">
                        <c:v>57.760012723961125</c:v>
                      </c:pt>
                      <c:pt idx="46">
                        <c:v>55.670814695209252</c:v>
                      </c:pt>
                      <c:pt idx="47">
                        <c:v>53.581616666479249</c:v>
                      </c:pt>
                      <c:pt idx="48">
                        <c:v>51.492418637741956</c:v>
                      </c:pt>
                      <c:pt idx="49">
                        <c:v>49.403220608997387</c:v>
                      </c:pt>
                      <c:pt idx="50">
                        <c:v>47.314022580260087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D495-4A62-9571-892853E3761F}"/>
                  </c:ext>
                </c:extLst>
              </c15:ser>
            </c15:filteredScatterSeries>
            <c15:filteredScatterSeries>
              <c15:ser>
                <c:idx val="25"/>
                <c:order val="2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グラフ!$AN$5</c15:sqref>
                        </c15:formulaRef>
                      </c:ext>
                    </c:extLst>
                    <c:strCache>
                      <c:ptCount val="1"/>
                      <c:pt idx="0">
                        <c:v>outer応力:Δ0℃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グラフ!$AN$6:$AN$56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142.10048076158566</c:v>
                      </c:pt>
                      <c:pt idx="1">
                        <c:v>140.0112827328411</c:v>
                      </c:pt>
                      <c:pt idx="2">
                        <c:v>137.92208470411109</c:v>
                      </c:pt>
                      <c:pt idx="3">
                        <c:v>135.83288667535922</c:v>
                      </c:pt>
                      <c:pt idx="4">
                        <c:v>133.74368864662191</c:v>
                      </c:pt>
                      <c:pt idx="5">
                        <c:v>131.65449061788462</c:v>
                      </c:pt>
                      <c:pt idx="6">
                        <c:v>129.56529258914003</c:v>
                      </c:pt>
                      <c:pt idx="7">
                        <c:v>127.47609456041005</c:v>
                      </c:pt>
                      <c:pt idx="8">
                        <c:v>125.38689653166547</c:v>
                      </c:pt>
                      <c:pt idx="9">
                        <c:v>123.29769850293548</c:v>
                      </c:pt>
                      <c:pt idx="10">
                        <c:v>121.20850047419088</c:v>
                      </c:pt>
                      <c:pt idx="11">
                        <c:v>119.11930244544628</c:v>
                      </c:pt>
                      <c:pt idx="12">
                        <c:v>117.03010441671628</c:v>
                      </c:pt>
                      <c:pt idx="13">
                        <c:v>114.94090638797171</c:v>
                      </c:pt>
                      <c:pt idx="14">
                        <c:v>112.85170835923442</c:v>
                      </c:pt>
                      <c:pt idx="15">
                        <c:v>110.76251033050441</c:v>
                      </c:pt>
                      <c:pt idx="16">
                        <c:v>108.67331230175255</c:v>
                      </c:pt>
                      <c:pt idx="17">
                        <c:v>106.58411427301523</c:v>
                      </c:pt>
                      <c:pt idx="18">
                        <c:v>104.49491624427796</c:v>
                      </c:pt>
                      <c:pt idx="19">
                        <c:v>102.40571821553337</c:v>
                      </c:pt>
                      <c:pt idx="20">
                        <c:v>100.3165201867961</c:v>
                      </c:pt>
                      <c:pt idx="21">
                        <c:v>98.227322158066087</c:v>
                      </c:pt>
                      <c:pt idx="22">
                        <c:v>96.138124129321511</c:v>
                      </c:pt>
                      <c:pt idx="23">
                        <c:v>94.048926100584211</c:v>
                      </c:pt>
                      <c:pt idx="24">
                        <c:v>91.959728071839621</c:v>
                      </c:pt>
                      <c:pt idx="25">
                        <c:v>89.870530043109625</c:v>
                      </c:pt>
                      <c:pt idx="26">
                        <c:v>87.781332014365034</c:v>
                      </c:pt>
                      <c:pt idx="27">
                        <c:v>85.692133985620458</c:v>
                      </c:pt>
                      <c:pt idx="28">
                        <c:v>83.602935956890448</c:v>
                      </c:pt>
                      <c:pt idx="29">
                        <c:v>81.513737928138582</c:v>
                      </c:pt>
                      <c:pt idx="30">
                        <c:v>79.424539899423152</c:v>
                      </c:pt>
                      <c:pt idx="31">
                        <c:v>77.3353418706713</c:v>
                      </c:pt>
                      <c:pt idx="32">
                        <c:v>75.24614384194129</c:v>
                      </c:pt>
                      <c:pt idx="33">
                        <c:v>73.1569458131967</c:v>
                      </c:pt>
                      <c:pt idx="34">
                        <c:v>71.067747784452123</c:v>
                      </c:pt>
                      <c:pt idx="35">
                        <c:v>68.978549755714837</c:v>
                      </c:pt>
                      <c:pt idx="36">
                        <c:v>66.889351726977537</c:v>
                      </c:pt>
                      <c:pt idx="37">
                        <c:v>64.800153698240237</c:v>
                      </c:pt>
                      <c:pt idx="38">
                        <c:v>62.710955669495661</c:v>
                      </c:pt>
                      <c:pt idx="39">
                        <c:v>60.621757640765658</c:v>
                      </c:pt>
                      <c:pt idx="40">
                        <c:v>58.532559612028372</c:v>
                      </c:pt>
                      <c:pt idx="41">
                        <c:v>56.443361583283789</c:v>
                      </c:pt>
                      <c:pt idx="42">
                        <c:v>54.354163554546489</c:v>
                      </c:pt>
                      <c:pt idx="43">
                        <c:v>52.264965525809203</c:v>
                      </c:pt>
                      <c:pt idx="44">
                        <c:v>50.175767497057336</c:v>
                      </c:pt>
                      <c:pt idx="45">
                        <c:v>48.086569468327326</c:v>
                      </c:pt>
                      <c:pt idx="46">
                        <c:v>45.99737143958275</c:v>
                      </c:pt>
                      <c:pt idx="47">
                        <c:v>43.90817341084545</c:v>
                      </c:pt>
                      <c:pt idx="48">
                        <c:v>41.818975382108164</c:v>
                      </c:pt>
                      <c:pt idx="49">
                        <c:v>39.729777353370871</c:v>
                      </c:pt>
                      <c:pt idx="50">
                        <c:v>37.640579324640868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D495-4A62-9571-892853E3761F}"/>
                  </c:ext>
                </c:extLst>
              </c15:ser>
            </c15:filteredScatterSeries>
            <c15:filteredScatterSeries>
              <c15:ser>
                <c:idx val="26"/>
                <c:order val="2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グラフ!$AO$5</c15:sqref>
                        </c15:formulaRef>
                      </c:ext>
                    </c:extLst>
                    <c:strCache>
                      <c:ptCount val="1"/>
                      <c:pt idx="0">
                        <c:v>outer応力:Δ+10℃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グラフ!$AO$6:$AO$56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132.42703750595916</c:v>
                      </c:pt>
                      <c:pt idx="1">
                        <c:v>130.33783947721457</c:v>
                      </c:pt>
                      <c:pt idx="2">
                        <c:v>128.24864144847729</c:v>
                      </c:pt>
                      <c:pt idx="3">
                        <c:v>126.15944341973271</c:v>
                      </c:pt>
                      <c:pt idx="4">
                        <c:v>124.07024539098812</c:v>
                      </c:pt>
                      <c:pt idx="5">
                        <c:v>121.98104736225811</c:v>
                      </c:pt>
                      <c:pt idx="6">
                        <c:v>119.89184933351353</c:v>
                      </c:pt>
                      <c:pt idx="7">
                        <c:v>117.80265130477623</c:v>
                      </c:pt>
                      <c:pt idx="8">
                        <c:v>115.71345327603896</c:v>
                      </c:pt>
                      <c:pt idx="9">
                        <c:v>113.62425524730166</c:v>
                      </c:pt>
                      <c:pt idx="10">
                        <c:v>111.53505721856435</c:v>
                      </c:pt>
                      <c:pt idx="11">
                        <c:v>109.44585918981979</c:v>
                      </c:pt>
                      <c:pt idx="12">
                        <c:v>107.3566611610825</c:v>
                      </c:pt>
                      <c:pt idx="13">
                        <c:v>105.2674631323452</c:v>
                      </c:pt>
                      <c:pt idx="14">
                        <c:v>103.17826510360064</c:v>
                      </c:pt>
                      <c:pt idx="15">
                        <c:v>101.08906707487063</c:v>
                      </c:pt>
                      <c:pt idx="16">
                        <c:v>98.999869046126022</c:v>
                      </c:pt>
                      <c:pt idx="17">
                        <c:v>96.910671017381446</c:v>
                      </c:pt>
                      <c:pt idx="18">
                        <c:v>94.821472988651436</c:v>
                      </c:pt>
                      <c:pt idx="19">
                        <c:v>92.73227495991415</c:v>
                      </c:pt>
                      <c:pt idx="20">
                        <c:v>90.643076931169574</c:v>
                      </c:pt>
                      <c:pt idx="21">
                        <c:v>88.553878902432288</c:v>
                      </c:pt>
                      <c:pt idx="22">
                        <c:v>86.464680873687698</c:v>
                      </c:pt>
                      <c:pt idx="23">
                        <c:v>84.375482844957688</c:v>
                      </c:pt>
                      <c:pt idx="24">
                        <c:v>82.286284816205836</c:v>
                      </c:pt>
                      <c:pt idx="25">
                        <c:v>80.197086787475826</c:v>
                      </c:pt>
                      <c:pt idx="26">
                        <c:v>78.10788875873854</c:v>
                      </c:pt>
                      <c:pt idx="27">
                        <c:v>76.018690729986659</c:v>
                      </c:pt>
                      <c:pt idx="28">
                        <c:v>73.929492701271244</c:v>
                      </c:pt>
                      <c:pt idx="29">
                        <c:v>71.840294672519363</c:v>
                      </c:pt>
                      <c:pt idx="30">
                        <c:v>69.751096643789367</c:v>
                      </c:pt>
                      <c:pt idx="31">
                        <c:v>67.661898615044763</c:v>
                      </c:pt>
                      <c:pt idx="32">
                        <c:v>65.572700586307491</c:v>
                      </c:pt>
                      <c:pt idx="33">
                        <c:v>63.4835025575629</c:v>
                      </c:pt>
                      <c:pt idx="34">
                        <c:v>61.394304528825614</c:v>
                      </c:pt>
                      <c:pt idx="35">
                        <c:v>59.305106500081038</c:v>
                      </c:pt>
                      <c:pt idx="36">
                        <c:v>57.215908471343752</c:v>
                      </c:pt>
                      <c:pt idx="37">
                        <c:v>55.126710442613742</c:v>
                      </c:pt>
                      <c:pt idx="38">
                        <c:v>53.037512413876442</c:v>
                      </c:pt>
                      <c:pt idx="39">
                        <c:v>50.948314385139156</c:v>
                      </c:pt>
                      <c:pt idx="40">
                        <c:v>48.859116356394573</c:v>
                      </c:pt>
                      <c:pt idx="41">
                        <c:v>46.769918327657273</c:v>
                      </c:pt>
                      <c:pt idx="42">
                        <c:v>44.680720298912703</c:v>
                      </c:pt>
                      <c:pt idx="43">
                        <c:v>42.591522270175403</c:v>
                      </c:pt>
                      <c:pt idx="44">
                        <c:v>40.50232424143082</c:v>
                      </c:pt>
                      <c:pt idx="45">
                        <c:v>38.413126212693534</c:v>
                      </c:pt>
                      <c:pt idx="46">
                        <c:v>36.323928183948951</c:v>
                      </c:pt>
                      <c:pt idx="47">
                        <c:v>34.234730155218948</c:v>
                      </c:pt>
                      <c:pt idx="48">
                        <c:v>32.145532126488945</c:v>
                      </c:pt>
                      <c:pt idx="49">
                        <c:v>30.056334097744362</c:v>
                      </c:pt>
                      <c:pt idx="50">
                        <c:v>27.967136069007068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D495-4A62-9571-892853E3761F}"/>
                  </c:ext>
                </c:extLst>
              </c15:ser>
            </c15:filteredScatterSeries>
            <c15:filteredScatterSeries>
              <c15:ser>
                <c:idx val="27"/>
                <c:order val="2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グラフ!$AP$5</c15:sqref>
                        </c15:formulaRef>
                      </c:ext>
                    </c:extLst>
                    <c:strCache>
                      <c:ptCount val="1"/>
                      <c:pt idx="0">
                        <c:v>outer応力:Δ+20℃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グラフ!$AP$6:$AP$56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122.75359425032536</c:v>
                      </c:pt>
                      <c:pt idx="1">
                        <c:v>120.66439622158808</c:v>
                      </c:pt>
                      <c:pt idx="2">
                        <c:v>118.57519819284349</c:v>
                      </c:pt>
                      <c:pt idx="3">
                        <c:v>116.48600016410619</c:v>
                      </c:pt>
                      <c:pt idx="4">
                        <c:v>114.39680213536161</c:v>
                      </c:pt>
                      <c:pt idx="5">
                        <c:v>112.30760410662432</c:v>
                      </c:pt>
                      <c:pt idx="6">
                        <c:v>110.21840607788702</c:v>
                      </c:pt>
                      <c:pt idx="7">
                        <c:v>108.12920804914246</c:v>
                      </c:pt>
                      <c:pt idx="8">
                        <c:v>106.04001002041245</c:v>
                      </c:pt>
                      <c:pt idx="9">
                        <c:v>103.95081199167515</c:v>
                      </c:pt>
                      <c:pt idx="10">
                        <c:v>101.86161396293056</c:v>
                      </c:pt>
                      <c:pt idx="11">
                        <c:v>99.772415934193276</c:v>
                      </c:pt>
                      <c:pt idx="12">
                        <c:v>97.683217905448686</c:v>
                      </c:pt>
                      <c:pt idx="13">
                        <c:v>95.594019876711414</c:v>
                      </c:pt>
                      <c:pt idx="14">
                        <c:v>93.504821847974114</c:v>
                      </c:pt>
                      <c:pt idx="15">
                        <c:v>91.415623819236814</c:v>
                      </c:pt>
                      <c:pt idx="16">
                        <c:v>89.326425790499528</c:v>
                      </c:pt>
                      <c:pt idx="17">
                        <c:v>87.237227761762227</c:v>
                      </c:pt>
                      <c:pt idx="18">
                        <c:v>85.148029733024941</c:v>
                      </c:pt>
                      <c:pt idx="19">
                        <c:v>83.058831704280365</c:v>
                      </c:pt>
                      <c:pt idx="20">
                        <c:v>80.969633675535775</c:v>
                      </c:pt>
                      <c:pt idx="21">
                        <c:v>78.880435646805779</c:v>
                      </c:pt>
                      <c:pt idx="22">
                        <c:v>76.791237618053898</c:v>
                      </c:pt>
                      <c:pt idx="23">
                        <c:v>74.702039589323888</c:v>
                      </c:pt>
                      <c:pt idx="24">
                        <c:v>72.612841560579312</c:v>
                      </c:pt>
                      <c:pt idx="25">
                        <c:v>70.523643531842026</c:v>
                      </c:pt>
                      <c:pt idx="26">
                        <c:v>68.434445503119321</c:v>
                      </c:pt>
                      <c:pt idx="27">
                        <c:v>66.34524747436744</c:v>
                      </c:pt>
                      <c:pt idx="28">
                        <c:v>64.25604944563743</c:v>
                      </c:pt>
                      <c:pt idx="29">
                        <c:v>62.166851416892854</c:v>
                      </c:pt>
                      <c:pt idx="30">
                        <c:v>60.077653388155561</c:v>
                      </c:pt>
                      <c:pt idx="31">
                        <c:v>57.988455359410992</c:v>
                      </c:pt>
                      <c:pt idx="32">
                        <c:v>55.899257330680982</c:v>
                      </c:pt>
                      <c:pt idx="33">
                        <c:v>53.810059301929108</c:v>
                      </c:pt>
                      <c:pt idx="34">
                        <c:v>51.720861273191822</c:v>
                      </c:pt>
                      <c:pt idx="35">
                        <c:v>49.631663244454529</c:v>
                      </c:pt>
                      <c:pt idx="36">
                        <c:v>47.542465215724519</c:v>
                      </c:pt>
                      <c:pt idx="37">
                        <c:v>45.453267186987226</c:v>
                      </c:pt>
                      <c:pt idx="38">
                        <c:v>43.36406915824265</c:v>
                      </c:pt>
                      <c:pt idx="39">
                        <c:v>41.27487112951264</c:v>
                      </c:pt>
                      <c:pt idx="40">
                        <c:v>39.185673100760773</c:v>
                      </c:pt>
                      <c:pt idx="41">
                        <c:v>37.09647507202348</c:v>
                      </c:pt>
                      <c:pt idx="42">
                        <c:v>35.007277043286194</c:v>
                      </c:pt>
                      <c:pt idx="43">
                        <c:v>32.918079014541611</c:v>
                      </c:pt>
                      <c:pt idx="44">
                        <c:v>30.828880985797028</c:v>
                      </c:pt>
                      <c:pt idx="45">
                        <c:v>28.739682957067021</c:v>
                      </c:pt>
                      <c:pt idx="46">
                        <c:v>26.650484928329735</c:v>
                      </c:pt>
                      <c:pt idx="47">
                        <c:v>24.561286899592439</c:v>
                      </c:pt>
                      <c:pt idx="48">
                        <c:v>22.472088870855149</c:v>
                      </c:pt>
                      <c:pt idx="49">
                        <c:v>20.382890842117856</c:v>
                      </c:pt>
                      <c:pt idx="50">
                        <c:v>18.293692813373273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D495-4A62-9571-892853E3761F}"/>
                  </c:ext>
                </c:extLst>
              </c15:ser>
            </c15:filteredScatterSeries>
            <c15:filteredScatterSeries>
              <c15:ser>
                <c:idx val="28"/>
                <c:order val="2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グラフ!$AQ$5</c15:sqref>
                        </c15:formulaRef>
                      </c:ext>
                    </c:extLst>
                    <c:strCache>
                      <c:ptCount val="1"/>
                      <c:pt idx="0">
                        <c:v>outer応力:Δ+30℃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グラフ!$AQ$6:$AQ$56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113.08015099469155</c:v>
                      </c:pt>
                      <c:pt idx="1">
                        <c:v>110.99095296596154</c:v>
                      </c:pt>
                      <c:pt idx="2">
                        <c:v>108.90175493721698</c:v>
                      </c:pt>
                      <c:pt idx="3">
                        <c:v>106.81255690847239</c:v>
                      </c:pt>
                      <c:pt idx="4">
                        <c:v>104.7233588797351</c:v>
                      </c:pt>
                      <c:pt idx="5">
                        <c:v>102.63416085099053</c:v>
                      </c:pt>
                      <c:pt idx="6">
                        <c:v>100.54496282226053</c:v>
                      </c:pt>
                      <c:pt idx="7">
                        <c:v>98.455764793515939</c:v>
                      </c:pt>
                      <c:pt idx="8">
                        <c:v>96.366566764778639</c:v>
                      </c:pt>
                      <c:pt idx="9">
                        <c:v>94.277368736048629</c:v>
                      </c:pt>
                      <c:pt idx="10">
                        <c:v>92.188170707296777</c:v>
                      </c:pt>
                      <c:pt idx="11">
                        <c:v>90.098972678559477</c:v>
                      </c:pt>
                      <c:pt idx="12">
                        <c:v>88.009774649822191</c:v>
                      </c:pt>
                      <c:pt idx="13">
                        <c:v>85.920576621077615</c:v>
                      </c:pt>
                      <c:pt idx="14">
                        <c:v>83.831378592347619</c:v>
                      </c:pt>
                      <c:pt idx="15">
                        <c:v>81.742180563617609</c:v>
                      </c:pt>
                      <c:pt idx="16">
                        <c:v>79.652982534873018</c:v>
                      </c:pt>
                      <c:pt idx="17">
                        <c:v>77.563784506128428</c:v>
                      </c:pt>
                      <c:pt idx="18">
                        <c:v>75.474586477391128</c:v>
                      </c:pt>
                      <c:pt idx="19">
                        <c:v>73.385388448653842</c:v>
                      </c:pt>
                      <c:pt idx="20">
                        <c:v>71.29619041990199</c:v>
                      </c:pt>
                      <c:pt idx="21">
                        <c:v>69.206992391171966</c:v>
                      </c:pt>
                      <c:pt idx="22">
                        <c:v>67.117794362427404</c:v>
                      </c:pt>
                      <c:pt idx="23">
                        <c:v>65.028596333690103</c:v>
                      </c:pt>
                      <c:pt idx="24">
                        <c:v>62.939398304960108</c:v>
                      </c:pt>
                      <c:pt idx="25">
                        <c:v>60.850200276222807</c:v>
                      </c:pt>
                      <c:pt idx="26">
                        <c:v>58.761002247485514</c:v>
                      </c:pt>
                      <c:pt idx="27">
                        <c:v>56.671804218740931</c:v>
                      </c:pt>
                      <c:pt idx="28">
                        <c:v>54.582606190003638</c:v>
                      </c:pt>
                      <c:pt idx="29">
                        <c:v>52.493408161259055</c:v>
                      </c:pt>
                      <c:pt idx="30">
                        <c:v>50.404210132529052</c:v>
                      </c:pt>
                      <c:pt idx="31">
                        <c:v>48.315012103777185</c:v>
                      </c:pt>
                      <c:pt idx="32">
                        <c:v>46.225814075047182</c:v>
                      </c:pt>
                      <c:pt idx="33">
                        <c:v>44.136616046302599</c:v>
                      </c:pt>
                      <c:pt idx="34">
                        <c:v>42.047418017572596</c:v>
                      </c:pt>
                      <c:pt idx="35">
                        <c:v>39.95821998882802</c:v>
                      </c:pt>
                      <c:pt idx="36">
                        <c:v>37.86902196009072</c:v>
                      </c:pt>
                      <c:pt idx="37">
                        <c:v>35.779823931360717</c:v>
                      </c:pt>
                      <c:pt idx="38">
                        <c:v>33.690625902608851</c:v>
                      </c:pt>
                      <c:pt idx="39">
                        <c:v>31.601427873878841</c:v>
                      </c:pt>
                      <c:pt idx="40">
                        <c:v>29.512229845134264</c:v>
                      </c:pt>
                      <c:pt idx="41">
                        <c:v>27.423031816389688</c:v>
                      </c:pt>
                      <c:pt idx="42">
                        <c:v>25.333833787652392</c:v>
                      </c:pt>
                      <c:pt idx="43">
                        <c:v>23.244635758915098</c:v>
                      </c:pt>
                      <c:pt idx="44">
                        <c:v>21.155437730177809</c:v>
                      </c:pt>
                      <c:pt idx="45">
                        <c:v>19.066239701440516</c:v>
                      </c:pt>
                      <c:pt idx="46">
                        <c:v>16.977041672695933</c:v>
                      </c:pt>
                      <c:pt idx="47">
                        <c:v>14.887843643965931</c:v>
                      </c:pt>
                      <c:pt idx="48">
                        <c:v>12.798645615221348</c:v>
                      </c:pt>
                      <c:pt idx="49">
                        <c:v>10.709447586484057</c:v>
                      </c:pt>
                      <c:pt idx="50">
                        <c:v>8.6202495577467655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887C-403A-A721-D0AAAC5FC3C2}"/>
                  </c:ext>
                </c:extLst>
              </c15:ser>
            </c15:filteredScatterSeries>
            <c15:filteredScatterSeries>
              <c15:ser>
                <c:idx val="29"/>
                <c:order val="2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グラフ!$AR$5</c15:sqref>
                        </c15:formulaRef>
                      </c:ext>
                    </c:extLst>
                    <c:strCache>
                      <c:ptCount val="1"/>
                      <c:pt idx="0">
                        <c:v>outer降伏点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グラフ!$AR$6:$AR$56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150</c:v>
                      </c:pt>
                      <c:pt idx="1">
                        <c:v>150</c:v>
                      </c:pt>
                      <c:pt idx="2">
                        <c:v>150</c:v>
                      </c:pt>
                      <c:pt idx="3">
                        <c:v>150</c:v>
                      </c:pt>
                      <c:pt idx="4">
                        <c:v>150</c:v>
                      </c:pt>
                      <c:pt idx="5">
                        <c:v>150</c:v>
                      </c:pt>
                      <c:pt idx="6">
                        <c:v>150</c:v>
                      </c:pt>
                      <c:pt idx="7">
                        <c:v>150</c:v>
                      </c:pt>
                      <c:pt idx="8">
                        <c:v>150</c:v>
                      </c:pt>
                      <c:pt idx="9">
                        <c:v>150</c:v>
                      </c:pt>
                      <c:pt idx="10">
                        <c:v>150</c:v>
                      </c:pt>
                      <c:pt idx="11">
                        <c:v>150</c:v>
                      </c:pt>
                      <c:pt idx="12">
                        <c:v>150</c:v>
                      </c:pt>
                      <c:pt idx="13">
                        <c:v>150</c:v>
                      </c:pt>
                      <c:pt idx="14">
                        <c:v>150</c:v>
                      </c:pt>
                      <c:pt idx="15">
                        <c:v>150</c:v>
                      </c:pt>
                      <c:pt idx="16">
                        <c:v>150</c:v>
                      </c:pt>
                      <c:pt idx="17">
                        <c:v>150</c:v>
                      </c:pt>
                      <c:pt idx="18">
                        <c:v>150</c:v>
                      </c:pt>
                      <c:pt idx="19">
                        <c:v>150</c:v>
                      </c:pt>
                      <c:pt idx="20">
                        <c:v>150</c:v>
                      </c:pt>
                      <c:pt idx="21">
                        <c:v>150</c:v>
                      </c:pt>
                      <c:pt idx="22">
                        <c:v>150</c:v>
                      </c:pt>
                      <c:pt idx="23">
                        <c:v>150</c:v>
                      </c:pt>
                      <c:pt idx="24">
                        <c:v>150</c:v>
                      </c:pt>
                      <c:pt idx="25">
                        <c:v>150</c:v>
                      </c:pt>
                      <c:pt idx="26">
                        <c:v>150</c:v>
                      </c:pt>
                      <c:pt idx="27">
                        <c:v>150</c:v>
                      </c:pt>
                      <c:pt idx="28">
                        <c:v>150</c:v>
                      </c:pt>
                      <c:pt idx="29">
                        <c:v>150</c:v>
                      </c:pt>
                      <c:pt idx="30">
                        <c:v>150</c:v>
                      </c:pt>
                      <c:pt idx="31">
                        <c:v>150</c:v>
                      </c:pt>
                      <c:pt idx="32">
                        <c:v>150</c:v>
                      </c:pt>
                      <c:pt idx="33">
                        <c:v>150</c:v>
                      </c:pt>
                      <c:pt idx="34">
                        <c:v>150</c:v>
                      </c:pt>
                      <c:pt idx="35">
                        <c:v>150</c:v>
                      </c:pt>
                      <c:pt idx="36">
                        <c:v>150</c:v>
                      </c:pt>
                      <c:pt idx="37">
                        <c:v>150</c:v>
                      </c:pt>
                      <c:pt idx="38">
                        <c:v>150</c:v>
                      </c:pt>
                      <c:pt idx="39">
                        <c:v>150</c:v>
                      </c:pt>
                      <c:pt idx="40">
                        <c:v>150</c:v>
                      </c:pt>
                      <c:pt idx="41">
                        <c:v>150</c:v>
                      </c:pt>
                      <c:pt idx="42">
                        <c:v>150</c:v>
                      </c:pt>
                      <c:pt idx="43">
                        <c:v>150</c:v>
                      </c:pt>
                      <c:pt idx="44">
                        <c:v>150</c:v>
                      </c:pt>
                      <c:pt idx="45">
                        <c:v>150</c:v>
                      </c:pt>
                      <c:pt idx="46">
                        <c:v>150</c:v>
                      </c:pt>
                      <c:pt idx="47">
                        <c:v>150</c:v>
                      </c:pt>
                      <c:pt idx="48">
                        <c:v>150</c:v>
                      </c:pt>
                      <c:pt idx="49">
                        <c:v>150</c:v>
                      </c:pt>
                      <c:pt idx="50">
                        <c:v>150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887C-403A-A721-D0AAAC5FC3C2}"/>
                  </c:ext>
                </c:extLst>
              </c15:ser>
            </c15:filteredScatterSeries>
          </c:ext>
        </c:extLst>
      </c:scatterChart>
      <c:valAx>
        <c:axId val="1878419104"/>
        <c:scaling>
          <c:orientation val="minMax"/>
          <c:max val="200"/>
          <c:min val="-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グラフ!$N$5</c:f>
              <c:strCache>
                <c:ptCount val="1"/>
                <c:pt idx="0">
                  <c:v>inner温度[℃]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78401216"/>
        <c:crosses val="autoZero"/>
        <c:crossBetween val="midCat"/>
      </c:valAx>
      <c:valAx>
        <c:axId val="187840121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グラフ!$AC$4</c:f>
              <c:strCache>
                <c:ptCount val="1"/>
                <c:pt idx="0">
                  <c:v>inner応力[MPa]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78419104"/>
        <c:crossesAt val="-1000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温度</a:t>
            </a:r>
            <a:r>
              <a:rPr lang="en-US" altLang="ja-JP"/>
              <a:t>vs</a:t>
            </a:r>
            <a:r>
              <a:rPr lang="ja-JP" altLang="en-US"/>
              <a:t>応力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smoothMarker"/>
        <c:varyColors val="0"/>
        <c:ser>
          <c:idx val="7"/>
          <c:order val="7"/>
          <c:tx>
            <c:strRef>
              <c:f>グラフ!$V$5</c:f>
              <c:strCache>
                <c:ptCount val="1"/>
                <c:pt idx="0">
                  <c:v>半径方向応力:Δ-30℃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グラフ!$N$6:$N$56</c:f>
              <c:numCache>
                <c:formatCode>General</c:formatCode>
                <c:ptCount val="51"/>
                <c:pt idx="0">
                  <c:v>-50</c:v>
                </c:pt>
                <c:pt idx="1">
                  <c:v>-45</c:v>
                </c:pt>
                <c:pt idx="2">
                  <c:v>-40</c:v>
                </c:pt>
                <c:pt idx="3">
                  <c:v>-35</c:v>
                </c:pt>
                <c:pt idx="4">
                  <c:v>-30</c:v>
                </c:pt>
                <c:pt idx="5">
                  <c:v>-25</c:v>
                </c:pt>
                <c:pt idx="6">
                  <c:v>-20</c:v>
                </c:pt>
                <c:pt idx="7">
                  <c:v>-15</c:v>
                </c:pt>
                <c:pt idx="8">
                  <c:v>-10</c:v>
                </c:pt>
                <c:pt idx="9">
                  <c:v>-5</c:v>
                </c:pt>
                <c:pt idx="10">
                  <c:v>0</c:v>
                </c:pt>
                <c:pt idx="11">
                  <c:v>5</c:v>
                </c:pt>
                <c:pt idx="12">
                  <c:v>10</c:v>
                </c:pt>
                <c:pt idx="13">
                  <c:v>15</c:v>
                </c:pt>
                <c:pt idx="14">
                  <c:v>20</c:v>
                </c:pt>
                <c:pt idx="15">
                  <c:v>25</c:v>
                </c:pt>
                <c:pt idx="16">
                  <c:v>30</c:v>
                </c:pt>
                <c:pt idx="17">
                  <c:v>35</c:v>
                </c:pt>
                <c:pt idx="18">
                  <c:v>40</c:v>
                </c:pt>
                <c:pt idx="19">
                  <c:v>45</c:v>
                </c:pt>
                <c:pt idx="20">
                  <c:v>50</c:v>
                </c:pt>
                <c:pt idx="21">
                  <c:v>55</c:v>
                </c:pt>
                <c:pt idx="22">
                  <c:v>60</c:v>
                </c:pt>
                <c:pt idx="23">
                  <c:v>65</c:v>
                </c:pt>
                <c:pt idx="24">
                  <c:v>70</c:v>
                </c:pt>
                <c:pt idx="25">
                  <c:v>75</c:v>
                </c:pt>
                <c:pt idx="26">
                  <c:v>80</c:v>
                </c:pt>
                <c:pt idx="27">
                  <c:v>85</c:v>
                </c:pt>
                <c:pt idx="28">
                  <c:v>90</c:v>
                </c:pt>
                <c:pt idx="29">
                  <c:v>95</c:v>
                </c:pt>
                <c:pt idx="30">
                  <c:v>100</c:v>
                </c:pt>
                <c:pt idx="31">
                  <c:v>105</c:v>
                </c:pt>
                <c:pt idx="32">
                  <c:v>110</c:v>
                </c:pt>
                <c:pt idx="33">
                  <c:v>115</c:v>
                </c:pt>
                <c:pt idx="34">
                  <c:v>120</c:v>
                </c:pt>
                <c:pt idx="35">
                  <c:v>125</c:v>
                </c:pt>
                <c:pt idx="36">
                  <c:v>130</c:v>
                </c:pt>
                <c:pt idx="37">
                  <c:v>135</c:v>
                </c:pt>
                <c:pt idx="38">
                  <c:v>140</c:v>
                </c:pt>
                <c:pt idx="39">
                  <c:v>145</c:v>
                </c:pt>
                <c:pt idx="40">
                  <c:v>150</c:v>
                </c:pt>
                <c:pt idx="41">
                  <c:v>155</c:v>
                </c:pt>
                <c:pt idx="42">
                  <c:v>160</c:v>
                </c:pt>
                <c:pt idx="43">
                  <c:v>165</c:v>
                </c:pt>
                <c:pt idx="44">
                  <c:v>170</c:v>
                </c:pt>
                <c:pt idx="45">
                  <c:v>175</c:v>
                </c:pt>
                <c:pt idx="46">
                  <c:v>180</c:v>
                </c:pt>
                <c:pt idx="47">
                  <c:v>185</c:v>
                </c:pt>
                <c:pt idx="48">
                  <c:v>190</c:v>
                </c:pt>
                <c:pt idx="49">
                  <c:v>195</c:v>
                </c:pt>
                <c:pt idx="50">
                  <c:v>200</c:v>
                </c:pt>
              </c:numCache>
            </c:numRef>
          </c:xVal>
          <c:yVal>
            <c:numRef>
              <c:f>グラフ!$V$6:$V$56</c:f>
              <c:numCache>
                <c:formatCode>0.0</c:formatCode>
                <c:ptCount val="51"/>
                <c:pt idx="0">
                  <c:v>87.419322699883182</c:v>
                </c:pt>
                <c:pt idx="1">
                  <c:v>86.352028335774293</c:v>
                </c:pt>
                <c:pt idx="2">
                  <c:v>85.284733971669127</c:v>
                </c:pt>
                <c:pt idx="3">
                  <c:v>84.217439607563975</c:v>
                </c:pt>
                <c:pt idx="4">
                  <c:v>83.1501452434551</c:v>
                </c:pt>
                <c:pt idx="5">
                  <c:v>82.082850879349934</c:v>
                </c:pt>
                <c:pt idx="6">
                  <c:v>81.015556515244782</c:v>
                </c:pt>
                <c:pt idx="7">
                  <c:v>79.948262151135907</c:v>
                </c:pt>
                <c:pt idx="8">
                  <c:v>78.880967787034479</c:v>
                </c:pt>
                <c:pt idx="9">
                  <c:v>77.813673422929313</c:v>
                </c:pt>
                <c:pt idx="10">
                  <c:v>76.746379058820423</c:v>
                </c:pt>
                <c:pt idx="11">
                  <c:v>75.679084694715272</c:v>
                </c:pt>
                <c:pt idx="12">
                  <c:v>74.611790330606397</c:v>
                </c:pt>
                <c:pt idx="13">
                  <c:v>73.544495966504954</c:v>
                </c:pt>
                <c:pt idx="14">
                  <c:v>72.477201602396079</c:v>
                </c:pt>
                <c:pt idx="15">
                  <c:v>71.40990723829465</c:v>
                </c:pt>
                <c:pt idx="16">
                  <c:v>70.342612874185761</c:v>
                </c:pt>
                <c:pt idx="17">
                  <c:v>69.275318510076872</c:v>
                </c:pt>
                <c:pt idx="18">
                  <c:v>68.208024145975443</c:v>
                </c:pt>
                <c:pt idx="19">
                  <c:v>67.140729781866568</c:v>
                </c:pt>
                <c:pt idx="20">
                  <c:v>66.073435417757693</c:v>
                </c:pt>
                <c:pt idx="21">
                  <c:v>65.006141053656251</c:v>
                </c:pt>
                <c:pt idx="22">
                  <c:v>63.938846689543645</c:v>
                </c:pt>
                <c:pt idx="23">
                  <c:v>62.87155232544221</c:v>
                </c:pt>
                <c:pt idx="24">
                  <c:v>61.804257961333327</c:v>
                </c:pt>
                <c:pt idx="25">
                  <c:v>60.736963597228176</c:v>
                </c:pt>
                <c:pt idx="26">
                  <c:v>59.66966923312674</c:v>
                </c:pt>
                <c:pt idx="27">
                  <c:v>58.602374869017865</c:v>
                </c:pt>
                <c:pt idx="28">
                  <c:v>57.535080504916429</c:v>
                </c:pt>
                <c:pt idx="29">
                  <c:v>56.467786140803817</c:v>
                </c:pt>
                <c:pt idx="30">
                  <c:v>55.400491776702381</c:v>
                </c:pt>
                <c:pt idx="31">
                  <c:v>54.333197412593506</c:v>
                </c:pt>
                <c:pt idx="32">
                  <c:v>53.265903048488347</c:v>
                </c:pt>
                <c:pt idx="33">
                  <c:v>52.198608684379472</c:v>
                </c:pt>
                <c:pt idx="34">
                  <c:v>51.131314320274306</c:v>
                </c:pt>
                <c:pt idx="35">
                  <c:v>50.064019956165424</c:v>
                </c:pt>
                <c:pt idx="36">
                  <c:v>48.996725592067712</c:v>
                </c:pt>
                <c:pt idx="37">
                  <c:v>47.92943122796256</c:v>
                </c:pt>
                <c:pt idx="38">
                  <c:v>46.862136863853678</c:v>
                </c:pt>
                <c:pt idx="39">
                  <c:v>45.794842499752249</c:v>
                </c:pt>
                <c:pt idx="40">
                  <c:v>44.727548135639637</c:v>
                </c:pt>
                <c:pt idx="41">
                  <c:v>43.660253771534485</c:v>
                </c:pt>
                <c:pt idx="42">
                  <c:v>42.592959407429326</c:v>
                </c:pt>
                <c:pt idx="43">
                  <c:v>41.525665043320444</c:v>
                </c:pt>
                <c:pt idx="44">
                  <c:v>40.458370679211562</c:v>
                </c:pt>
                <c:pt idx="45">
                  <c:v>39.391076315110134</c:v>
                </c:pt>
                <c:pt idx="46">
                  <c:v>38.323781951004968</c:v>
                </c:pt>
                <c:pt idx="47">
                  <c:v>37.256487586899816</c:v>
                </c:pt>
                <c:pt idx="48">
                  <c:v>36.189193222794657</c:v>
                </c:pt>
                <c:pt idx="49">
                  <c:v>35.121898858689505</c:v>
                </c:pt>
                <c:pt idx="50">
                  <c:v>34.054604494580616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F10B-40E1-A458-CF55F8F74358}"/>
            </c:ext>
          </c:extLst>
        </c:ser>
        <c:ser>
          <c:idx val="8"/>
          <c:order val="8"/>
          <c:tx>
            <c:strRef>
              <c:f>グラフ!$W$5</c:f>
              <c:strCache>
                <c:ptCount val="1"/>
                <c:pt idx="0">
                  <c:v>半径方向応力:Δ-20℃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グラフ!$N$6:$N$56</c:f>
              <c:numCache>
                <c:formatCode>General</c:formatCode>
                <c:ptCount val="51"/>
                <c:pt idx="0">
                  <c:v>-50</c:v>
                </c:pt>
                <c:pt idx="1">
                  <c:v>-45</c:v>
                </c:pt>
                <c:pt idx="2">
                  <c:v>-40</c:v>
                </c:pt>
                <c:pt idx="3">
                  <c:v>-35</c:v>
                </c:pt>
                <c:pt idx="4">
                  <c:v>-30</c:v>
                </c:pt>
                <c:pt idx="5">
                  <c:v>-25</c:v>
                </c:pt>
                <c:pt idx="6">
                  <c:v>-20</c:v>
                </c:pt>
                <c:pt idx="7">
                  <c:v>-15</c:v>
                </c:pt>
                <c:pt idx="8">
                  <c:v>-10</c:v>
                </c:pt>
                <c:pt idx="9">
                  <c:v>-5</c:v>
                </c:pt>
                <c:pt idx="10">
                  <c:v>0</c:v>
                </c:pt>
                <c:pt idx="11">
                  <c:v>5</c:v>
                </c:pt>
                <c:pt idx="12">
                  <c:v>10</c:v>
                </c:pt>
                <c:pt idx="13">
                  <c:v>15</c:v>
                </c:pt>
                <c:pt idx="14">
                  <c:v>20</c:v>
                </c:pt>
                <c:pt idx="15">
                  <c:v>25</c:v>
                </c:pt>
                <c:pt idx="16">
                  <c:v>30</c:v>
                </c:pt>
                <c:pt idx="17">
                  <c:v>35</c:v>
                </c:pt>
                <c:pt idx="18">
                  <c:v>40</c:v>
                </c:pt>
                <c:pt idx="19">
                  <c:v>45</c:v>
                </c:pt>
                <c:pt idx="20">
                  <c:v>50</c:v>
                </c:pt>
                <c:pt idx="21">
                  <c:v>55</c:v>
                </c:pt>
                <c:pt idx="22">
                  <c:v>60</c:v>
                </c:pt>
                <c:pt idx="23">
                  <c:v>65</c:v>
                </c:pt>
                <c:pt idx="24">
                  <c:v>70</c:v>
                </c:pt>
                <c:pt idx="25">
                  <c:v>75</c:v>
                </c:pt>
                <c:pt idx="26">
                  <c:v>80</c:v>
                </c:pt>
                <c:pt idx="27">
                  <c:v>85</c:v>
                </c:pt>
                <c:pt idx="28">
                  <c:v>90</c:v>
                </c:pt>
                <c:pt idx="29">
                  <c:v>95</c:v>
                </c:pt>
                <c:pt idx="30">
                  <c:v>100</c:v>
                </c:pt>
                <c:pt idx="31">
                  <c:v>105</c:v>
                </c:pt>
                <c:pt idx="32">
                  <c:v>110</c:v>
                </c:pt>
                <c:pt idx="33">
                  <c:v>115</c:v>
                </c:pt>
                <c:pt idx="34">
                  <c:v>120</c:v>
                </c:pt>
                <c:pt idx="35">
                  <c:v>125</c:v>
                </c:pt>
                <c:pt idx="36">
                  <c:v>130</c:v>
                </c:pt>
                <c:pt idx="37">
                  <c:v>135</c:v>
                </c:pt>
                <c:pt idx="38">
                  <c:v>140</c:v>
                </c:pt>
                <c:pt idx="39">
                  <c:v>145</c:v>
                </c:pt>
                <c:pt idx="40">
                  <c:v>150</c:v>
                </c:pt>
                <c:pt idx="41">
                  <c:v>155</c:v>
                </c:pt>
                <c:pt idx="42">
                  <c:v>160</c:v>
                </c:pt>
                <c:pt idx="43">
                  <c:v>165</c:v>
                </c:pt>
                <c:pt idx="44">
                  <c:v>170</c:v>
                </c:pt>
                <c:pt idx="45">
                  <c:v>175</c:v>
                </c:pt>
                <c:pt idx="46">
                  <c:v>180</c:v>
                </c:pt>
                <c:pt idx="47">
                  <c:v>185</c:v>
                </c:pt>
                <c:pt idx="48">
                  <c:v>190</c:v>
                </c:pt>
                <c:pt idx="49">
                  <c:v>195</c:v>
                </c:pt>
                <c:pt idx="50">
                  <c:v>200</c:v>
                </c:pt>
              </c:numCache>
            </c:numRef>
          </c:xVal>
          <c:yVal>
            <c:numRef>
              <c:f>グラフ!$W$6:$W$56</c:f>
              <c:numCache>
                <c:formatCode>0.0</c:formatCode>
                <c:ptCount val="51"/>
                <c:pt idx="0">
                  <c:v>82.477516645016735</c:v>
                </c:pt>
                <c:pt idx="1">
                  <c:v>81.410222280915292</c:v>
                </c:pt>
                <c:pt idx="2">
                  <c:v>80.342927916806403</c:v>
                </c:pt>
                <c:pt idx="3">
                  <c:v>79.275633552697528</c:v>
                </c:pt>
                <c:pt idx="4">
                  <c:v>78.208339188592376</c:v>
                </c:pt>
                <c:pt idx="5">
                  <c:v>77.141044824483501</c:v>
                </c:pt>
                <c:pt idx="6">
                  <c:v>76.073750460382058</c:v>
                </c:pt>
                <c:pt idx="7">
                  <c:v>75.006456096273169</c:v>
                </c:pt>
                <c:pt idx="8">
                  <c:v>73.939161732168017</c:v>
                </c:pt>
                <c:pt idx="9">
                  <c:v>72.871867368066589</c:v>
                </c:pt>
                <c:pt idx="10">
                  <c:v>71.804573003953976</c:v>
                </c:pt>
                <c:pt idx="11">
                  <c:v>70.737278639852548</c:v>
                </c:pt>
                <c:pt idx="12">
                  <c:v>69.669984275743673</c:v>
                </c:pt>
                <c:pt idx="13">
                  <c:v>68.602689911638507</c:v>
                </c:pt>
                <c:pt idx="14">
                  <c:v>67.535395547533341</c:v>
                </c:pt>
                <c:pt idx="15">
                  <c:v>66.468101183428189</c:v>
                </c:pt>
                <c:pt idx="16">
                  <c:v>65.400806819323037</c:v>
                </c:pt>
                <c:pt idx="17">
                  <c:v>64.333512455214162</c:v>
                </c:pt>
                <c:pt idx="18">
                  <c:v>63.266218091109003</c:v>
                </c:pt>
                <c:pt idx="19">
                  <c:v>62.198923727003844</c:v>
                </c:pt>
                <c:pt idx="20">
                  <c:v>61.131629362891232</c:v>
                </c:pt>
                <c:pt idx="21">
                  <c:v>60.064334998789796</c:v>
                </c:pt>
                <c:pt idx="22">
                  <c:v>58.997040634680921</c:v>
                </c:pt>
                <c:pt idx="23">
                  <c:v>57.929746270575762</c:v>
                </c:pt>
                <c:pt idx="24">
                  <c:v>56.862451906470611</c:v>
                </c:pt>
                <c:pt idx="25">
                  <c:v>55.795157542369175</c:v>
                </c:pt>
                <c:pt idx="26">
                  <c:v>54.727863178264016</c:v>
                </c:pt>
                <c:pt idx="27">
                  <c:v>53.660568814151404</c:v>
                </c:pt>
                <c:pt idx="28">
                  <c:v>52.593274450049975</c:v>
                </c:pt>
                <c:pt idx="29">
                  <c:v>51.525980085941093</c:v>
                </c:pt>
                <c:pt idx="30">
                  <c:v>50.458685721835941</c:v>
                </c:pt>
                <c:pt idx="31">
                  <c:v>49.391391357727059</c:v>
                </c:pt>
                <c:pt idx="32">
                  <c:v>48.324096993625623</c:v>
                </c:pt>
                <c:pt idx="33">
                  <c:v>47.256802629513011</c:v>
                </c:pt>
                <c:pt idx="34">
                  <c:v>46.189508265415306</c:v>
                </c:pt>
                <c:pt idx="35">
                  <c:v>45.122213901306424</c:v>
                </c:pt>
                <c:pt idx="36">
                  <c:v>44.054919537201272</c:v>
                </c:pt>
                <c:pt idx="37">
                  <c:v>42.987625173099836</c:v>
                </c:pt>
                <c:pt idx="38">
                  <c:v>41.920330808987231</c:v>
                </c:pt>
                <c:pt idx="39">
                  <c:v>40.853036444885795</c:v>
                </c:pt>
                <c:pt idx="40">
                  <c:v>39.78574208077692</c:v>
                </c:pt>
                <c:pt idx="41">
                  <c:v>38.718447716668031</c:v>
                </c:pt>
                <c:pt idx="42">
                  <c:v>37.651153352562879</c:v>
                </c:pt>
                <c:pt idx="43">
                  <c:v>36.58385898845772</c:v>
                </c:pt>
                <c:pt idx="44">
                  <c:v>35.516564624352569</c:v>
                </c:pt>
                <c:pt idx="45">
                  <c:v>34.449270260247403</c:v>
                </c:pt>
                <c:pt idx="46">
                  <c:v>33.381975896138528</c:v>
                </c:pt>
                <c:pt idx="47">
                  <c:v>32.314681532037092</c:v>
                </c:pt>
                <c:pt idx="48">
                  <c:v>31.247387167928206</c:v>
                </c:pt>
                <c:pt idx="49">
                  <c:v>30.180092803823051</c:v>
                </c:pt>
                <c:pt idx="50">
                  <c:v>29.112798439717896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F10B-40E1-A458-CF55F8F74358}"/>
            </c:ext>
          </c:extLst>
        </c:ser>
        <c:ser>
          <c:idx val="9"/>
          <c:order val="9"/>
          <c:tx>
            <c:strRef>
              <c:f>グラフ!$X$5</c:f>
              <c:strCache>
                <c:ptCount val="1"/>
                <c:pt idx="0">
                  <c:v>半径方向応力:Δ-10℃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グラフ!$N$6:$N$56</c:f>
              <c:numCache>
                <c:formatCode>General</c:formatCode>
                <c:ptCount val="51"/>
                <c:pt idx="0">
                  <c:v>-50</c:v>
                </c:pt>
                <c:pt idx="1">
                  <c:v>-45</c:v>
                </c:pt>
                <c:pt idx="2">
                  <c:v>-40</c:v>
                </c:pt>
                <c:pt idx="3">
                  <c:v>-35</c:v>
                </c:pt>
                <c:pt idx="4">
                  <c:v>-30</c:v>
                </c:pt>
                <c:pt idx="5">
                  <c:v>-25</c:v>
                </c:pt>
                <c:pt idx="6">
                  <c:v>-20</c:v>
                </c:pt>
                <c:pt idx="7">
                  <c:v>-15</c:v>
                </c:pt>
                <c:pt idx="8">
                  <c:v>-10</c:v>
                </c:pt>
                <c:pt idx="9">
                  <c:v>-5</c:v>
                </c:pt>
                <c:pt idx="10">
                  <c:v>0</c:v>
                </c:pt>
                <c:pt idx="11">
                  <c:v>5</c:v>
                </c:pt>
                <c:pt idx="12">
                  <c:v>10</c:v>
                </c:pt>
                <c:pt idx="13">
                  <c:v>15</c:v>
                </c:pt>
                <c:pt idx="14">
                  <c:v>20</c:v>
                </c:pt>
                <c:pt idx="15">
                  <c:v>25</c:v>
                </c:pt>
                <c:pt idx="16">
                  <c:v>30</c:v>
                </c:pt>
                <c:pt idx="17">
                  <c:v>35</c:v>
                </c:pt>
                <c:pt idx="18">
                  <c:v>40</c:v>
                </c:pt>
                <c:pt idx="19">
                  <c:v>45</c:v>
                </c:pt>
                <c:pt idx="20">
                  <c:v>50</c:v>
                </c:pt>
                <c:pt idx="21">
                  <c:v>55</c:v>
                </c:pt>
                <c:pt idx="22">
                  <c:v>60</c:v>
                </c:pt>
                <c:pt idx="23">
                  <c:v>65</c:v>
                </c:pt>
                <c:pt idx="24">
                  <c:v>70</c:v>
                </c:pt>
                <c:pt idx="25">
                  <c:v>75</c:v>
                </c:pt>
                <c:pt idx="26">
                  <c:v>80</c:v>
                </c:pt>
                <c:pt idx="27">
                  <c:v>85</c:v>
                </c:pt>
                <c:pt idx="28">
                  <c:v>90</c:v>
                </c:pt>
                <c:pt idx="29">
                  <c:v>95</c:v>
                </c:pt>
                <c:pt idx="30">
                  <c:v>100</c:v>
                </c:pt>
                <c:pt idx="31">
                  <c:v>105</c:v>
                </c:pt>
                <c:pt idx="32">
                  <c:v>110</c:v>
                </c:pt>
                <c:pt idx="33">
                  <c:v>115</c:v>
                </c:pt>
                <c:pt idx="34">
                  <c:v>120</c:v>
                </c:pt>
                <c:pt idx="35">
                  <c:v>125</c:v>
                </c:pt>
                <c:pt idx="36">
                  <c:v>130</c:v>
                </c:pt>
                <c:pt idx="37">
                  <c:v>135</c:v>
                </c:pt>
                <c:pt idx="38">
                  <c:v>140</c:v>
                </c:pt>
                <c:pt idx="39">
                  <c:v>145</c:v>
                </c:pt>
                <c:pt idx="40">
                  <c:v>150</c:v>
                </c:pt>
                <c:pt idx="41">
                  <c:v>155</c:v>
                </c:pt>
                <c:pt idx="42">
                  <c:v>160</c:v>
                </c:pt>
                <c:pt idx="43">
                  <c:v>165</c:v>
                </c:pt>
                <c:pt idx="44">
                  <c:v>170</c:v>
                </c:pt>
                <c:pt idx="45">
                  <c:v>175</c:v>
                </c:pt>
                <c:pt idx="46">
                  <c:v>180</c:v>
                </c:pt>
                <c:pt idx="47">
                  <c:v>185</c:v>
                </c:pt>
                <c:pt idx="48">
                  <c:v>190</c:v>
                </c:pt>
                <c:pt idx="49">
                  <c:v>195</c:v>
                </c:pt>
                <c:pt idx="50">
                  <c:v>200</c:v>
                </c:pt>
              </c:numCache>
            </c:numRef>
          </c:xVal>
          <c:yVal>
            <c:numRef>
              <c:f>グラフ!$X$6:$X$56</c:f>
              <c:numCache>
                <c:formatCode>0.0</c:formatCode>
                <c:ptCount val="51"/>
                <c:pt idx="0">
                  <c:v>77.535710590153997</c:v>
                </c:pt>
                <c:pt idx="1">
                  <c:v>76.468416226048845</c:v>
                </c:pt>
                <c:pt idx="2">
                  <c:v>75.401121861943693</c:v>
                </c:pt>
                <c:pt idx="3">
                  <c:v>74.333827497831081</c:v>
                </c:pt>
                <c:pt idx="4">
                  <c:v>73.266533133729652</c:v>
                </c:pt>
                <c:pt idx="5">
                  <c:v>72.199238769620777</c:v>
                </c:pt>
                <c:pt idx="6">
                  <c:v>71.131944405515611</c:v>
                </c:pt>
                <c:pt idx="7">
                  <c:v>70.064650041410445</c:v>
                </c:pt>
                <c:pt idx="8">
                  <c:v>68.99735567730157</c:v>
                </c:pt>
                <c:pt idx="9">
                  <c:v>67.930061313203865</c:v>
                </c:pt>
                <c:pt idx="10">
                  <c:v>66.862766949091267</c:v>
                </c:pt>
                <c:pt idx="11">
                  <c:v>65.795472584986101</c:v>
                </c:pt>
                <c:pt idx="12">
                  <c:v>64.728178220880949</c:v>
                </c:pt>
                <c:pt idx="13">
                  <c:v>63.66088385677206</c:v>
                </c:pt>
                <c:pt idx="14">
                  <c:v>62.593589492670624</c:v>
                </c:pt>
                <c:pt idx="15">
                  <c:v>61.526295128565472</c:v>
                </c:pt>
                <c:pt idx="16">
                  <c:v>60.45900076445659</c:v>
                </c:pt>
                <c:pt idx="17">
                  <c:v>59.391706400351431</c:v>
                </c:pt>
                <c:pt idx="18">
                  <c:v>58.324412036242556</c:v>
                </c:pt>
                <c:pt idx="19">
                  <c:v>57.25711767213739</c:v>
                </c:pt>
                <c:pt idx="20">
                  <c:v>56.189823308028508</c:v>
                </c:pt>
                <c:pt idx="21">
                  <c:v>55.122528943923356</c:v>
                </c:pt>
                <c:pt idx="22">
                  <c:v>54.055234579818197</c:v>
                </c:pt>
                <c:pt idx="23">
                  <c:v>52.987940215716762</c:v>
                </c:pt>
                <c:pt idx="24">
                  <c:v>51.920645851607887</c:v>
                </c:pt>
                <c:pt idx="25">
                  <c:v>50.853351487502728</c:v>
                </c:pt>
                <c:pt idx="26">
                  <c:v>49.786057123397562</c:v>
                </c:pt>
                <c:pt idx="27">
                  <c:v>48.718762759288687</c:v>
                </c:pt>
                <c:pt idx="28">
                  <c:v>47.651468395183528</c:v>
                </c:pt>
                <c:pt idx="29">
                  <c:v>46.584174031074653</c:v>
                </c:pt>
                <c:pt idx="30">
                  <c:v>45.516879666973217</c:v>
                </c:pt>
                <c:pt idx="31">
                  <c:v>44.449585302860612</c:v>
                </c:pt>
                <c:pt idx="32">
                  <c:v>43.382290938766623</c:v>
                </c:pt>
                <c:pt idx="33">
                  <c:v>42.314996574654018</c:v>
                </c:pt>
                <c:pt idx="34">
                  <c:v>41.247702210548859</c:v>
                </c:pt>
                <c:pt idx="35">
                  <c:v>40.180407846443707</c:v>
                </c:pt>
                <c:pt idx="36">
                  <c:v>39.113113482334825</c:v>
                </c:pt>
                <c:pt idx="37">
                  <c:v>38.045819118233389</c:v>
                </c:pt>
                <c:pt idx="38">
                  <c:v>36.978524754124507</c:v>
                </c:pt>
                <c:pt idx="39">
                  <c:v>35.911230390019348</c:v>
                </c:pt>
                <c:pt idx="40">
                  <c:v>34.843936025910466</c:v>
                </c:pt>
                <c:pt idx="41">
                  <c:v>33.776641661805314</c:v>
                </c:pt>
                <c:pt idx="42">
                  <c:v>32.709347297703879</c:v>
                </c:pt>
                <c:pt idx="43">
                  <c:v>31.642052933595</c:v>
                </c:pt>
                <c:pt idx="44">
                  <c:v>30.574758569486114</c:v>
                </c:pt>
                <c:pt idx="45">
                  <c:v>29.507464205384682</c:v>
                </c:pt>
                <c:pt idx="46">
                  <c:v>28.440169841272073</c:v>
                </c:pt>
                <c:pt idx="47">
                  <c:v>27.372875477170641</c:v>
                </c:pt>
                <c:pt idx="48">
                  <c:v>26.305581113065486</c:v>
                </c:pt>
                <c:pt idx="49">
                  <c:v>25.238286748956607</c:v>
                </c:pt>
                <c:pt idx="50">
                  <c:v>24.170992384851445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F10B-40E1-A458-CF55F8F74358}"/>
            </c:ext>
          </c:extLst>
        </c:ser>
        <c:ser>
          <c:idx val="10"/>
          <c:order val="10"/>
          <c:tx>
            <c:strRef>
              <c:f>グラフ!$Y$5</c:f>
              <c:strCache>
                <c:ptCount val="1"/>
                <c:pt idx="0">
                  <c:v>半径方向応力:Δ0℃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グラフ!$N$6:$N$56</c:f>
              <c:numCache>
                <c:formatCode>General</c:formatCode>
                <c:ptCount val="51"/>
                <c:pt idx="0">
                  <c:v>-50</c:v>
                </c:pt>
                <c:pt idx="1">
                  <c:v>-45</c:v>
                </c:pt>
                <c:pt idx="2">
                  <c:v>-40</c:v>
                </c:pt>
                <c:pt idx="3">
                  <c:v>-35</c:v>
                </c:pt>
                <c:pt idx="4">
                  <c:v>-30</c:v>
                </c:pt>
                <c:pt idx="5">
                  <c:v>-25</c:v>
                </c:pt>
                <c:pt idx="6">
                  <c:v>-20</c:v>
                </c:pt>
                <c:pt idx="7">
                  <c:v>-15</c:v>
                </c:pt>
                <c:pt idx="8">
                  <c:v>-10</c:v>
                </c:pt>
                <c:pt idx="9">
                  <c:v>-5</c:v>
                </c:pt>
                <c:pt idx="10">
                  <c:v>0</c:v>
                </c:pt>
                <c:pt idx="11">
                  <c:v>5</c:v>
                </c:pt>
                <c:pt idx="12">
                  <c:v>10</c:v>
                </c:pt>
                <c:pt idx="13">
                  <c:v>15</c:v>
                </c:pt>
                <c:pt idx="14">
                  <c:v>20</c:v>
                </c:pt>
                <c:pt idx="15">
                  <c:v>25</c:v>
                </c:pt>
                <c:pt idx="16">
                  <c:v>30</c:v>
                </c:pt>
                <c:pt idx="17">
                  <c:v>35</c:v>
                </c:pt>
                <c:pt idx="18">
                  <c:v>40</c:v>
                </c:pt>
                <c:pt idx="19">
                  <c:v>45</c:v>
                </c:pt>
                <c:pt idx="20">
                  <c:v>50</c:v>
                </c:pt>
                <c:pt idx="21">
                  <c:v>55</c:v>
                </c:pt>
                <c:pt idx="22">
                  <c:v>60</c:v>
                </c:pt>
                <c:pt idx="23">
                  <c:v>65</c:v>
                </c:pt>
                <c:pt idx="24">
                  <c:v>70</c:v>
                </c:pt>
                <c:pt idx="25">
                  <c:v>75</c:v>
                </c:pt>
                <c:pt idx="26">
                  <c:v>80</c:v>
                </c:pt>
                <c:pt idx="27">
                  <c:v>85</c:v>
                </c:pt>
                <c:pt idx="28">
                  <c:v>90</c:v>
                </c:pt>
                <c:pt idx="29">
                  <c:v>95</c:v>
                </c:pt>
                <c:pt idx="30">
                  <c:v>100</c:v>
                </c:pt>
                <c:pt idx="31">
                  <c:v>105</c:v>
                </c:pt>
                <c:pt idx="32">
                  <c:v>110</c:v>
                </c:pt>
                <c:pt idx="33">
                  <c:v>115</c:v>
                </c:pt>
                <c:pt idx="34">
                  <c:v>120</c:v>
                </c:pt>
                <c:pt idx="35">
                  <c:v>125</c:v>
                </c:pt>
                <c:pt idx="36">
                  <c:v>130</c:v>
                </c:pt>
                <c:pt idx="37">
                  <c:v>135</c:v>
                </c:pt>
                <c:pt idx="38">
                  <c:v>140</c:v>
                </c:pt>
                <c:pt idx="39">
                  <c:v>145</c:v>
                </c:pt>
                <c:pt idx="40">
                  <c:v>150</c:v>
                </c:pt>
                <c:pt idx="41">
                  <c:v>155</c:v>
                </c:pt>
                <c:pt idx="42">
                  <c:v>160</c:v>
                </c:pt>
                <c:pt idx="43">
                  <c:v>165</c:v>
                </c:pt>
                <c:pt idx="44">
                  <c:v>170</c:v>
                </c:pt>
                <c:pt idx="45">
                  <c:v>175</c:v>
                </c:pt>
                <c:pt idx="46">
                  <c:v>180</c:v>
                </c:pt>
                <c:pt idx="47">
                  <c:v>185</c:v>
                </c:pt>
                <c:pt idx="48">
                  <c:v>190</c:v>
                </c:pt>
                <c:pt idx="49">
                  <c:v>195</c:v>
                </c:pt>
                <c:pt idx="50">
                  <c:v>200</c:v>
                </c:pt>
              </c:numCache>
            </c:numRef>
          </c:xVal>
          <c:yVal>
            <c:numRef>
              <c:f>グラフ!$Y$6:$Y$56</c:f>
              <c:numCache>
                <c:formatCode>0.0</c:formatCode>
                <c:ptCount val="51"/>
                <c:pt idx="0">
                  <c:v>72.593904535291273</c:v>
                </c:pt>
                <c:pt idx="1">
                  <c:v>71.526610171182398</c:v>
                </c:pt>
                <c:pt idx="2">
                  <c:v>70.459315807080969</c:v>
                </c:pt>
                <c:pt idx="3">
                  <c:v>69.392021442968357</c:v>
                </c:pt>
                <c:pt idx="4">
                  <c:v>68.324727078863191</c:v>
                </c:pt>
                <c:pt idx="5">
                  <c:v>67.257432714758039</c:v>
                </c:pt>
                <c:pt idx="6">
                  <c:v>66.190138350649164</c:v>
                </c:pt>
                <c:pt idx="7">
                  <c:v>65.122843986547736</c:v>
                </c:pt>
                <c:pt idx="8">
                  <c:v>64.055549622438846</c:v>
                </c:pt>
                <c:pt idx="9">
                  <c:v>62.988255258337418</c:v>
                </c:pt>
                <c:pt idx="10">
                  <c:v>61.920960894228536</c:v>
                </c:pt>
                <c:pt idx="11">
                  <c:v>60.853666530119646</c:v>
                </c:pt>
                <c:pt idx="12">
                  <c:v>59.786372166018218</c:v>
                </c:pt>
                <c:pt idx="13">
                  <c:v>58.719077801909336</c:v>
                </c:pt>
                <c:pt idx="14">
                  <c:v>57.651783437804184</c:v>
                </c:pt>
                <c:pt idx="15">
                  <c:v>56.584489073702748</c:v>
                </c:pt>
                <c:pt idx="16">
                  <c:v>55.517194709590143</c:v>
                </c:pt>
                <c:pt idx="17">
                  <c:v>54.449900345484977</c:v>
                </c:pt>
                <c:pt idx="18">
                  <c:v>53.382605981379825</c:v>
                </c:pt>
                <c:pt idx="19">
                  <c:v>52.315311617270943</c:v>
                </c:pt>
                <c:pt idx="20">
                  <c:v>51.248017253165791</c:v>
                </c:pt>
                <c:pt idx="21">
                  <c:v>50.180722889064356</c:v>
                </c:pt>
                <c:pt idx="22">
                  <c:v>49.113428524955474</c:v>
                </c:pt>
                <c:pt idx="23">
                  <c:v>48.046134160850322</c:v>
                </c:pt>
                <c:pt idx="24">
                  <c:v>46.978839796741433</c:v>
                </c:pt>
                <c:pt idx="25">
                  <c:v>45.911545432640004</c:v>
                </c:pt>
                <c:pt idx="26">
                  <c:v>44.844251068531122</c:v>
                </c:pt>
                <c:pt idx="27">
                  <c:v>43.77695670442224</c:v>
                </c:pt>
                <c:pt idx="28">
                  <c:v>42.709662340320804</c:v>
                </c:pt>
                <c:pt idx="29">
                  <c:v>41.642367976208199</c:v>
                </c:pt>
                <c:pt idx="30">
                  <c:v>40.57507361211421</c:v>
                </c:pt>
                <c:pt idx="31">
                  <c:v>39.507779248001611</c:v>
                </c:pt>
                <c:pt idx="32">
                  <c:v>38.440484883900176</c:v>
                </c:pt>
                <c:pt idx="33">
                  <c:v>37.373190519791294</c:v>
                </c:pt>
                <c:pt idx="34">
                  <c:v>36.305896155682412</c:v>
                </c:pt>
                <c:pt idx="35">
                  <c:v>35.238601791577253</c:v>
                </c:pt>
                <c:pt idx="36">
                  <c:v>34.171307427472101</c:v>
                </c:pt>
                <c:pt idx="37">
                  <c:v>33.104013063366942</c:v>
                </c:pt>
                <c:pt idx="38">
                  <c:v>32.03671869925806</c:v>
                </c:pt>
                <c:pt idx="39">
                  <c:v>30.969424335156624</c:v>
                </c:pt>
                <c:pt idx="40">
                  <c:v>29.902129971051469</c:v>
                </c:pt>
                <c:pt idx="41">
                  <c:v>28.83483560694259</c:v>
                </c:pt>
                <c:pt idx="42">
                  <c:v>27.767541242837428</c:v>
                </c:pt>
                <c:pt idx="43">
                  <c:v>26.700246878732273</c:v>
                </c:pt>
                <c:pt idx="44">
                  <c:v>25.632952514619671</c:v>
                </c:pt>
                <c:pt idx="45">
                  <c:v>24.565658150518232</c:v>
                </c:pt>
                <c:pt idx="46">
                  <c:v>23.498363786409353</c:v>
                </c:pt>
                <c:pt idx="47">
                  <c:v>22.431069422304194</c:v>
                </c:pt>
                <c:pt idx="48">
                  <c:v>21.363775058199039</c:v>
                </c:pt>
                <c:pt idx="49">
                  <c:v>20.29648069409388</c:v>
                </c:pt>
                <c:pt idx="50">
                  <c:v>19.229186329992448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F10B-40E1-A458-CF55F8F74358}"/>
            </c:ext>
          </c:extLst>
        </c:ser>
        <c:ser>
          <c:idx val="11"/>
          <c:order val="11"/>
          <c:tx>
            <c:strRef>
              <c:f>グラフ!$Z$5</c:f>
              <c:strCache>
                <c:ptCount val="1"/>
                <c:pt idx="0">
                  <c:v>半径方向応力:Δ+10℃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グラフ!$N$6:$N$56</c:f>
              <c:numCache>
                <c:formatCode>General</c:formatCode>
                <c:ptCount val="51"/>
                <c:pt idx="0">
                  <c:v>-50</c:v>
                </c:pt>
                <c:pt idx="1">
                  <c:v>-45</c:v>
                </c:pt>
                <c:pt idx="2">
                  <c:v>-40</c:v>
                </c:pt>
                <c:pt idx="3">
                  <c:v>-35</c:v>
                </c:pt>
                <c:pt idx="4">
                  <c:v>-30</c:v>
                </c:pt>
                <c:pt idx="5">
                  <c:v>-25</c:v>
                </c:pt>
                <c:pt idx="6">
                  <c:v>-20</c:v>
                </c:pt>
                <c:pt idx="7">
                  <c:v>-15</c:v>
                </c:pt>
                <c:pt idx="8">
                  <c:v>-10</c:v>
                </c:pt>
                <c:pt idx="9">
                  <c:v>-5</c:v>
                </c:pt>
                <c:pt idx="10">
                  <c:v>0</c:v>
                </c:pt>
                <c:pt idx="11">
                  <c:v>5</c:v>
                </c:pt>
                <c:pt idx="12">
                  <c:v>10</c:v>
                </c:pt>
                <c:pt idx="13">
                  <c:v>15</c:v>
                </c:pt>
                <c:pt idx="14">
                  <c:v>20</c:v>
                </c:pt>
                <c:pt idx="15">
                  <c:v>25</c:v>
                </c:pt>
                <c:pt idx="16">
                  <c:v>30</c:v>
                </c:pt>
                <c:pt idx="17">
                  <c:v>35</c:v>
                </c:pt>
                <c:pt idx="18">
                  <c:v>40</c:v>
                </c:pt>
                <c:pt idx="19">
                  <c:v>45</c:v>
                </c:pt>
                <c:pt idx="20">
                  <c:v>50</c:v>
                </c:pt>
                <c:pt idx="21">
                  <c:v>55</c:v>
                </c:pt>
                <c:pt idx="22">
                  <c:v>60</c:v>
                </c:pt>
                <c:pt idx="23">
                  <c:v>65</c:v>
                </c:pt>
                <c:pt idx="24">
                  <c:v>70</c:v>
                </c:pt>
                <c:pt idx="25">
                  <c:v>75</c:v>
                </c:pt>
                <c:pt idx="26">
                  <c:v>80</c:v>
                </c:pt>
                <c:pt idx="27">
                  <c:v>85</c:v>
                </c:pt>
                <c:pt idx="28">
                  <c:v>90</c:v>
                </c:pt>
                <c:pt idx="29">
                  <c:v>95</c:v>
                </c:pt>
                <c:pt idx="30">
                  <c:v>100</c:v>
                </c:pt>
                <c:pt idx="31">
                  <c:v>105</c:v>
                </c:pt>
                <c:pt idx="32">
                  <c:v>110</c:v>
                </c:pt>
                <c:pt idx="33">
                  <c:v>115</c:v>
                </c:pt>
                <c:pt idx="34">
                  <c:v>120</c:v>
                </c:pt>
                <c:pt idx="35">
                  <c:v>125</c:v>
                </c:pt>
                <c:pt idx="36">
                  <c:v>130</c:v>
                </c:pt>
                <c:pt idx="37">
                  <c:v>135</c:v>
                </c:pt>
                <c:pt idx="38">
                  <c:v>140</c:v>
                </c:pt>
                <c:pt idx="39">
                  <c:v>145</c:v>
                </c:pt>
                <c:pt idx="40">
                  <c:v>150</c:v>
                </c:pt>
                <c:pt idx="41">
                  <c:v>155</c:v>
                </c:pt>
                <c:pt idx="42">
                  <c:v>160</c:v>
                </c:pt>
                <c:pt idx="43">
                  <c:v>165</c:v>
                </c:pt>
                <c:pt idx="44">
                  <c:v>170</c:v>
                </c:pt>
                <c:pt idx="45">
                  <c:v>175</c:v>
                </c:pt>
                <c:pt idx="46">
                  <c:v>180</c:v>
                </c:pt>
                <c:pt idx="47">
                  <c:v>185</c:v>
                </c:pt>
                <c:pt idx="48">
                  <c:v>190</c:v>
                </c:pt>
                <c:pt idx="49">
                  <c:v>195</c:v>
                </c:pt>
                <c:pt idx="50">
                  <c:v>200</c:v>
                </c:pt>
              </c:numCache>
            </c:numRef>
          </c:xVal>
          <c:yVal>
            <c:numRef>
              <c:f>グラフ!$Z$6:$Z$56</c:f>
              <c:numCache>
                <c:formatCode>0.0</c:formatCode>
                <c:ptCount val="51"/>
                <c:pt idx="0">
                  <c:v>67.652098480428549</c:v>
                </c:pt>
                <c:pt idx="1">
                  <c:v>66.584804116319674</c:v>
                </c:pt>
                <c:pt idx="2">
                  <c:v>65.517509752214522</c:v>
                </c:pt>
                <c:pt idx="3">
                  <c:v>64.450215388105633</c:v>
                </c:pt>
                <c:pt idx="4">
                  <c:v>63.382921023996751</c:v>
                </c:pt>
                <c:pt idx="5">
                  <c:v>62.315626659895322</c:v>
                </c:pt>
                <c:pt idx="6">
                  <c:v>61.24833229578644</c:v>
                </c:pt>
                <c:pt idx="7">
                  <c:v>60.181037931681281</c:v>
                </c:pt>
                <c:pt idx="8">
                  <c:v>59.11374356757613</c:v>
                </c:pt>
                <c:pt idx="9">
                  <c:v>58.046449203470971</c:v>
                </c:pt>
                <c:pt idx="10">
                  <c:v>56.979154839365805</c:v>
                </c:pt>
                <c:pt idx="11">
                  <c:v>55.91186047525693</c:v>
                </c:pt>
                <c:pt idx="12">
                  <c:v>54.844566111151771</c:v>
                </c:pt>
                <c:pt idx="13">
                  <c:v>53.777271747046612</c:v>
                </c:pt>
                <c:pt idx="14">
                  <c:v>52.709977382937737</c:v>
                </c:pt>
                <c:pt idx="15">
                  <c:v>51.642683018836301</c:v>
                </c:pt>
                <c:pt idx="16">
                  <c:v>50.575388654727412</c:v>
                </c:pt>
                <c:pt idx="17">
                  <c:v>49.508094290618537</c:v>
                </c:pt>
                <c:pt idx="18">
                  <c:v>48.440799926517101</c:v>
                </c:pt>
                <c:pt idx="19">
                  <c:v>47.373505562411943</c:v>
                </c:pt>
                <c:pt idx="20">
                  <c:v>46.306211198303068</c:v>
                </c:pt>
                <c:pt idx="21">
                  <c:v>45.238916834197909</c:v>
                </c:pt>
                <c:pt idx="22">
                  <c:v>44.171622470089027</c:v>
                </c:pt>
                <c:pt idx="23">
                  <c:v>43.104328105987591</c:v>
                </c:pt>
                <c:pt idx="24">
                  <c:v>42.037033741874986</c:v>
                </c:pt>
                <c:pt idx="25">
                  <c:v>40.96973937777355</c:v>
                </c:pt>
                <c:pt idx="26">
                  <c:v>39.902445013668398</c:v>
                </c:pt>
                <c:pt idx="27">
                  <c:v>38.835150649555793</c:v>
                </c:pt>
                <c:pt idx="28">
                  <c:v>37.767856285461811</c:v>
                </c:pt>
                <c:pt idx="29">
                  <c:v>36.700561921349198</c:v>
                </c:pt>
                <c:pt idx="30">
                  <c:v>35.63326755724777</c:v>
                </c:pt>
                <c:pt idx="31">
                  <c:v>34.565973193138881</c:v>
                </c:pt>
                <c:pt idx="32">
                  <c:v>33.498678829033729</c:v>
                </c:pt>
                <c:pt idx="33">
                  <c:v>32.431384464924847</c:v>
                </c:pt>
                <c:pt idx="34">
                  <c:v>31.364090100819688</c:v>
                </c:pt>
                <c:pt idx="35">
                  <c:v>30.296795736710809</c:v>
                </c:pt>
                <c:pt idx="36">
                  <c:v>29.229501372605654</c:v>
                </c:pt>
                <c:pt idx="37">
                  <c:v>28.162207008504218</c:v>
                </c:pt>
                <c:pt idx="38">
                  <c:v>27.094912644399059</c:v>
                </c:pt>
                <c:pt idx="39">
                  <c:v>26.027618280293904</c:v>
                </c:pt>
                <c:pt idx="40">
                  <c:v>24.960323916185022</c:v>
                </c:pt>
                <c:pt idx="41">
                  <c:v>23.893029552079863</c:v>
                </c:pt>
                <c:pt idx="42">
                  <c:v>22.825735187970984</c:v>
                </c:pt>
                <c:pt idx="43">
                  <c:v>21.758440823865826</c:v>
                </c:pt>
                <c:pt idx="44">
                  <c:v>20.691146459756943</c:v>
                </c:pt>
                <c:pt idx="45">
                  <c:v>19.623852095651788</c:v>
                </c:pt>
                <c:pt idx="46">
                  <c:v>18.556557731542906</c:v>
                </c:pt>
                <c:pt idx="47">
                  <c:v>17.489263367441474</c:v>
                </c:pt>
                <c:pt idx="48">
                  <c:v>16.421969003340038</c:v>
                </c:pt>
                <c:pt idx="49">
                  <c:v>15.354674639231158</c:v>
                </c:pt>
                <c:pt idx="50">
                  <c:v>14.287380275125999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F10B-40E1-A458-CF55F8F74358}"/>
            </c:ext>
          </c:extLst>
        </c:ser>
        <c:ser>
          <c:idx val="12"/>
          <c:order val="12"/>
          <c:tx>
            <c:strRef>
              <c:f>グラフ!$AA$5</c:f>
              <c:strCache>
                <c:ptCount val="1"/>
                <c:pt idx="0">
                  <c:v>半径方向応力:Δ+20℃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グラフ!$N$6:$N$56</c:f>
              <c:numCache>
                <c:formatCode>General</c:formatCode>
                <c:ptCount val="51"/>
                <c:pt idx="0">
                  <c:v>-50</c:v>
                </c:pt>
                <c:pt idx="1">
                  <c:v>-45</c:v>
                </c:pt>
                <c:pt idx="2">
                  <c:v>-40</c:v>
                </c:pt>
                <c:pt idx="3">
                  <c:v>-35</c:v>
                </c:pt>
                <c:pt idx="4">
                  <c:v>-30</c:v>
                </c:pt>
                <c:pt idx="5">
                  <c:v>-25</c:v>
                </c:pt>
                <c:pt idx="6">
                  <c:v>-20</c:v>
                </c:pt>
                <c:pt idx="7">
                  <c:v>-15</c:v>
                </c:pt>
                <c:pt idx="8">
                  <c:v>-10</c:v>
                </c:pt>
                <c:pt idx="9">
                  <c:v>-5</c:v>
                </c:pt>
                <c:pt idx="10">
                  <c:v>0</c:v>
                </c:pt>
                <c:pt idx="11">
                  <c:v>5</c:v>
                </c:pt>
                <c:pt idx="12">
                  <c:v>10</c:v>
                </c:pt>
                <c:pt idx="13">
                  <c:v>15</c:v>
                </c:pt>
                <c:pt idx="14">
                  <c:v>20</c:v>
                </c:pt>
                <c:pt idx="15">
                  <c:v>25</c:v>
                </c:pt>
                <c:pt idx="16">
                  <c:v>30</c:v>
                </c:pt>
                <c:pt idx="17">
                  <c:v>35</c:v>
                </c:pt>
                <c:pt idx="18">
                  <c:v>40</c:v>
                </c:pt>
                <c:pt idx="19">
                  <c:v>45</c:v>
                </c:pt>
                <c:pt idx="20">
                  <c:v>50</c:v>
                </c:pt>
                <c:pt idx="21">
                  <c:v>55</c:v>
                </c:pt>
                <c:pt idx="22">
                  <c:v>60</c:v>
                </c:pt>
                <c:pt idx="23">
                  <c:v>65</c:v>
                </c:pt>
                <c:pt idx="24">
                  <c:v>70</c:v>
                </c:pt>
                <c:pt idx="25">
                  <c:v>75</c:v>
                </c:pt>
                <c:pt idx="26">
                  <c:v>80</c:v>
                </c:pt>
                <c:pt idx="27">
                  <c:v>85</c:v>
                </c:pt>
                <c:pt idx="28">
                  <c:v>90</c:v>
                </c:pt>
                <c:pt idx="29">
                  <c:v>95</c:v>
                </c:pt>
                <c:pt idx="30">
                  <c:v>100</c:v>
                </c:pt>
                <c:pt idx="31">
                  <c:v>105</c:v>
                </c:pt>
                <c:pt idx="32">
                  <c:v>110</c:v>
                </c:pt>
                <c:pt idx="33">
                  <c:v>115</c:v>
                </c:pt>
                <c:pt idx="34">
                  <c:v>120</c:v>
                </c:pt>
                <c:pt idx="35">
                  <c:v>125</c:v>
                </c:pt>
                <c:pt idx="36">
                  <c:v>130</c:v>
                </c:pt>
                <c:pt idx="37">
                  <c:v>135</c:v>
                </c:pt>
                <c:pt idx="38">
                  <c:v>140</c:v>
                </c:pt>
                <c:pt idx="39">
                  <c:v>145</c:v>
                </c:pt>
                <c:pt idx="40">
                  <c:v>150</c:v>
                </c:pt>
                <c:pt idx="41">
                  <c:v>155</c:v>
                </c:pt>
                <c:pt idx="42">
                  <c:v>160</c:v>
                </c:pt>
                <c:pt idx="43">
                  <c:v>165</c:v>
                </c:pt>
                <c:pt idx="44">
                  <c:v>170</c:v>
                </c:pt>
                <c:pt idx="45">
                  <c:v>175</c:v>
                </c:pt>
                <c:pt idx="46">
                  <c:v>180</c:v>
                </c:pt>
                <c:pt idx="47">
                  <c:v>185</c:v>
                </c:pt>
                <c:pt idx="48">
                  <c:v>190</c:v>
                </c:pt>
                <c:pt idx="49">
                  <c:v>195</c:v>
                </c:pt>
                <c:pt idx="50">
                  <c:v>200</c:v>
                </c:pt>
              </c:numCache>
            </c:numRef>
          </c:xVal>
          <c:yVal>
            <c:numRef>
              <c:f>グラフ!$AA$6:$AA$56</c:f>
              <c:numCache>
                <c:formatCode>0.0</c:formatCode>
                <c:ptCount val="51"/>
                <c:pt idx="0">
                  <c:v>62.710292425562109</c:v>
                </c:pt>
                <c:pt idx="1">
                  <c:v>61.642998061456957</c:v>
                </c:pt>
                <c:pt idx="2">
                  <c:v>60.575703697348068</c:v>
                </c:pt>
                <c:pt idx="3">
                  <c:v>59.508409333242909</c:v>
                </c:pt>
                <c:pt idx="4">
                  <c:v>58.441114969134027</c:v>
                </c:pt>
                <c:pt idx="5">
                  <c:v>57.373820605028875</c:v>
                </c:pt>
                <c:pt idx="6">
                  <c:v>56.306526240923716</c:v>
                </c:pt>
                <c:pt idx="7">
                  <c:v>55.239231876814841</c:v>
                </c:pt>
                <c:pt idx="8">
                  <c:v>54.171937512713406</c:v>
                </c:pt>
                <c:pt idx="9">
                  <c:v>53.10464314860824</c:v>
                </c:pt>
                <c:pt idx="10">
                  <c:v>52.037348784499358</c:v>
                </c:pt>
                <c:pt idx="11">
                  <c:v>50.970054420394206</c:v>
                </c:pt>
                <c:pt idx="12">
                  <c:v>49.902760056285324</c:v>
                </c:pt>
                <c:pt idx="13">
                  <c:v>48.835465692180172</c:v>
                </c:pt>
                <c:pt idx="14">
                  <c:v>47.768171328075013</c:v>
                </c:pt>
                <c:pt idx="15">
                  <c:v>46.700876963969847</c:v>
                </c:pt>
                <c:pt idx="16">
                  <c:v>45.633582599864695</c:v>
                </c:pt>
                <c:pt idx="17">
                  <c:v>44.566288235759536</c:v>
                </c:pt>
                <c:pt idx="18">
                  <c:v>43.498993871654378</c:v>
                </c:pt>
                <c:pt idx="19">
                  <c:v>42.431699507545503</c:v>
                </c:pt>
                <c:pt idx="20">
                  <c:v>41.364405143436613</c:v>
                </c:pt>
                <c:pt idx="21">
                  <c:v>40.297110779335185</c:v>
                </c:pt>
                <c:pt idx="22">
                  <c:v>39.229816415222579</c:v>
                </c:pt>
                <c:pt idx="23">
                  <c:v>38.162522051121144</c:v>
                </c:pt>
                <c:pt idx="24">
                  <c:v>37.095227687012262</c:v>
                </c:pt>
                <c:pt idx="25">
                  <c:v>36.02793332290711</c:v>
                </c:pt>
                <c:pt idx="26">
                  <c:v>34.960638958809398</c:v>
                </c:pt>
                <c:pt idx="27">
                  <c:v>33.893344594696792</c:v>
                </c:pt>
                <c:pt idx="28">
                  <c:v>32.826050230595357</c:v>
                </c:pt>
                <c:pt idx="29">
                  <c:v>31.758755866486478</c:v>
                </c:pt>
                <c:pt idx="30">
                  <c:v>30.691461502381319</c:v>
                </c:pt>
                <c:pt idx="31">
                  <c:v>29.624167138272441</c:v>
                </c:pt>
                <c:pt idx="32">
                  <c:v>28.556872774171005</c:v>
                </c:pt>
                <c:pt idx="33">
                  <c:v>27.4895784100584</c:v>
                </c:pt>
                <c:pt idx="34">
                  <c:v>26.422284045953244</c:v>
                </c:pt>
                <c:pt idx="35">
                  <c:v>25.354989681848085</c:v>
                </c:pt>
                <c:pt idx="36">
                  <c:v>24.28769531774665</c:v>
                </c:pt>
                <c:pt idx="37">
                  <c:v>23.220400953641494</c:v>
                </c:pt>
                <c:pt idx="38">
                  <c:v>22.153106589532612</c:v>
                </c:pt>
                <c:pt idx="39">
                  <c:v>21.085812225431177</c:v>
                </c:pt>
                <c:pt idx="40">
                  <c:v>20.018517861318575</c:v>
                </c:pt>
                <c:pt idx="41">
                  <c:v>18.951223497213416</c:v>
                </c:pt>
                <c:pt idx="42">
                  <c:v>17.883929133108261</c:v>
                </c:pt>
                <c:pt idx="43">
                  <c:v>16.816634768999378</c:v>
                </c:pt>
                <c:pt idx="44">
                  <c:v>15.749340404890496</c:v>
                </c:pt>
                <c:pt idx="45">
                  <c:v>14.682046040789063</c:v>
                </c:pt>
                <c:pt idx="46">
                  <c:v>13.614751676683907</c:v>
                </c:pt>
                <c:pt idx="47">
                  <c:v>12.547457312578748</c:v>
                </c:pt>
                <c:pt idx="48">
                  <c:v>11.480162948473591</c:v>
                </c:pt>
                <c:pt idx="49">
                  <c:v>10.412868584368434</c:v>
                </c:pt>
                <c:pt idx="50">
                  <c:v>9.345574220259552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F10B-40E1-A458-CF55F8F74358}"/>
            </c:ext>
          </c:extLst>
        </c:ser>
        <c:ser>
          <c:idx val="13"/>
          <c:order val="13"/>
          <c:tx>
            <c:strRef>
              <c:f>グラフ!$AB$5</c:f>
              <c:strCache>
                <c:ptCount val="1"/>
                <c:pt idx="0">
                  <c:v>半径方向応力:Δ+30℃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グラフ!$N$6:$N$56</c:f>
              <c:numCache>
                <c:formatCode>General</c:formatCode>
                <c:ptCount val="51"/>
                <c:pt idx="0">
                  <c:v>-50</c:v>
                </c:pt>
                <c:pt idx="1">
                  <c:v>-45</c:v>
                </c:pt>
                <c:pt idx="2">
                  <c:v>-40</c:v>
                </c:pt>
                <c:pt idx="3">
                  <c:v>-35</c:v>
                </c:pt>
                <c:pt idx="4">
                  <c:v>-30</c:v>
                </c:pt>
                <c:pt idx="5">
                  <c:v>-25</c:v>
                </c:pt>
                <c:pt idx="6">
                  <c:v>-20</c:v>
                </c:pt>
                <c:pt idx="7">
                  <c:v>-15</c:v>
                </c:pt>
                <c:pt idx="8">
                  <c:v>-10</c:v>
                </c:pt>
                <c:pt idx="9">
                  <c:v>-5</c:v>
                </c:pt>
                <c:pt idx="10">
                  <c:v>0</c:v>
                </c:pt>
                <c:pt idx="11">
                  <c:v>5</c:v>
                </c:pt>
                <c:pt idx="12">
                  <c:v>10</c:v>
                </c:pt>
                <c:pt idx="13">
                  <c:v>15</c:v>
                </c:pt>
                <c:pt idx="14">
                  <c:v>20</c:v>
                </c:pt>
                <c:pt idx="15">
                  <c:v>25</c:v>
                </c:pt>
                <c:pt idx="16">
                  <c:v>30</c:v>
                </c:pt>
                <c:pt idx="17">
                  <c:v>35</c:v>
                </c:pt>
                <c:pt idx="18">
                  <c:v>40</c:v>
                </c:pt>
                <c:pt idx="19">
                  <c:v>45</c:v>
                </c:pt>
                <c:pt idx="20">
                  <c:v>50</c:v>
                </c:pt>
                <c:pt idx="21">
                  <c:v>55</c:v>
                </c:pt>
                <c:pt idx="22">
                  <c:v>60</c:v>
                </c:pt>
                <c:pt idx="23">
                  <c:v>65</c:v>
                </c:pt>
                <c:pt idx="24">
                  <c:v>70</c:v>
                </c:pt>
                <c:pt idx="25">
                  <c:v>75</c:v>
                </c:pt>
                <c:pt idx="26">
                  <c:v>80</c:v>
                </c:pt>
                <c:pt idx="27">
                  <c:v>85</c:v>
                </c:pt>
                <c:pt idx="28">
                  <c:v>90</c:v>
                </c:pt>
                <c:pt idx="29">
                  <c:v>95</c:v>
                </c:pt>
                <c:pt idx="30">
                  <c:v>100</c:v>
                </c:pt>
                <c:pt idx="31">
                  <c:v>105</c:v>
                </c:pt>
                <c:pt idx="32">
                  <c:v>110</c:v>
                </c:pt>
                <c:pt idx="33">
                  <c:v>115</c:v>
                </c:pt>
                <c:pt idx="34">
                  <c:v>120</c:v>
                </c:pt>
                <c:pt idx="35">
                  <c:v>125</c:v>
                </c:pt>
                <c:pt idx="36">
                  <c:v>130</c:v>
                </c:pt>
                <c:pt idx="37">
                  <c:v>135</c:v>
                </c:pt>
                <c:pt idx="38">
                  <c:v>140</c:v>
                </c:pt>
                <c:pt idx="39">
                  <c:v>145</c:v>
                </c:pt>
                <c:pt idx="40">
                  <c:v>150</c:v>
                </c:pt>
                <c:pt idx="41">
                  <c:v>155</c:v>
                </c:pt>
                <c:pt idx="42">
                  <c:v>160</c:v>
                </c:pt>
                <c:pt idx="43">
                  <c:v>165</c:v>
                </c:pt>
                <c:pt idx="44">
                  <c:v>170</c:v>
                </c:pt>
                <c:pt idx="45">
                  <c:v>175</c:v>
                </c:pt>
                <c:pt idx="46">
                  <c:v>180</c:v>
                </c:pt>
                <c:pt idx="47">
                  <c:v>185</c:v>
                </c:pt>
                <c:pt idx="48">
                  <c:v>190</c:v>
                </c:pt>
                <c:pt idx="49">
                  <c:v>195</c:v>
                </c:pt>
                <c:pt idx="50">
                  <c:v>200</c:v>
                </c:pt>
              </c:numCache>
            </c:numRef>
          </c:xVal>
          <c:yVal>
            <c:numRef>
              <c:f>グラフ!$AB$6:$AB$56</c:f>
              <c:numCache>
                <c:formatCode>0.0</c:formatCode>
                <c:ptCount val="51"/>
                <c:pt idx="0">
                  <c:v>57.768486370695655</c:v>
                </c:pt>
                <c:pt idx="1">
                  <c:v>56.701192006594219</c:v>
                </c:pt>
                <c:pt idx="2">
                  <c:v>55.633897642485344</c:v>
                </c:pt>
                <c:pt idx="3">
                  <c:v>54.566603278376462</c:v>
                </c:pt>
                <c:pt idx="4">
                  <c:v>53.49930891427131</c:v>
                </c:pt>
                <c:pt idx="5">
                  <c:v>52.432014550162428</c:v>
                </c:pt>
                <c:pt idx="6">
                  <c:v>51.364720186061</c:v>
                </c:pt>
                <c:pt idx="7">
                  <c:v>50.29742582195211</c:v>
                </c:pt>
                <c:pt idx="8">
                  <c:v>49.230131457846952</c:v>
                </c:pt>
                <c:pt idx="9">
                  <c:v>48.162837093745516</c:v>
                </c:pt>
                <c:pt idx="10">
                  <c:v>47.095542729632918</c:v>
                </c:pt>
                <c:pt idx="11">
                  <c:v>46.028248365527759</c:v>
                </c:pt>
                <c:pt idx="12">
                  <c:v>44.9609540014226</c:v>
                </c:pt>
                <c:pt idx="13">
                  <c:v>43.893659637313718</c:v>
                </c:pt>
                <c:pt idx="14">
                  <c:v>42.826365273212289</c:v>
                </c:pt>
                <c:pt idx="15">
                  <c:v>41.759070909110854</c:v>
                </c:pt>
                <c:pt idx="16">
                  <c:v>40.691776545001971</c:v>
                </c:pt>
                <c:pt idx="17">
                  <c:v>39.624482180893089</c:v>
                </c:pt>
                <c:pt idx="18">
                  <c:v>38.557187816787931</c:v>
                </c:pt>
                <c:pt idx="19">
                  <c:v>37.489893452682772</c:v>
                </c:pt>
                <c:pt idx="20">
                  <c:v>36.422599088570173</c:v>
                </c:pt>
                <c:pt idx="21">
                  <c:v>35.355304724468731</c:v>
                </c:pt>
                <c:pt idx="22">
                  <c:v>34.288010360359856</c:v>
                </c:pt>
                <c:pt idx="23">
                  <c:v>33.220715996254697</c:v>
                </c:pt>
                <c:pt idx="24">
                  <c:v>32.153421632153268</c:v>
                </c:pt>
                <c:pt idx="25">
                  <c:v>31.086127268048106</c:v>
                </c:pt>
                <c:pt idx="26">
                  <c:v>30.018832903942947</c:v>
                </c:pt>
                <c:pt idx="27">
                  <c:v>28.951538539834068</c:v>
                </c:pt>
                <c:pt idx="28">
                  <c:v>27.884244175728909</c:v>
                </c:pt>
                <c:pt idx="29">
                  <c:v>26.816949811620027</c:v>
                </c:pt>
                <c:pt idx="30">
                  <c:v>25.749655447518595</c:v>
                </c:pt>
                <c:pt idx="31">
                  <c:v>24.68236108340599</c:v>
                </c:pt>
                <c:pt idx="32">
                  <c:v>23.615066719304554</c:v>
                </c:pt>
                <c:pt idx="33">
                  <c:v>22.547772355195676</c:v>
                </c:pt>
                <c:pt idx="34">
                  <c:v>21.48047799109424</c:v>
                </c:pt>
                <c:pt idx="35">
                  <c:v>20.413183626985361</c:v>
                </c:pt>
                <c:pt idx="36">
                  <c:v>19.345889262880203</c:v>
                </c:pt>
                <c:pt idx="37">
                  <c:v>18.278594898778771</c:v>
                </c:pt>
                <c:pt idx="38">
                  <c:v>17.211300534666165</c:v>
                </c:pt>
                <c:pt idx="39">
                  <c:v>16.14400617056473</c:v>
                </c:pt>
                <c:pt idx="40">
                  <c:v>15.076711806455849</c:v>
                </c:pt>
                <c:pt idx="41">
                  <c:v>14.009417442346971</c:v>
                </c:pt>
                <c:pt idx="42">
                  <c:v>12.942123078241812</c:v>
                </c:pt>
                <c:pt idx="43">
                  <c:v>11.874828714136653</c:v>
                </c:pt>
                <c:pt idx="44">
                  <c:v>10.807534350031498</c:v>
                </c:pt>
                <c:pt idx="45">
                  <c:v>9.7402399859263404</c:v>
                </c:pt>
                <c:pt idx="46">
                  <c:v>8.6729456218174583</c:v>
                </c:pt>
                <c:pt idx="47">
                  <c:v>7.6056512577160253</c:v>
                </c:pt>
                <c:pt idx="48">
                  <c:v>6.5383568936071432</c:v>
                </c:pt>
                <c:pt idx="49">
                  <c:v>5.4710625295019861</c:v>
                </c:pt>
                <c:pt idx="50">
                  <c:v>4.403768165396829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4-F10B-40E1-A458-CF55F8F74358}"/>
            </c:ext>
          </c:extLst>
        </c:ser>
        <c:ser>
          <c:idx val="21"/>
          <c:order val="21"/>
          <c:tx>
            <c:strRef>
              <c:f>グラフ!$AJ$5</c:f>
              <c:strCache>
                <c:ptCount val="1"/>
                <c:pt idx="0">
                  <c:v>inner降伏点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グラフ!$N$6:$N$56</c:f>
              <c:numCache>
                <c:formatCode>General</c:formatCode>
                <c:ptCount val="51"/>
                <c:pt idx="0">
                  <c:v>-50</c:v>
                </c:pt>
                <c:pt idx="1">
                  <c:v>-45</c:v>
                </c:pt>
                <c:pt idx="2">
                  <c:v>-40</c:v>
                </c:pt>
                <c:pt idx="3">
                  <c:v>-35</c:v>
                </c:pt>
                <c:pt idx="4">
                  <c:v>-30</c:v>
                </c:pt>
                <c:pt idx="5">
                  <c:v>-25</c:v>
                </c:pt>
                <c:pt idx="6">
                  <c:v>-20</c:v>
                </c:pt>
                <c:pt idx="7">
                  <c:v>-15</c:v>
                </c:pt>
                <c:pt idx="8">
                  <c:v>-10</c:v>
                </c:pt>
                <c:pt idx="9">
                  <c:v>-5</c:v>
                </c:pt>
                <c:pt idx="10">
                  <c:v>0</c:v>
                </c:pt>
                <c:pt idx="11">
                  <c:v>5</c:v>
                </c:pt>
                <c:pt idx="12">
                  <c:v>10</c:v>
                </c:pt>
                <c:pt idx="13">
                  <c:v>15</c:v>
                </c:pt>
                <c:pt idx="14">
                  <c:v>20</c:v>
                </c:pt>
                <c:pt idx="15">
                  <c:v>25</c:v>
                </c:pt>
                <c:pt idx="16">
                  <c:v>30</c:v>
                </c:pt>
                <c:pt idx="17">
                  <c:v>35</c:v>
                </c:pt>
                <c:pt idx="18">
                  <c:v>40</c:v>
                </c:pt>
                <c:pt idx="19">
                  <c:v>45</c:v>
                </c:pt>
                <c:pt idx="20">
                  <c:v>50</c:v>
                </c:pt>
                <c:pt idx="21">
                  <c:v>55</c:v>
                </c:pt>
                <c:pt idx="22">
                  <c:v>60</c:v>
                </c:pt>
                <c:pt idx="23">
                  <c:v>65</c:v>
                </c:pt>
                <c:pt idx="24">
                  <c:v>70</c:v>
                </c:pt>
                <c:pt idx="25">
                  <c:v>75</c:v>
                </c:pt>
                <c:pt idx="26">
                  <c:v>80</c:v>
                </c:pt>
                <c:pt idx="27">
                  <c:v>85</c:v>
                </c:pt>
                <c:pt idx="28">
                  <c:v>90</c:v>
                </c:pt>
                <c:pt idx="29">
                  <c:v>95</c:v>
                </c:pt>
                <c:pt idx="30">
                  <c:v>100</c:v>
                </c:pt>
                <c:pt idx="31">
                  <c:v>105</c:v>
                </c:pt>
                <c:pt idx="32">
                  <c:v>110</c:v>
                </c:pt>
                <c:pt idx="33">
                  <c:v>115</c:v>
                </c:pt>
                <c:pt idx="34">
                  <c:v>120</c:v>
                </c:pt>
                <c:pt idx="35">
                  <c:v>125</c:v>
                </c:pt>
                <c:pt idx="36">
                  <c:v>130</c:v>
                </c:pt>
                <c:pt idx="37">
                  <c:v>135</c:v>
                </c:pt>
                <c:pt idx="38">
                  <c:v>140</c:v>
                </c:pt>
                <c:pt idx="39">
                  <c:v>145</c:v>
                </c:pt>
                <c:pt idx="40">
                  <c:v>150</c:v>
                </c:pt>
                <c:pt idx="41">
                  <c:v>155</c:v>
                </c:pt>
                <c:pt idx="42">
                  <c:v>160</c:v>
                </c:pt>
                <c:pt idx="43">
                  <c:v>165</c:v>
                </c:pt>
                <c:pt idx="44">
                  <c:v>170</c:v>
                </c:pt>
                <c:pt idx="45">
                  <c:v>175</c:v>
                </c:pt>
                <c:pt idx="46">
                  <c:v>180</c:v>
                </c:pt>
                <c:pt idx="47">
                  <c:v>185</c:v>
                </c:pt>
                <c:pt idx="48">
                  <c:v>190</c:v>
                </c:pt>
                <c:pt idx="49">
                  <c:v>195</c:v>
                </c:pt>
                <c:pt idx="50">
                  <c:v>200</c:v>
                </c:pt>
              </c:numCache>
            </c:numRef>
          </c:xVal>
          <c:yVal>
            <c:numRef>
              <c:f>グラフ!$AJ$6:$AJ$56</c:f>
              <c:numCache>
                <c:formatCode>0.0</c:formatCode>
                <c:ptCount val="51"/>
                <c:pt idx="0">
                  <c:v>345</c:v>
                </c:pt>
                <c:pt idx="1">
                  <c:v>345</c:v>
                </c:pt>
                <c:pt idx="2">
                  <c:v>345</c:v>
                </c:pt>
                <c:pt idx="3">
                  <c:v>345</c:v>
                </c:pt>
                <c:pt idx="4">
                  <c:v>345</c:v>
                </c:pt>
                <c:pt idx="5">
                  <c:v>345</c:v>
                </c:pt>
                <c:pt idx="6">
                  <c:v>345</c:v>
                </c:pt>
                <c:pt idx="7">
                  <c:v>345</c:v>
                </c:pt>
                <c:pt idx="8">
                  <c:v>345</c:v>
                </c:pt>
                <c:pt idx="9">
                  <c:v>345</c:v>
                </c:pt>
                <c:pt idx="10">
                  <c:v>345</c:v>
                </c:pt>
                <c:pt idx="11">
                  <c:v>345</c:v>
                </c:pt>
                <c:pt idx="12">
                  <c:v>345</c:v>
                </c:pt>
                <c:pt idx="13">
                  <c:v>345</c:v>
                </c:pt>
                <c:pt idx="14">
                  <c:v>345</c:v>
                </c:pt>
                <c:pt idx="15">
                  <c:v>345</c:v>
                </c:pt>
                <c:pt idx="16">
                  <c:v>345</c:v>
                </c:pt>
                <c:pt idx="17">
                  <c:v>345</c:v>
                </c:pt>
                <c:pt idx="18">
                  <c:v>345</c:v>
                </c:pt>
                <c:pt idx="19">
                  <c:v>345</c:v>
                </c:pt>
                <c:pt idx="20">
                  <c:v>345</c:v>
                </c:pt>
                <c:pt idx="21">
                  <c:v>345</c:v>
                </c:pt>
                <c:pt idx="22">
                  <c:v>345</c:v>
                </c:pt>
                <c:pt idx="23">
                  <c:v>345</c:v>
                </c:pt>
                <c:pt idx="24">
                  <c:v>345</c:v>
                </c:pt>
                <c:pt idx="25">
                  <c:v>345</c:v>
                </c:pt>
                <c:pt idx="26">
                  <c:v>345</c:v>
                </c:pt>
                <c:pt idx="27">
                  <c:v>345</c:v>
                </c:pt>
                <c:pt idx="28">
                  <c:v>345</c:v>
                </c:pt>
                <c:pt idx="29">
                  <c:v>345</c:v>
                </c:pt>
                <c:pt idx="30">
                  <c:v>345</c:v>
                </c:pt>
                <c:pt idx="31">
                  <c:v>345</c:v>
                </c:pt>
                <c:pt idx="32">
                  <c:v>345</c:v>
                </c:pt>
                <c:pt idx="33">
                  <c:v>345</c:v>
                </c:pt>
                <c:pt idx="34">
                  <c:v>345</c:v>
                </c:pt>
                <c:pt idx="35">
                  <c:v>345</c:v>
                </c:pt>
                <c:pt idx="36">
                  <c:v>345</c:v>
                </c:pt>
                <c:pt idx="37">
                  <c:v>345</c:v>
                </c:pt>
                <c:pt idx="38">
                  <c:v>345</c:v>
                </c:pt>
                <c:pt idx="39">
                  <c:v>345</c:v>
                </c:pt>
                <c:pt idx="40">
                  <c:v>345</c:v>
                </c:pt>
                <c:pt idx="41">
                  <c:v>345</c:v>
                </c:pt>
                <c:pt idx="42">
                  <c:v>345</c:v>
                </c:pt>
                <c:pt idx="43">
                  <c:v>345</c:v>
                </c:pt>
                <c:pt idx="44">
                  <c:v>345</c:v>
                </c:pt>
                <c:pt idx="45">
                  <c:v>345</c:v>
                </c:pt>
                <c:pt idx="46">
                  <c:v>345</c:v>
                </c:pt>
                <c:pt idx="47">
                  <c:v>345</c:v>
                </c:pt>
                <c:pt idx="48">
                  <c:v>345</c:v>
                </c:pt>
                <c:pt idx="49">
                  <c:v>345</c:v>
                </c:pt>
                <c:pt idx="50">
                  <c:v>345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5-F10B-40E1-A458-CF55F8F74358}"/>
            </c:ext>
          </c:extLst>
        </c:ser>
        <c:ser>
          <c:idx val="29"/>
          <c:order val="29"/>
          <c:tx>
            <c:strRef>
              <c:f>グラフ!$AR$5</c:f>
              <c:strCache>
                <c:ptCount val="1"/>
                <c:pt idx="0">
                  <c:v>outer降伏点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グラフ!$N$6:$N$56</c:f>
              <c:numCache>
                <c:formatCode>General</c:formatCode>
                <c:ptCount val="51"/>
                <c:pt idx="0">
                  <c:v>-50</c:v>
                </c:pt>
                <c:pt idx="1">
                  <c:v>-45</c:v>
                </c:pt>
                <c:pt idx="2">
                  <c:v>-40</c:v>
                </c:pt>
                <c:pt idx="3">
                  <c:v>-35</c:v>
                </c:pt>
                <c:pt idx="4">
                  <c:v>-30</c:v>
                </c:pt>
                <c:pt idx="5">
                  <c:v>-25</c:v>
                </c:pt>
                <c:pt idx="6">
                  <c:v>-20</c:v>
                </c:pt>
                <c:pt idx="7">
                  <c:v>-15</c:v>
                </c:pt>
                <c:pt idx="8">
                  <c:v>-10</c:v>
                </c:pt>
                <c:pt idx="9">
                  <c:v>-5</c:v>
                </c:pt>
                <c:pt idx="10">
                  <c:v>0</c:v>
                </c:pt>
                <c:pt idx="11">
                  <c:v>5</c:v>
                </c:pt>
                <c:pt idx="12">
                  <c:v>10</c:v>
                </c:pt>
                <c:pt idx="13">
                  <c:v>15</c:v>
                </c:pt>
                <c:pt idx="14">
                  <c:v>20</c:v>
                </c:pt>
                <c:pt idx="15">
                  <c:v>25</c:v>
                </c:pt>
                <c:pt idx="16">
                  <c:v>30</c:v>
                </c:pt>
                <c:pt idx="17">
                  <c:v>35</c:v>
                </c:pt>
                <c:pt idx="18">
                  <c:v>40</c:v>
                </c:pt>
                <c:pt idx="19">
                  <c:v>45</c:v>
                </c:pt>
                <c:pt idx="20">
                  <c:v>50</c:v>
                </c:pt>
                <c:pt idx="21">
                  <c:v>55</c:v>
                </c:pt>
                <c:pt idx="22">
                  <c:v>60</c:v>
                </c:pt>
                <c:pt idx="23">
                  <c:v>65</c:v>
                </c:pt>
                <c:pt idx="24">
                  <c:v>70</c:v>
                </c:pt>
                <c:pt idx="25">
                  <c:v>75</c:v>
                </c:pt>
                <c:pt idx="26">
                  <c:v>80</c:v>
                </c:pt>
                <c:pt idx="27">
                  <c:v>85</c:v>
                </c:pt>
                <c:pt idx="28">
                  <c:v>90</c:v>
                </c:pt>
                <c:pt idx="29">
                  <c:v>95</c:v>
                </c:pt>
                <c:pt idx="30">
                  <c:v>100</c:v>
                </c:pt>
                <c:pt idx="31">
                  <c:v>105</c:v>
                </c:pt>
                <c:pt idx="32">
                  <c:v>110</c:v>
                </c:pt>
                <c:pt idx="33">
                  <c:v>115</c:v>
                </c:pt>
                <c:pt idx="34">
                  <c:v>120</c:v>
                </c:pt>
                <c:pt idx="35">
                  <c:v>125</c:v>
                </c:pt>
                <c:pt idx="36">
                  <c:v>130</c:v>
                </c:pt>
                <c:pt idx="37">
                  <c:v>135</c:v>
                </c:pt>
                <c:pt idx="38">
                  <c:v>140</c:v>
                </c:pt>
                <c:pt idx="39">
                  <c:v>145</c:v>
                </c:pt>
                <c:pt idx="40">
                  <c:v>150</c:v>
                </c:pt>
                <c:pt idx="41">
                  <c:v>155</c:v>
                </c:pt>
                <c:pt idx="42">
                  <c:v>160</c:v>
                </c:pt>
                <c:pt idx="43">
                  <c:v>165</c:v>
                </c:pt>
                <c:pt idx="44">
                  <c:v>170</c:v>
                </c:pt>
                <c:pt idx="45">
                  <c:v>175</c:v>
                </c:pt>
                <c:pt idx="46">
                  <c:v>180</c:v>
                </c:pt>
                <c:pt idx="47">
                  <c:v>185</c:v>
                </c:pt>
                <c:pt idx="48">
                  <c:v>190</c:v>
                </c:pt>
                <c:pt idx="49">
                  <c:v>195</c:v>
                </c:pt>
                <c:pt idx="50">
                  <c:v>200</c:v>
                </c:pt>
              </c:numCache>
            </c:numRef>
          </c:xVal>
          <c:yVal>
            <c:numRef>
              <c:f>グラフ!$AR$6:$AR$56</c:f>
              <c:numCache>
                <c:formatCode>0.0</c:formatCode>
                <c:ptCount val="51"/>
                <c:pt idx="0">
                  <c:v>150</c:v>
                </c:pt>
                <c:pt idx="1">
                  <c:v>150</c:v>
                </c:pt>
                <c:pt idx="2">
                  <c:v>150</c:v>
                </c:pt>
                <c:pt idx="3">
                  <c:v>150</c:v>
                </c:pt>
                <c:pt idx="4">
                  <c:v>150</c:v>
                </c:pt>
                <c:pt idx="5">
                  <c:v>150</c:v>
                </c:pt>
                <c:pt idx="6">
                  <c:v>150</c:v>
                </c:pt>
                <c:pt idx="7">
                  <c:v>150</c:v>
                </c:pt>
                <c:pt idx="8">
                  <c:v>150</c:v>
                </c:pt>
                <c:pt idx="9">
                  <c:v>150</c:v>
                </c:pt>
                <c:pt idx="10">
                  <c:v>150</c:v>
                </c:pt>
                <c:pt idx="11">
                  <c:v>150</c:v>
                </c:pt>
                <c:pt idx="12">
                  <c:v>150</c:v>
                </c:pt>
                <c:pt idx="13">
                  <c:v>150</c:v>
                </c:pt>
                <c:pt idx="14">
                  <c:v>150</c:v>
                </c:pt>
                <c:pt idx="15">
                  <c:v>150</c:v>
                </c:pt>
                <c:pt idx="16">
                  <c:v>150</c:v>
                </c:pt>
                <c:pt idx="17">
                  <c:v>150</c:v>
                </c:pt>
                <c:pt idx="18">
                  <c:v>150</c:v>
                </c:pt>
                <c:pt idx="19">
                  <c:v>150</c:v>
                </c:pt>
                <c:pt idx="20">
                  <c:v>150</c:v>
                </c:pt>
                <c:pt idx="21">
                  <c:v>150</c:v>
                </c:pt>
                <c:pt idx="22">
                  <c:v>150</c:v>
                </c:pt>
                <c:pt idx="23">
                  <c:v>150</c:v>
                </c:pt>
                <c:pt idx="24">
                  <c:v>150</c:v>
                </c:pt>
                <c:pt idx="25">
                  <c:v>150</c:v>
                </c:pt>
                <c:pt idx="26">
                  <c:v>150</c:v>
                </c:pt>
                <c:pt idx="27">
                  <c:v>150</c:v>
                </c:pt>
                <c:pt idx="28">
                  <c:v>150</c:v>
                </c:pt>
                <c:pt idx="29">
                  <c:v>150</c:v>
                </c:pt>
                <c:pt idx="30">
                  <c:v>150</c:v>
                </c:pt>
                <c:pt idx="31">
                  <c:v>150</c:v>
                </c:pt>
                <c:pt idx="32">
                  <c:v>150</c:v>
                </c:pt>
                <c:pt idx="33">
                  <c:v>150</c:v>
                </c:pt>
                <c:pt idx="34">
                  <c:v>150</c:v>
                </c:pt>
                <c:pt idx="35">
                  <c:v>150</c:v>
                </c:pt>
                <c:pt idx="36">
                  <c:v>150</c:v>
                </c:pt>
                <c:pt idx="37">
                  <c:v>150</c:v>
                </c:pt>
                <c:pt idx="38">
                  <c:v>150</c:v>
                </c:pt>
                <c:pt idx="39">
                  <c:v>150</c:v>
                </c:pt>
                <c:pt idx="40">
                  <c:v>150</c:v>
                </c:pt>
                <c:pt idx="41">
                  <c:v>150</c:v>
                </c:pt>
                <c:pt idx="42">
                  <c:v>150</c:v>
                </c:pt>
                <c:pt idx="43">
                  <c:v>150</c:v>
                </c:pt>
                <c:pt idx="44">
                  <c:v>150</c:v>
                </c:pt>
                <c:pt idx="45">
                  <c:v>150</c:v>
                </c:pt>
                <c:pt idx="46">
                  <c:v>150</c:v>
                </c:pt>
                <c:pt idx="47">
                  <c:v>150</c:v>
                </c:pt>
                <c:pt idx="48">
                  <c:v>150</c:v>
                </c:pt>
                <c:pt idx="49">
                  <c:v>150</c:v>
                </c:pt>
                <c:pt idx="50">
                  <c:v>150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14B-463C-AA48-EB9AD9F039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8419104"/>
        <c:axId val="1878401216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グラフ!$O$5</c15:sqref>
                        </c15:formulaRef>
                      </c:ext>
                    </c:extLst>
                    <c:strCache>
                      <c:ptCount val="1"/>
                      <c:pt idx="0">
                        <c:v>締め代：Δ-30℃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グラフ!$O$6:$O$56</c15:sqref>
                        </c15:formulaRef>
                      </c:ext>
                    </c:extLst>
                    <c:numCache>
                      <c:formatCode>0.000</c:formatCode>
                      <c:ptCount val="51"/>
                      <c:pt idx="0">
                        <c:v>0.16679667000000364</c:v>
                      </c:pt>
                      <c:pt idx="1">
                        <c:v>0.16476026499999818</c:v>
                      </c:pt>
                      <c:pt idx="2">
                        <c:v>0.16272385999999983</c:v>
                      </c:pt>
                      <c:pt idx="3">
                        <c:v>0.16068745500000148</c:v>
                      </c:pt>
                      <c:pt idx="4">
                        <c:v>0.15865104999999602</c:v>
                      </c:pt>
                      <c:pt idx="5">
                        <c:v>0.15661464499999767</c:v>
                      </c:pt>
                      <c:pt idx="6">
                        <c:v>0.15457823999999931</c:v>
                      </c:pt>
                      <c:pt idx="7">
                        <c:v>0.15254183499999385</c:v>
                      </c:pt>
                      <c:pt idx="8">
                        <c:v>0.1505054300000026</c:v>
                      </c:pt>
                      <c:pt idx="9">
                        <c:v>0.14846902500000425</c:v>
                      </c:pt>
                      <c:pt idx="10">
                        <c:v>0.14643261999999879</c:v>
                      </c:pt>
                      <c:pt idx="11">
                        <c:v>0.14439621500000044</c:v>
                      </c:pt>
                      <c:pt idx="12">
                        <c:v>0.14235980999999498</c:v>
                      </c:pt>
                      <c:pt idx="13">
                        <c:v>0.14032340500000373</c:v>
                      </c:pt>
                      <c:pt idx="14">
                        <c:v>0.13828699999999827</c:v>
                      </c:pt>
                      <c:pt idx="15">
                        <c:v>0.13625059500000702</c:v>
                      </c:pt>
                      <c:pt idx="16">
                        <c:v>0.13421419000000157</c:v>
                      </c:pt>
                      <c:pt idx="17">
                        <c:v>0.13217778499999611</c:v>
                      </c:pt>
                      <c:pt idx="18">
                        <c:v>0.13014138000000486</c:v>
                      </c:pt>
                      <c:pt idx="19">
                        <c:v>0.1281049749999994</c:v>
                      </c:pt>
                      <c:pt idx="20">
                        <c:v>0.12606856999999394</c:v>
                      </c:pt>
                      <c:pt idx="21">
                        <c:v>0.12403216500000269</c:v>
                      </c:pt>
                      <c:pt idx="22">
                        <c:v>0.12199575999999013</c:v>
                      </c:pt>
                      <c:pt idx="23">
                        <c:v>0.11995935499999888</c:v>
                      </c:pt>
                      <c:pt idx="24">
                        <c:v>0.11792294999999342</c:v>
                      </c:pt>
                      <c:pt idx="25">
                        <c:v>0.11588654499999507</c:v>
                      </c:pt>
                      <c:pt idx="26">
                        <c:v>0.11385014000000382</c:v>
                      </c:pt>
                      <c:pt idx="27">
                        <c:v>0.11181373499999836</c:v>
                      </c:pt>
                      <c:pt idx="28">
                        <c:v>0.10977733000000711</c:v>
                      </c:pt>
                      <c:pt idx="29">
                        <c:v>0.10774092499999455</c:v>
                      </c:pt>
                      <c:pt idx="30">
                        <c:v>0.1057045200000033</c:v>
                      </c:pt>
                      <c:pt idx="31">
                        <c:v>0.10366811499999784</c:v>
                      </c:pt>
                      <c:pt idx="32">
                        <c:v>0.10163170999999949</c:v>
                      </c:pt>
                      <c:pt idx="33">
                        <c:v>9.9595304999994028E-2</c:v>
                      </c:pt>
                      <c:pt idx="34">
                        <c:v>9.7558899999995674E-2</c:v>
                      </c:pt>
                      <c:pt idx="35">
                        <c:v>9.5522494999990215E-2</c:v>
                      </c:pt>
                      <c:pt idx="36">
                        <c:v>9.3486090000006072E-2</c:v>
                      </c:pt>
                      <c:pt idx="37">
                        <c:v>9.1449685000007719E-2</c:v>
                      </c:pt>
                      <c:pt idx="38">
                        <c:v>8.941328000000226E-2</c:v>
                      </c:pt>
                      <c:pt idx="39">
                        <c:v>8.7376875000011012E-2</c:v>
                      </c:pt>
                      <c:pt idx="40">
                        <c:v>8.5340469999998447E-2</c:v>
                      </c:pt>
                      <c:pt idx="41">
                        <c:v>8.3304065000000094E-2</c:v>
                      </c:pt>
                      <c:pt idx="42">
                        <c:v>8.126766000000174E-2</c:v>
                      </c:pt>
                      <c:pt idx="43">
                        <c:v>7.9231254999996281E-2</c:v>
                      </c:pt>
                      <c:pt idx="44">
                        <c:v>7.7194849999990822E-2</c:v>
                      </c:pt>
                      <c:pt idx="45">
                        <c:v>7.5158444999999574E-2</c:v>
                      </c:pt>
                      <c:pt idx="46">
                        <c:v>7.3122040000001221E-2</c:v>
                      </c:pt>
                      <c:pt idx="47">
                        <c:v>7.1085635000002867E-2</c:v>
                      </c:pt>
                      <c:pt idx="48">
                        <c:v>6.9049230000004513E-2</c:v>
                      </c:pt>
                      <c:pt idx="49">
                        <c:v>6.701282500000616E-2</c:v>
                      </c:pt>
                      <c:pt idx="50">
                        <c:v>6.4976420000000701E-2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7-F10B-40E1-A458-CF55F8F74358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グラフ!$P$5</c15:sqref>
                        </c15:formulaRef>
                      </c:ext>
                    </c:extLst>
                    <c:strCache>
                      <c:ptCount val="1"/>
                      <c:pt idx="0">
                        <c:v>締め代：Δ-20℃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グラフ!$P$6:$P$56</c15:sqref>
                        </c15:formulaRef>
                      </c:ext>
                    </c:extLst>
                    <c:numCache>
                      <c:formatCode>0.000</c:formatCode>
                      <c:ptCount val="51"/>
                      <c:pt idx="0">
                        <c:v>0.15736766999999929</c:v>
                      </c:pt>
                      <c:pt idx="1">
                        <c:v>0.15533126500000805</c:v>
                      </c:pt>
                      <c:pt idx="2">
                        <c:v>0.15329486000000259</c:v>
                      </c:pt>
                      <c:pt idx="3">
                        <c:v>0.15125845499999713</c:v>
                      </c:pt>
                      <c:pt idx="4">
                        <c:v>0.14922204999999877</c:v>
                      </c:pt>
                      <c:pt idx="5">
                        <c:v>0.14718564499999331</c:v>
                      </c:pt>
                      <c:pt idx="6">
                        <c:v>0.14514924000000207</c:v>
                      </c:pt>
                      <c:pt idx="7">
                        <c:v>0.14311283499999661</c:v>
                      </c:pt>
                      <c:pt idx="8">
                        <c:v>0.14107642999999825</c:v>
                      </c:pt>
                      <c:pt idx="9">
                        <c:v>0.13904002500000701</c:v>
                      </c:pt>
                      <c:pt idx="10">
                        <c:v>0.13700361999999444</c:v>
                      </c:pt>
                      <c:pt idx="11">
                        <c:v>0.13496721500000319</c:v>
                      </c:pt>
                      <c:pt idx="12">
                        <c:v>0.13293080999999773</c:v>
                      </c:pt>
                      <c:pt idx="13">
                        <c:v>0.13089440499999938</c:v>
                      </c:pt>
                      <c:pt idx="14">
                        <c:v>0.12885800000000103</c:v>
                      </c:pt>
                      <c:pt idx="15">
                        <c:v>0.12682159500000267</c:v>
                      </c:pt>
                      <c:pt idx="16">
                        <c:v>0.12478519000000432</c:v>
                      </c:pt>
                      <c:pt idx="17">
                        <c:v>0.12274878499999886</c:v>
                      </c:pt>
                      <c:pt idx="18">
                        <c:v>0.12071238000000051</c:v>
                      </c:pt>
                      <c:pt idx="19">
                        <c:v>0.11867597500000215</c:v>
                      </c:pt>
                      <c:pt idx="20">
                        <c:v>0.11663956999998959</c:v>
                      </c:pt>
                      <c:pt idx="21">
                        <c:v>0.11460316499999834</c:v>
                      </c:pt>
                      <c:pt idx="22">
                        <c:v>0.11256675999999288</c:v>
                      </c:pt>
                      <c:pt idx="23">
                        <c:v>0.11053035499999453</c:v>
                      </c:pt>
                      <c:pt idx="24">
                        <c:v>0.10849394999999618</c:v>
                      </c:pt>
                      <c:pt idx="25">
                        <c:v>0.10645754500000493</c:v>
                      </c:pt>
                      <c:pt idx="26">
                        <c:v>0.10442114000000657</c:v>
                      </c:pt>
                      <c:pt idx="27">
                        <c:v>0.10238473499999401</c:v>
                      </c:pt>
                      <c:pt idx="28">
                        <c:v>0.10034833000000276</c:v>
                      </c:pt>
                      <c:pt idx="29">
                        <c:v>9.8311924999997302E-2</c:v>
                      </c:pt>
                      <c:pt idx="30">
                        <c:v>9.6275519999998949E-2</c:v>
                      </c:pt>
                      <c:pt idx="31">
                        <c:v>9.423911499999349E-2</c:v>
                      </c:pt>
                      <c:pt idx="32">
                        <c:v>9.2202710000002241E-2</c:v>
                      </c:pt>
                      <c:pt idx="33">
                        <c:v>9.0166304999989677E-2</c:v>
                      </c:pt>
                      <c:pt idx="34">
                        <c:v>8.8129900000005534E-2</c:v>
                      </c:pt>
                      <c:pt idx="35">
                        <c:v>8.6093495000000075E-2</c:v>
                      </c:pt>
                      <c:pt idx="36">
                        <c:v>8.4057090000001722E-2</c:v>
                      </c:pt>
                      <c:pt idx="37">
                        <c:v>8.2020685000010474E-2</c:v>
                      </c:pt>
                      <c:pt idx="38">
                        <c:v>7.9984279999997909E-2</c:v>
                      </c:pt>
                      <c:pt idx="39">
                        <c:v>7.7947875000006661E-2</c:v>
                      </c:pt>
                      <c:pt idx="40">
                        <c:v>7.5911470000001202E-2</c:v>
                      </c:pt>
                      <c:pt idx="41">
                        <c:v>7.3875064999995743E-2</c:v>
                      </c:pt>
                      <c:pt idx="42">
                        <c:v>7.183865999999739E-2</c:v>
                      </c:pt>
                      <c:pt idx="43">
                        <c:v>6.9802254999999036E-2</c:v>
                      </c:pt>
                      <c:pt idx="44">
                        <c:v>6.7765850000000682E-2</c:v>
                      </c:pt>
                      <c:pt idx="45">
                        <c:v>6.5729445000002329E-2</c:v>
                      </c:pt>
                      <c:pt idx="46">
                        <c:v>6.369303999999687E-2</c:v>
                      </c:pt>
                      <c:pt idx="47">
                        <c:v>6.1656635000005622E-2</c:v>
                      </c:pt>
                      <c:pt idx="48">
                        <c:v>5.9620230000000163E-2</c:v>
                      </c:pt>
                      <c:pt idx="49">
                        <c:v>5.7583825000001809E-2</c:v>
                      </c:pt>
                      <c:pt idx="50">
                        <c:v>5.5547420000003456E-2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F10B-40E1-A458-CF55F8F74358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グラフ!$Q$5</c15:sqref>
                        </c15:formulaRef>
                      </c:ext>
                    </c:extLst>
                    <c:strCache>
                      <c:ptCount val="1"/>
                      <c:pt idx="0">
                        <c:v>締め代：Δ-10℃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グラフ!$Q$6:$Q$56</c15:sqref>
                        </c15:formulaRef>
                      </c:ext>
                    </c:extLst>
                    <c:numCache>
                      <c:formatCode>0.000</c:formatCode>
                      <c:ptCount val="51"/>
                      <c:pt idx="0">
                        <c:v>0.14793867000000205</c:v>
                      </c:pt>
                      <c:pt idx="1">
                        <c:v>0.14590226500000369</c:v>
                      </c:pt>
                      <c:pt idx="2">
                        <c:v>0.14386586000000534</c:v>
                      </c:pt>
                      <c:pt idx="3">
                        <c:v>0.14182945499999278</c:v>
                      </c:pt>
                      <c:pt idx="4">
                        <c:v>0.13979305000000153</c:v>
                      </c:pt>
                      <c:pt idx="5">
                        <c:v>0.13775664499999607</c:v>
                      </c:pt>
                      <c:pt idx="6">
                        <c:v>0.13572023999999772</c:v>
                      </c:pt>
                      <c:pt idx="7">
                        <c:v>0.13368383499999936</c:v>
                      </c:pt>
                      <c:pt idx="8">
                        <c:v>0.1316474299999939</c:v>
                      </c:pt>
                      <c:pt idx="9">
                        <c:v>0.12961102500000976</c:v>
                      </c:pt>
                      <c:pt idx="10">
                        <c:v>0.1275746199999972</c:v>
                      </c:pt>
                      <c:pt idx="11">
                        <c:v>0.12553821499999884</c:v>
                      </c:pt>
                      <c:pt idx="12">
                        <c:v>0.12350181000000049</c:v>
                      </c:pt>
                      <c:pt idx="13">
                        <c:v>0.12146540499999503</c:v>
                      </c:pt>
                      <c:pt idx="14">
                        <c:v>0.11942900000000378</c:v>
                      </c:pt>
                      <c:pt idx="15">
                        <c:v>0.11739259500000543</c:v>
                      </c:pt>
                      <c:pt idx="16">
                        <c:v>0.11535618999999997</c:v>
                      </c:pt>
                      <c:pt idx="17">
                        <c:v>0.11331978500000162</c:v>
                      </c:pt>
                      <c:pt idx="18">
                        <c:v>0.11128337999999616</c:v>
                      </c:pt>
                      <c:pt idx="19">
                        <c:v>0.1092469749999978</c:v>
                      </c:pt>
                      <c:pt idx="20">
                        <c:v>0.10721056999999234</c:v>
                      </c:pt>
                      <c:pt idx="21">
                        <c:v>0.10517416499999399</c:v>
                      </c:pt>
                      <c:pt idx="22">
                        <c:v>0.10313775999999564</c:v>
                      </c:pt>
                      <c:pt idx="23">
                        <c:v>0.10110135500000439</c:v>
                      </c:pt>
                      <c:pt idx="24">
                        <c:v>9.906494999999893E-2</c:v>
                      </c:pt>
                      <c:pt idx="25">
                        <c:v>9.7028545000000577E-2</c:v>
                      </c:pt>
                      <c:pt idx="26">
                        <c:v>9.4992140000002223E-2</c:v>
                      </c:pt>
                      <c:pt idx="27">
                        <c:v>9.2955734999996764E-2</c:v>
                      </c:pt>
                      <c:pt idx="28">
                        <c:v>9.0919329999998411E-2</c:v>
                      </c:pt>
                      <c:pt idx="29">
                        <c:v>8.8882924999992952E-2</c:v>
                      </c:pt>
                      <c:pt idx="30">
                        <c:v>8.6846520000001703E-2</c:v>
                      </c:pt>
                      <c:pt idx="31">
                        <c:v>8.4810114999989139E-2</c:v>
                      </c:pt>
                      <c:pt idx="32">
                        <c:v>8.2773710000012102E-2</c:v>
                      </c:pt>
                      <c:pt idx="33">
                        <c:v>8.0737304999999537E-2</c:v>
                      </c:pt>
                      <c:pt idx="34">
                        <c:v>7.8700900000001184E-2</c:v>
                      </c:pt>
                      <c:pt idx="35">
                        <c:v>7.666449500000283E-2</c:v>
                      </c:pt>
                      <c:pt idx="36">
                        <c:v>7.4628089999997371E-2</c:v>
                      </c:pt>
                      <c:pt idx="37">
                        <c:v>7.2591685000006123E-2</c:v>
                      </c:pt>
                      <c:pt idx="38">
                        <c:v>7.0555280000000664E-2</c:v>
                      </c:pt>
                      <c:pt idx="39">
                        <c:v>6.8518875000002311E-2</c:v>
                      </c:pt>
                      <c:pt idx="40">
                        <c:v>6.6482469999996852E-2</c:v>
                      </c:pt>
                      <c:pt idx="41">
                        <c:v>6.4446064999998498E-2</c:v>
                      </c:pt>
                      <c:pt idx="42">
                        <c:v>6.240966000000725E-2</c:v>
                      </c:pt>
                      <c:pt idx="43">
                        <c:v>6.0373255000001791E-2</c:v>
                      </c:pt>
                      <c:pt idx="44">
                        <c:v>5.8336849999996332E-2</c:v>
                      </c:pt>
                      <c:pt idx="45">
                        <c:v>5.6300445000005084E-2</c:v>
                      </c:pt>
                      <c:pt idx="46">
                        <c:v>5.4264039999992519E-2</c:v>
                      </c:pt>
                      <c:pt idx="47">
                        <c:v>5.2227635000001271E-2</c:v>
                      </c:pt>
                      <c:pt idx="48">
                        <c:v>5.0191230000002918E-2</c:v>
                      </c:pt>
                      <c:pt idx="49">
                        <c:v>4.8154824999997459E-2</c:v>
                      </c:pt>
                      <c:pt idx="50">
                        <c:v>4.6118419999999105E-2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10B-40E1-A458-CF55F8F74358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グラフ!$R$5</c15:sqref>
                        </c15:formulaRef>
                      </c:ext>
                    </c:extLst>
                    <c:strCache>
                      <c:ptCount val="1"/>
                      <c:pt idx="0">
                        <c:v>締め代：Δ0℃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グラフ!$R$6:$R$56</c15:sqref>
                        </c15:formulaRef>
                      </c:ext>
                    </c:extLst>
                    <c:numCache>
                      <c:formatCode>0.000</c:formatCode>
                      <c:ptCount val="51"/>
                      <c:pt idx="0">
                        <c:v>0.1385096700000048</c:v>
                      </c:pt>
                      <c:pt idx="1">
                        <c:v>0.13647326499999934</c:v>
                      </c:pt>
                      <c:pt idx="2">
                        <c:v>0.1344368600000081</c:v>
                      </c:pt>
                      <c:pt idx="3">
                        <c:v>0.13240045499999553</c:v>
                      </c:pt>
                      <c:pt idx="4">
                        <c:v>0.13036404999999718</c:v>
                      </c:pt>
                      <c:pt idx="5">
                        <c:v>0.12832764499999882</c:v>
                      </c:pt>
                      <c:pt idx="6">
                        <c:v>0.12629123999999337</c:v>
                      </c:pt>
                      <c:pt idx="7">
                        <c:v>0.12425483500000212</c:v>
                      </c:pt>
                      <c:pt idx="8">
                        <c:v>0.12221842999999666</c:v>
                      </c:pt>
                      <c:pt idx="9">
                        <c:v>0.12018202500000541</c:v>
                      </c:pt>
                      <c:pt idx="10">
                        <c:v>0.11814561999999995</c:v>
                      </c:pt>
                      <c:pt idx="11">
                        <c:v>0.11610921499999449</c:v>
                      </c:pt>
                      <c:pt idx="12">
                        <c:v>0.11407281000000324</c:v>
                      </c:pt>
                      <c:pt idx="13">
                        <c:v>0.11203640499999779</c:v>
                      </c:pt>
                      <c:pt idx="14">
                        <c:v>0.10999999999999943</c:v>
                      </c:pt>
                      <c:pt idx="15">
                        <c:v>0.10796359500000818</c:v>
                      </c:pt>
                      <c:pt idx="16">
                        <c:v>0.10592718999999562</c:v>
                      </c:pt>
                      <c:pt idx="17">
                        <c:v>0.10389078499999727</c:v>
                      </c:pt>
                      <c:pt idx="18">
                        <c:v>0.10185437999999891</c:v>
                      </c:pt>
                      <c:pt idx="19">
                        <c:v>9.9817974999993453E-2</c:v>
                      </c:pt>
                      <c:pt idx="20">
                        <c:v>9.7781569999995099E-2</c:v>
                      </c:pt>
                      <c:pt idx="21">
                        <c:v>9.5745165000003851E-2</c:v>
                      </c:pt>
                      <c:pt idx="22">
                        <c:v>9.3708759999998392E-2</c:v>
                      </c:pt>
                      <c:pt idx="23">
                        <c:v>9.1672355000000039E-2</c:v>
                      </c:pt>
                      <c:pt idx="24">
                        <c:v>8.963594999999458E-2</c:v>
                      </c:pt>
                      <c:pt idx="25">
                        <c:v>8.7599545000003332E-2</c:v>
                      </c:pt>
                      <c:pt idx="26">
                        <c:v>8.5563139999997873E-2</c:v>
                      </c:pt>
                      <c:pt idx="27">
                        <c:v>8.3526734999992414E-2</c:v>
                      </c:pt>
                      <c:pt idx="28">
                        <c:v>8.1490330000001165E-2</c:v>
                      </c:pt>
                      <c:pt idx="29">
                        <c:v>7.9453924999988601E-2</c:v>
                      </c:pt>
                      <c:pt idx="30">
                        <c:v>7.7417520000011564E-2</c:v>
                      </c:pt>
                      <c:pt idx="31">
                        <c:v>7.5381114999998999E-2</c:v>
                      </c:pt>
                      <c:pt idx="32">
                        <c:v>7.3344710000007751E-2</c:v>
                      </c:pt>
                      <c:pt idx="33">
                        <c:v>7.1308305000002292E-2</c:v>
                      </c:pt>
                      <c:pt idx="34">
                        <c:v>6.9271899999996833E-2</c:v>
                      </c:pt>
                      <c:pt idx="35">
                        <c:v>6.723549499999848E-2</c:v>
                      </c:pt>
                      <c:pt idx="36">
                        <c:v>6.5199090000000126E-2</c:v>
                      </c:pt>
                      <c:pt idx="37">
                        <c:v>6.3162685000001773E-2</c:v>
                      </c:pt>
                      <c:pt idx="38">
                        <c:v>6.1126279999996314E-2</c:v>
                      </c:pt>
                      <c:pt idx="39">
                        <c:v>5.9089875000005065E-2</c:v>
                      </c:pt>
                      <c:pt idx="40">
                        <c:v>5.7053470000006712E-2</c:v>
                      </c:pt>
                      <c:pt idx="41">
                        <c:v>5.5017065000001253E-2</c:v>
                      </c:pt>
                      <c:pt idx="42">
                        <c:v>5.2980660000002899E-2</c:v>
                      </c:pt>
                      <c:pt idx="43">
                        <c:v>5.0944255000004546E-2</c:v>
                      </c:pt>
                      <c:pt idx="44">
                        <c:v>4.8907849999991981E-2</c:v>
                      </c:pt>
                      <c:pt idx="45">
                        <c:v>4.6871445000000733E-2</c:v>
                      </c:pt>
                      <c:pt idx="46">
                        <c:v>4.4835039999995274E-2</c:v>
                      </c:pt>
                      <c:pt idx="47">
                        <c:v>4.2798634999996921E-2</c:v>
                      </c:pt>
                      <c:pt idx="48">
                        <c:v>4.0762229999998567E-2</c:v>
                      </c:pt>
                      <c:pt idx="49">
                        <c:v>3.8725825000000214E-2</c:v>
                      </c:pt>
                      <c:pt idx="50">
                        <c:v>3.6689420000008965E-2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F10B-40E1-A458-CF55F8F74358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グラフ!$S$5</c15:sqref>
                        </c15:formulaRef>
                      </c:ext>
                    </c:extLst>
                    <c:strCache>
                      <c:ptCount val="1"/>
                      <c:pt idx="0">
                        <c:v>締め代：Δ+10℃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グラフ!$S$6:$S$56</c15:sqref>
                        </c15:formulaRef>
                      </c:ext>
                    </c:extLst>
                    <c:numCache>
                      <c:formatCode>0.000</c:formatCode>
                      <c:ptCount val="51"/>
                      <c:pt idx="0">
                        <c:v>0.12908067000000756</c:v>
                      </c:pt>
                      <c:pt idx="1">
                        <c:v>0.1270442650000021</c:v>
                      </c:pt>
                      <c:pt idx="2">
                        <c:v>0.12500786000000375</c:v>
                      </c:pt>
                      <c:pt idx="3">
                        <c:v>0.12297145499999829</c:v>
                      </c:pt>
                      <c:pt idx="4">
                        <c:v>0.12093504999999283</c:v>
                      </c:pt>
                      <c:pt idx="5">
                        <c:v>0.11889864500000158</c:v>
                      </c:pt>
                      <c:pt idx="6">
                        <c:v>0.11686223999999612</c:v>
                      </c:pt>
                      <c:pt idx="7">
                        <c:v>0.11482583499999777</c:v>
                      </c:pt>
                      <c:pt idx="8">
                        <c:v>0.11278942999999941</c:v>
                      </c:pt>
                      <c:pt idx="9">
                        <c:v>0.11075302500000106</c:v>
                      </c:pt>
                      <c:pt idx="10">
                        <c:v>0.10871662000000271</c:v>
                      </c:pt>
                      <c:pt idx="11">
                        <c:v>0.10668021499999725</c:v>
                      </c:pt>
                      <c:pt idx="12">
                        <c:v>0.10464380999999889</c:v>
                      </c:pt>
                      <c:pt idx="13">
                        <c:v>0.10260740500000054</c:v>
                      </c:pt>
                      <c:pt idx="14">
                        <c:v>0.10057099999999508</c:v>
                      </c:pt>
                      <c:pt idx="15">
                        <c:v>9.8534595000003833E-2</c:v>
                      </c:pt>
                      <c:pt idx="16">
                        <c:v>9.6498189999998374E-2</c:v>
                      </c:pt>
                      <c:pt idx="17">
                        <c:v>9.4461784999992915E-2</c:v>
                      </c:pt>
                      <c:pt idx="18">
                        <c:v>9.2425380000001667E-2</c:v>
                      </c:pt>
                      <c:pt idx="19">
                        <c:v>9.0388975000003313E-2</c:v>
                      </c:pt>
                      <c:pt idx="20">
                        <c:v>8.8352569999997854E-2</c:v>
                      </c:pt>
                      <c:pt idx="21">
                        <c:v>8.6316164999999501E-2</c:v>
                      </c:pt>
                      <c:pt idx="22">
                        <c:v>8.4279759999994042E-2</c:v>
                      </c:pt>
                      <c:pt idx="23">
                        <c:v>8.2243355000002794E-2</c:v>
                      </c:pt>
                      <c:pt idx="24">
                        <c:v>8.0206949999990229E-2</c:v>
                      </c:pt>
                      <c:pt idx="25">
                        <c:v>7.8170544999998981E-2</c:v>
                      </c:pt>
                      <c:pt idx="26">
                        <c:v>7.6134140000000627E-2</c:v>
                      </c:pt>
                      <c:pt idx="27">
                        <c:v>7.4097734999988063E-2</c:v>
                      </c:pt>
                      <c:pt idx="28">
                        <c:v>7.2061330000011026E-2</c:v>
                      </c:pt>
                      <c:pt idx="29">
                        <c:v>7.0024924999998461E-2</c:v>
                      </c:pt>
                      <c:pt idx="30">
                        <c:v>6.7988520000007213E-2</c:v>
                      </c:pt>
                      <c:pt idx="31">
                        <c:v>6.5952115000001754E-2</c:v>
                      </c:pt>
                      <c:pt idx="32">
                        <c:v>6.3915710000003401E-2</c:v>
                      </c:pt>
                      <c:pt idx="33">
                        <c:v>6.1879304999997942E-2</c:v>
                      </c:pt>
                      <c:pt idx="34">
                        <c:v>5.9842899999999588E-2</c:v>
                      </c:pt>
                      <c:pt idx="35">
                        <c:v>5.7806494999994129E-2</c:v>
                      </c:pt>
                      <c:pt idx="36">
                        <c:v>5.5770089999995776E-2</c:v>
                      </c:pt>
                      <c:pt idx="37">
                        <c:v>5.3733685000004527E-2</c:v>
                      </c:pt>
                      <c:pt idx="38">
                        <c:v>5.1697280000006174E-2</c:v>
                      </c:pt>
                      <c:pt idx="39">
                        <c:v>4.966087500000782E-2</c:v>
                      </c:pt>
                      <c:pt idx="40">
                        <c:v>4.7624470000002361E-2</c:v>
                      </c:pt>
                      <c:pt idx="41">
                        <c:v>4.5588065000004008E-2</c:v>
                      </c:pt>
                      <c:pt idx="42">
                        <c:v>4.3551659999998549E-2</c:v>
                      </c:pt>
                      <c:pt idx="43">
                        <c:v>4.1515255000000195E-2</c:v>
                      </c:pt>
                      <c:pt idx="44">
                        <c:v>3.9478849999994736E-2</c:v>
                      </c:pt>
                      <c:pt idx="45">
                        <c:v>3.7442444999996383E-2</c:v>
                      </c:pt>
                      <c:pt idx="46">
                        <c:v>3.5406039999990924E-2</c:v>
                      </c:pt>
                      <c:pt idx="47">
                        <c:v>3.3369634999999676E-2</c:v>
                      </c:pt>
                      <c:pt idx="48">
                        <c:v>3.1333230000008427E-2</c:v>
                      </c:pt>
                      <c:pt idx="49">
                        <c:v>2.9296825000002968E-2</c:v>
                      </c:pt>
                      <c:pt idx="50">
                        <c:v>2.7260420000004615E-2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F10B-40E1-A458-CF55F8F74358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グラフ!$T$5</c15:sqref>
                        </c15:formulaRef>
                      </c:ext>
                    </c:extLst>
                    <c:strCache>
                      <c:ptCount val="1"/>
                      <c:pt idx="0">
                        <c:v>締め代：Δ+20℃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グラフ!$T$6:$T$56</c15:sqref>
                        </c15:formulaRef>
                      </c:ext>
                    </c:extLst>
                    <c:numCache>
                      <c:formatCode>0.000</c:formatCode>
                      <c:ptCount val="51"/>
                      <c:pt idx="0">
                        <c:v>0.11965167000000321</c:v>
                      </c:pt>
                      <c:pt idx="1">
                        <c:v>0.11761526500000485</c:v>
                      </c:pt>
                      <c:pt idx="2">
                        <c:v>0.11557885999999939</c:v>
                      </c:pt>
                      <c:pt idx="3">
                        <c:v>0.11354245500000104</c:v>
                      </c:pt>
                      <c:pt idx="4">
                        <c:v>0.11150604999999558</c:v>
                      </c:pt>
                      <c:pt idx="5">
                        <c:v>0.10946964499999723</c:v>
                      </c:pt>
                      <c:pt idx="6">
                        <c:v>0.10743323999999888</c:v>
                      </c:pt>
                      <c:pt idx="7">
                        <c:v>0.10539683499999342</c:v>
                      </c:pt>
                      <c:pt idx="8">
                        <c:v>0.10336043000000217</c:v>
                      </c:pt>
                      <c:pt idx="9">
                        <c:v>0.10132402500000381</c:v>
                      </c:pt>
                      <c:pt idx="10">
                        <c:v>9.9287619999998356E-2</c:v>
                      </c:pt>
                      <c:pt idx="11">
                        <c:v>9.7251215000000002E-2</c:v>
                      </c:pt>
                      <c:pt idx="12">
                        <c:v>9.5214809999994543E-2</c:v>
                      </c:pt>
                      <c:pt idx="13">
                        <c:v>9.3178404999996189E-2</c:v>
                      </c:pt>
                      <c:pt idx="14">
                        <c:v>9.1141999999997836E-2</c:v>
                      </c:pt>
                      <c:pt idx="15">
                        <c:v>8.9105594999999482E-2</c:v>
                      </c:pt>
                      <c:pt idx="16">
                        <c:v>8.7069190000001129E-2</c:v>
                      </c:pt>
                      <c:pt idx="17">
                        <c:v>8.5032785000002775E-2</c:v>
                      </c:pt>
                      <c:pt idx="18">
                        <c:v>8.2996380000004422E-2</c:v>
                      </c:pt>
                      <c:pt idx="19">
                        <c:v>8.0959974999998963E-2</c:v>
                      </c:pt>
                      <c:pt idx="20">
                        <c:v>7.8923569999993504E-2</c:v>
                      </c:pt>
                      <c:pt idx="21">
                        <c:v>7.6887165000002256E-2</c:v>
                      </c:pt>
                      <c:pt idx="22">
                        <c:v>7.4850759999989691E-2</c:v>
                      </c:pt>
                      <c:pt idx="23">
                        <c:v>7.2814354999998443E-2</c:v>
                      </c:pt>
                      <c:pt idx="24">
                        <c:v>7.0777949999992984E-2</c:v>
                      </c:pt>
                      <c:pt idx="25">
                        <c:v>6.874154499999463E-2</c:v>
                      </c:pt>
                      <c:pt idx="26">
                        <c:v>6.6705140000010488E-2</c:v>
                      </c:pt>
                      <c:pt idx="27">
                        <c:v>6.4668734999997923E-2</c:v>
                      </c:pt>
                      <c:pt idx="28">
                        <c:v>6.2632330000006675E-2</c:v>
                      </c:pt>
                      <c:pt idx="29">
                        <c:v>6.0595925000001216E-2</c:v>
                      </c:pt>
                      <c:pt idx="30">
                        <c:v>5.8559520000002863E-2</c:v>
                      </c:pt>
                      <c:pt idx="31">
                        <c:v>5.6523114999997404E-2</c:v>
                      </c:pt>
                      <c:pt idx="32">
                        <c:v>5.4486710000006155E-2</c:v>
                      </c:pt>
                      <c:pt idx="33">
                        <c:v>5.2450304999993591E-2</c:v>
                      </c:pt>
                      <c:pt idx="34">
                        <c:v>5.0413899999995238E-2</c:v>
                      </c:pt>
                      <c:pt idx="35">
                        <c:v>4.8377494999996884E-2</c:v>
                      </c:pt>
                      <c:pt idx="36">
                        <c:v>4.6341090000005636E-2</c:v>
                      </c:pt>
                      <c:pt idx="37">
                        <c:v>4.4304685000007282E-2</c:v>
                      </c:pt>
                      <c:pt idx="38">
                        <c:v>4.2268280000001823E-2</c:v>
                      </c:pt>
                      <c:pt idx="39">
                        <c:v>4.0231875000010575E-2</c:v>
                      </c:pt>
                      <c:pt idx="40">
                        <c:v>3.8195469999998011E-2</c:v>
                      </c:pt>
                      <c:pt idx="41">
                        <c:v>3.6159064999999657E-2</c:v>
                      </c:pt>
                      <c:pt idx="42">
                        <c:v>3.4122660000001304E-2</c:v>
                      </c:pt>
                      <c:pt idx="43">
                        <c:v>3.2086254999995845E-2</c:v>
                      </c:pt>
                      <c:pt idx="44">
                        <c:v>3.0049849999990386E-2</c:v>
                      </c:pt>
                      <c:pt idx="45">
                        <c:v>2.8013444999999138E-2</c:v>
                      </c:pt>
                      <c:pt idx="46">
                        <c:v>2.5977040000000784E-2</c:v>
                      </c:pt>
                      <c:pt idx="47">
                        <c:v>2.394063500000243E-2</c:v>
                      </c:pt>
                      <c:pt idx="48">
                        <c:v>2.1904230000004077E-2</c:v>
                      </c:pt>
                      <c:pt idx="49">
                        <c:v>1.9867825000005723E-2</c:v>
                      </c:pt>
                      <c:pt idx="50">
                        <c:v>1.7831420000000264E-2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F10B-40E1-A458-CF55F8F74358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グラフ!$U$5</c15:sqref>
                        </c15:formulaRef>
                      </c:ext>
                    </c:extLst>
                    <c:strCache>
                      <c:ptCount val="1"/>
                      <c:pt idx="0">
                        <c:v>締め代：Δ+30℃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グラフ!$U$6:$U$56</c15:sqref>
                        </c15:formulaRef>
                      </c:ext>
                    </c:extLst>
                    <c:numCache>
                      <c:formatCode>0.000</c:formatCode>
                      <c:ptCount val="51"/>
                      <c:pt idx="0">
                        <c:v>0.11022266999999886</c:v>
                      </c:pt>
                      <c:pt idx="1">
                        <c:v>0.10818626500000761</c:v>
                      </c:pt>
                      <c:pt idx="2">
                        <c:v>0.10614986000000215</c:v>
                      </c:pt>
                      <c:pt idx="3">
                        <c:v>0.10411345499999669</c:v>
                      </c:pt>
                      <c:pt idx="4">
                        <c:v>0.10207704999999834</c:v>
                      </c:pt>
                      <c:pt idx="5">
                        <c:v>0.10004064499999288</c:v>
                      </c:pt>
                      <c:pt idx="6">
                        <c:v>9.800424000000163E-2</c:v>
                      </c:pt>
                      <c:pt idx="7">
                        <c:v>9.5967834999996171E-2</c:v>
                      </c:pt>
                      <c:pt idx="8">
                        <c:v>9.3931429999997818E-2</c:v>
                      </c:pt>
                      <c:pt idx="9">
                        <c:v>9.1895025000006569E-2</c:v>
                      </c:pt>
                      <c:pt idx="10">
                        <c:v>8.9858619999994005E-2</c:v>
                      </c:pt>
                      <c:pt idx="11">
                        <c:v>8.7822214999995651E-2</c:v>
                      </c:pt>
                      <c:pt idx="12">
                        <c:v>8.5785809999997298E-2</c:v>
                      </c:pt>
                      <c:pt idx="13">
                        <c:v>8.3749404999991839E-2</c:v>
                      </c:pt>
                      <c:pt idx="14">
                        <c:v>8.1713000000000591E-2</c:v>
                      </c:pt>
                      <c:pt idx="15">
                        <c:v>7.9676595000009343E-2</c:v>
                      </c:pt>
                      <c:pt idx="16">
                        <c:v>7.7640190000003884E-2</c:v>
                      </c:pt>
                      <c:pt idx="17">
                        <c:v>7.5603784999998425E-2</c:v>
                      </c:pt>
                      <c:pt idx="18">
                        <c:v>7.3567380000000071E-2</c:v>
                      </c:pt>
                      <c:pt idx="19">
                        <c:v>7.1530975000001717E-2</c:v>
                      </c:pt>
                      <c:pt idx="20">
                        <c:v>6.9494569999989153E-2</c:v>
                      </c:pt>
                      <c:pt idx="21">
                        <c:v>6.7458164999997905E-2</c:v>
                      </c:pt>
                      <c:pt idx="22">
                        <c:v>6.5421759999992446E-2</c:v>
                      </c:pt>
                      <c:pt idx="23">
                        <c:v>6.3385354999994092E-2</c:v>
                      </c:pt>
                      <c:pt idx="24">
                        <c:v>6.1348950000002844E-2</c:v>
                      </c:pt>
                      <c:pt idx="25">
                        <c:v>5.9312545000004491E-2</c:v>
                      </c:pt>
                      <c:pt idx="26">
                        <c:v>5.7276140000006137E-2</c:v>
                      </c:pt>
                      <c:pt idx="27">
                        <c:v>5.5239735000000678E-2</c:v>
                      </c:pt>
                      <c:pt idx="28">
                        <c:v>5.3203330000002325E-2</c:v>
                      </c:pt>
                      <c:pt idx="29">
                        <c:v>5.1166924999996866E-2</c:v>
                      </c:pt>
                      <c:pt idx="30">
                        <c:v>4.9130520000005617E-2</c:v>
                      </c:pt>
                      <c:pt idx="31">
                        <c:v>4.7094114999993053E-2</c:v>
                      </c:pt>
                      <c:pt idx="32">
                        <c:v>4.5057710000001805E-2</c:v>
                      </c:pt>
                      <c:pt idx="33">
                        <c:v>4.3021304999996346E-2</c:v>
                      </c:pt>
                      <c:pt idx="34">
                        <c:v>4.0984900000005098E-2</c:v>
                      </c:pt>
                      <c:pt idx="35">
                        <c:v>3.8948494999999639E-2</c:v>
                      </c:pt>
                      <c:pt idx="36">
                        <c:v>3.6912090000001285E-2</c:v>
                      </c:pt>
                      <c:pt idx="37">
                        <c:v>3.4875685000010037E-2</c:v>
                      </c:pt>
                      <c:pt idx="38">
                        <c:v>3.2839279999997473E-2</c:v>
                      </c:pt>
                      <c:pt idx="39">
                        <c:v>3.0802875000006225E-2</c:v>
                      </c:pt>
                      <c:pt idx="40">
                        <c:v>2.8766470000000766E-2</c:v>
                      </c:pt>
                      <c:pt idx="41">
                        <c:v>2.6730064999995307E-2</c:v>
                      </c:pt>
                      <c:pt idx="42">
                        <c:v>2.4693659999996953E-2</c:v>
                      </c:pt>
                      <c:pt idx="43">
                        <c:v>2.2657254999998599E-2</c:v>
                      </c:pt>
                      <c:pt idx="44">
                        <c:v>2.0620850000000246E-2</c:v>
                      </c:pt>
                      <c:pt idx="45">
                        <c:v>1.8584445000001892E-2</c:v>
                      </c:pt>
                      <c:pt idx="46">
                        <c:v>1.6548039999996433E-2</c:v>
                      </c:pt>
                      <c:pt idx="47">
                        <c:v>1.4511635000005185E-2</c:v>
                      </c:pt>
                      <c:pt idx="48">
                        <c:v>1.2475229999999726E-2</c:v>
                      </c:pt>
                      <c:pt idx="49">
                        <c:v>1.0438825000001373E-2</c:v>
                      </c:pt>
                      <c:pt idx="50">
                        <c:v>8.4024200000030191E-3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F10B-40E1-A458-CF55F8F74358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グラフ!$AC$5</c15:sqref>
                        </c15:formulaRef>
                      </c:ext>
                    </c:extLst>
                    <c:strCache>
                      <c:ptCount val="1"/>
                      <c:pt idx="0">
                        <c:v>inner応力:Δ-30℃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グラフ!$AC$6:$AC$56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316.39983997580583</c:v>
                      </c:pt>
                      <c:pt idx="1">
                        <c:v>312.536943815303</c:v>
                      </c:pt>
                      <c:pt idx="2">
                        <c:v>308.67404765481371</c:v>
                      </c:pt>
                      <c:pt idx="3">
                        <c:v>304.81115149432452</c:v>
                      </c:pt>
                      <c:pt idx="4">
                        <c:v>300.94825533382181</c:v>
                      </c:pt>
                      <c:pt idx="5">
                        <c:v>297.08535917333245</c:v>
                      </c:pt>
                      <c:pt idx="6">
                        <c:v>293.22246301284321</c:v>
                      </c:pt>
                      <c:pt idx="7">
                        <c:v>289.35956685234049</c:v>
                      </c:pt>
                      <c:pt idx="8">
                        <c:v>285.49667069186472</c:v>
                      </c:pt>
                      <c:pt idx="9">
                        <c:v>281.63377453137542</c:v>
                      </c:pt>
                      <c:pt idx="10">
                        <c:v>277.77087837087265</c:v>
                      </c:pt>
                      <c:pt idx="11">
                        <c:v>273.90798221038341</c:v>
                      </c:pt>
                      <c:pt idx="12">
                        <c:v>270.04508604988069</c:v>
                      </c:pt>
                      <c:pt idx="13">
                        <c:v>266.18218988940487</c:v>
                      </c:pt>
                      <c:pt idx="14">
                        <c:v>262.3192937289021</c:v>
                      </c:pt>
                      <c:pt idx="15">
                        <c:v>258.45639756842633</c:v>
                      </c:pt>
                      <c:pt idx="16">
                        <c:v>254.59350140792358</c:v>
                      </c:pt>
                      <c:pt idx="17">
                        <c:v>250.73060524742075</c:v>
                      </c:pt>
                      <c:pt idx="18">
                        <c:v>246.86770908694498</c:v>
                      </c:pt>
                      <c:pt idx="19">
                        <c:v>243.0048129264423</c:v>
                      </c:pt>
                      <c:pt idx="20">
                        <c:v>239.14191676593958</c:v>
                      </c:pt>
                      <c:pt idx="21">
                        <c:v>235.27902060546376</c:v>
                      </c:pt>
                      <c:pt idx="22">
                        <c:v>231.41612444494749</c:v>
                      </c:pt>
                      <c:pt idx="23">
                        <c:v>227.55322828447171</c:v>
                      </c:pt>
                      <c:pt idx="24">
                        <c:v>223.69033212396894</c:v>
                      </c:pt>
                      <c:pt idx="25">
                        <c:v>219.8274359634797</c:v>
                      </c:pt>
                      <c:pt idx="26">
                        <c:v>215.96453980300393</c:v>
                      </c:pt>
                      <c:pt idx="27">
                        <c:v>212.10164364250119</c:v>
                      </c:pt>
                      <c:pt idx="28">
                        <c:v>208.23874748202539</c:v>
                      </c:pt>
                      <c:pt idx="29">
                        <c:v>204.37585132150912</c:v>
                      </c:pt>
                      <c:pt idx="30">
                        <c:v>200.51295516103335</c:v>
                      </c:pt>
                      <c:pt idx="31">
                        <c:v>196.6500590005306</c:v>
                      </c:pt>
                      <c:pt idx="32">
                        <c:v>192.78716284004133</c:v>
                      </c:pt>
                      <c:pt idx="33">
                        <c:v>188.92426667953862</c:v>
                      </c:pt>
                      <c:pt idx="34">
                        <c:v>185.06137051904932</c:v>
                      </c:pt>
                      <c:pt idx="35">
                        <c:v>181.19847435854655</c:v>
                      </c:pt>
                      <c:pt idx="36">
                        <c:v>177.33557819808425</c:v>
                      </c:pt>
                      <c:pt idx="37">
                        <c:v>173.47268203759498</c:v>
                      </c:pt>
                      <c:pt idx="38">
                        <c:v>169.60978587709224</c:v>
                      </c:pt>
                      <c:pt idx="39">
                        <c:v>165.74688971661644</c:v>
                      </c:pt>
                      <c:pt idx="40">
                        <c:v>161.88399355610022</c:v>
                      </c:pt>
                      <c:pt idx="41">
                        <c:v>158.02109739561095</c:v>
                      </c:pt>
                      <c:pt idx="42">
                        <c:v>154.15820123512168</c:v>
                      </c:pt>
                      <c:pt idx="43">
                        <c:v>150.29530507461894</c:v>
                      </c:pt>
                      <c:pt idx="44">
                        <c:v>146.43240891411619</c:v>
                      </c:pt>
                      <c:pt idx="45">
                        <c:v>142.5695127536404</c:v>
                      </c:pt>
                      <c:pt idx="46">
                        <c:v>138.7066165931511</c:v>
                      </c:pt>
                      <c:pt idx="47">
                        <c:v>134.84372043266185</c:v>
                      </c:pt>
                      <c:pt idx="48">
                        <c:v>130.98082427217258</c:v>
                      </c:pt>
                      <c:pt idx="49">
                        <c:v>127.11792811168331</c:v>
                      </c:pt>
                      <c:pt idx="50">
                        <c:v>123.25503195118056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10B-40E1-A458-CF55F8F74358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グラフ!$AD$5</c15:sqref>
                        </c15:formulaRef>
                      </c:ext>
                    </c:extLst>
                    <c:strCache>
                      <c:ptCount val="1"/>
                      <c:pt idx="0">
                        <c:v>inner応力:Δ-20℃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グラフ!$AD$6:$AD$56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298.51378690812061</c:v>
                      </c:pt>
                      <c:pt idx="1">
                        <c:v>294.65089074764478</c:v>
                      </c:pt>
                      <c:pt idx="2">
                        <c:v>290.78799458714195</c:v>
                      </c:pt>
                      <c:pt idx="3">
                        <c:v>286.92509842663924</c:v>
                      </c:pt>
                      <c:pt idx="4">
                        <c:v>283.06220226615</c:v>
                      </c:pt>
                      <c:pt idx="5">
                        <c:v>279.19930610564722</c:v>
                      </c:pt>
                      <c:pt idx="6">
                        <c:v>275.33640994517145</c:v>
                      </c:pt>
                      <c:pt idx="7">
                        <c:v>271.47351378466868</c:v>
                      </c:pt>
                      <c:pt idx="8">
                        <c:v>267.61061762417944</c:v>
                      </c:pt>
                      <c:pt idx="9">
                        <c:v>263.74772146370367</c:v>
                      </c:pt>
                      <c:pt idx="10">
                        <c:v>259.88482530318737</c:v>
                      </c:pt>
                      <c:pt idx="11">
                        <c:v>256.0219291427116</c:v>
                      </c:pt>
                      <c:pt idx="12">
                        <c:v>252.15903298220891</c:v>
                      </c:pt>
                      <c:pt idx="13">
                        <c:v>248.29613682171961</c:v>
                      </c:pt>
                      <c:pt idx="14">
                        <c:v>244.43324066123029</c:v>
                      </c:pt>
                      <c:pt idx="15">
                        <c:v>240.57034450074104</c:v>
                      </c:pt>
                      <c:pt idx="16">
                        <c:v>236.7074483402518</c:v>
                      </c:pt>
                      <c:pt idx="17">
                        <c:v>232.84455217974906</c:v>
                      </c:pt>
                      <c:pt idx="18">
                        <c:v>228.98165601925979</c:v>
                      </c:pt>
                      <c:pt idx="19">
                        <c:v>225.11875985877052</c:v>
                      </c:pt>
                      <c:pt idx="20">
                        <c:v>221.25586369825425</c:v>
                      </c:pt>
                      <c:pt idx="21">
                        <c:v>217.39296753777845</c:v>
                      </c:pt>
                      <c:pt idx="22">
                        <c:v>213.53007137727576</c:v>
                      </c:pt>
                      <c:pt idx="23">
                        <c:v>209.66717521678646</c:v>
                      </c:pt>
                      <c:pt idx="24">
                        <c:v>205.80427905629722</c:v>
                      </c:pt>
                      <c:pt idx="25">
                        <c:v>201.94138289582142</c:v>
                      </c:pt>
                      <c:pt idx="26">
                        <c:v>198.07848673533215</c:v>
                      </c:pt>
                      <c:pt idx="27">
                        <c:v>194.21559057481588</c:v>
                      </c:pt>
                      <c:pt idx="28">
                        <c:v>190.35269441434011</c:v>
                      </c:pt>
                      <c:pt idx="29">
                        <c:v>186.48979825383736</c:v>
                      </c:pt>
                      <c:pt idx="30">
                        <c:v>182.62690209334812</c:v>
                      </c:pt>
                      <c:pt idx="31">
                        <c:v>178.76400593284535</c:v>
                      </c:pt>
                      <c:pt idx="32">
                        <c:v>174.90110977236958</c:v>
                      </c:pt>
                      <c:pt idx="33">
                        <c:v>171.03821361185331</c:v>
                      </c:pt>
                      <c:pt idx="34">
                        <c:v>167.17531745139101</c:v>
                      </c:pt>
                      <c:pt idx="35">
                        <c:v>163.31242129088824</c:v>
                      </c:pt>
                      <c:pt idx="36">
                        <c:v>159.44952513039902</c:v>
                      </c:pt>
                      <c:pt idx="37">
                        <c:v>155.5866289699232</c:v>
                      </c:pt>
                      <c:pt idx="38">
                        <c:v>151.72373280940698</c:v>
                      </c:pt>
                      <c:pt idx="39">
                        <c:v>147.86083664893118</c:v>
                      </c:pt>
                      <c:pt idx="40">
                        <c:v>143.99794048842847</c:v>
                      </c:pt>
                      <c:pt idx="41">
                        <c:v>140.13504432792567</c:v>
                      </c:pt>
                      <c:pt idx="42">
                        <c:v>136.27214816743643</c:v>
                      </c:pt>
                      <c:pt idx="43">
                        <c:v>132.40925200694716</c:v>
                      </c:pt>
                      <c:pt idx="44">
                        <c:v>128.54635584645791</c:v>
                      </c:pt>
                      <c:pt idx="45">
                        <c:v>124.6834596859686</c:v>
                      </c:pt>
                      <c:pt idx="46">
                        <c:v>120.82056352546589</c:v>
                      </c:pt>
                      <c:pt idx="47">
                        <c:v>116.95766736499009</c:v>
                      </c:pt>
                      <c:pt idx="48">
                        <c:v>113.09477120448732</c:v>
                      </c:pt>
                      <c:pt idx="49">
                        <c:v>109.23187504399806</c:v>
                      </c:pt>
                      <c:pt idx="50">
                        <c:v>105.36897888350879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10B-40E1-A458-CF55F8F74358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グラフ!$AE$5</c15:sqref>
                        </c15:formulaRef>
                      </c:ext>
                    </c:extLst>
                    <c:strCache>
                      <c:ptCount val="1"/>
                      <c:pt idx="0">
                        <c:v>inner応力:Δ-10℃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グラフ!$AE$6:$AE$56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280.62773384044874</c:v>
                      </c:pt>
                      <c:pt idx="1">
                        <c:v>276.7648376799595</c:v>
                      </c:pt>
                      <c:pt idx="2">
                        <c:v>272.90194151947026</c:v>
                      </c:pt>
                      <c:pt idx="3">
                        <c:v>269.03904535895401</c:v>
                      </c:pt>
                      <c:pt idx="4">
                        <c:v>265.17614919847824</c:v>
                      </c:pt>
                      <c:pt idx="5">
                        <c:v>261.31325303797553</c:v>
                      </c:pt>
                      <c:pt idx="6">
                        <c:v>257.45035687748617</c:v>
                      </c:pt>
                      <c:pt idx="7">
                        <c:v>253.5874607169969</c:v>
                      </c:pt>
                      <c:pt idx="8">
                        <c:v>249.72456455649419</c:v>
                      </c:pt>
                      <c:pt idx="9">
                        <c:v>245.86166839603189</c:v>
                      </c:pt>
                      <c:pt idx="10">
                        <c:v>241.99877223551564</c:v>
                      </c:pt>
                      <c:pt idx="11">
                        <c:v>238.13587607502637</c:v>
                      </c:pt>
                      <c:pt idx="12">
                        <c:v>234.27297991453713</c:v>
                      </c:pt>
                      <c:pt idx="13">
                        <c:v>230.41008375403433</c:v>
                      </c:pt>
                      <c:pt idx="14">
                        <c:v>226.54718759355856</c:v>
                      </c:pt>
                      <c:pt idx="15">
                        <c:v>222.68429143306929</c:v>
                      </c:pt>
                      <c:pt idx="16">
                        <c:v>218.82139527256655</c:v>
                      </c:pt>
                      <c:pt idx="17">
                        <c:v>214.95849911207725</c:v>
                      </c:pt>
                      <c:pt idx="18">
                        <c:v>211.09560295157456</c:v>
                      </c:pt>
                      <c:pt idx="19">
                        <c:v>207.23270679108523</c:v>
                      </c:pt>
                      <c:pt idx="20">
                        <c:v>203.36981063058249</c:v>
                      </c:pt>
                      <c:pt idx="21">
                        <c:v>199.50691447009325</c:v>
                      </c:pt>
                      <c:pt idx="22">
                        <c:v>195.64401830960398</c:v>
                      </c:pt>
                      <c:pt idx="23">
                        <c:v>191.78112214912815</c:v>
                      </c:pt>
                      <c:pt idx="24">
                        <c:v>187.91822598862544</c:v>
                      </c:pt>
                      <c:pt idx="25">
                        <c:v>184.05532982813617</c:v>
                      </c:pt>
                      <c:pt idx="26">
                        <c:v>180.19243366764687</c:v>
                      </c:pt>
                      <c:pt idx="27">
                        <c:v>176.32953750714412</c:v>
                      </c:pt>
                      <c:pt idx="28">
                        <c:v>172.46664134665488</c:v>
                      </c:pt>
                      <c:pt idx="29">
                        <c:v>168.60374518615214</c:v>
                      </c:pt>
                      <c:pt idx="30">
                        <c:v>164.74084902567634</c:v>
                      </c:pt>
                      <c:pt idx="31">
                        <c:v>160.8779528651601</c:v>
                      </c:pt>
                      <c:pt idx="32">
                        <c:v>157.01505670471127</c:v>
                      </c:pt>
                      <c:pt idx="33">
                        <c:v>153.15216054419503</c:v>
                      </c:pt>
                      <c:pt idx="34">
                        <c:v>149.28926438370576</c:v>
                      </c:pt>
                      <c:pt idx="35">
                        <c:v>145.42636822321651</c:v>
                      </c:pt>
                      <c:pt idx="36">
                        <c:v>141.56347206271377</c:v>
                      </c:pt>
                      <c:pt idx="37">
                        <c:v>137.70057590223794</c:v>
                      </c:pt>
                      <c:pt idx="38">
                        <c:v>133.8376797417352</c:v>
                      </c:pt>
                      <c:pt idx="39">
                        <c:v>129.97478358124593</c:v>
                      </c:pt>
                      <c:pt idx="40">
                        <c:v>126.11188742074319</c:v>
                      </c:pt>
                      <c:pt idx="41">
                        <c:v>122.24899126025393</c:v>
                      </c:pt>
                      <c:pt idx="42">
                        <c:v>118.38609509977813</c:v>
                      </c:pt>
                      <c:pt idx="43">
                        <c:v>114.5231989392754</c:v>
                      </c:pt>
                      <c:pt idx="44">
                        <c:v>110.66030277877263</c:v>
                      </c:pt>
                      <c:pt idx="45">
                        <c:v>106.79740661829685</c:v>
                      </c:pt>
                      <c:pt idx="46">
                        <c:v>102.9345104577806</c:v>
                      </c:pt>
                      <c:pt idx="47">
                        <c:v>99.071614297304819</c:v>
                      </c:pt>
                      <c:pt idx="48">
                        <c:v>95.208718136815563</c:v>
                      </c:pt>
                      <c:pt idx="49">
                        <c:v>91.34582197631282</c:v>
                      </c:pt>
                      <c:pt idx="50">
                        <c:v>87.482925815823535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10B-40E1-A458-CF55F8F74358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グラフ!$AF$5</c15:sqref>
                        </c15:formulaRef>
                      </c:ext>
                    </c:extLst>
                    <c:strCache>
                      <c:ptCount val="1"/>
                      <c:pt idx="0">
                        <c:v>inner応力:Δ0℃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グラフ!$AF$6:$AF$56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262.74168077277699</c:v>
                      </c:pt>
                      <c:pt idx="1">
                        <c:v>258.87878461227427</c:v>
                      </c:pt>
                      <c:pt idx="2">
                        <c:v>255.01588845179845</c:v>
                      </c:pt>
                      <c:pt idx="3">
                        <c:v>251.15299229128223</c:v>
                      </c:pt>
                      <c:pt idx="4">
                        <c:v>247.29009613079293</c:v>
                      </c:pt>
                      <c:pt idx="5">
                        <c:v>243.42719997030369</c:v>
                      </c:pt>
                      <c:pt idx="6">
                        <c:v>239.56430380980095</c:v>
                      </c:pt>
                      <c:pt idx="7">
                        <c:v>235.70140764932518</c:v>
                      </c:pt>
                      <c:pt idx="8">
                        <c:v>231.83851148882241</c:v>
                      </c:pt>
                      <c:pt idx="9">
                        <c:v>227.97561532834661</c:v>
                      </c:pt>
                      <c:pt idx="10">
                        <c:v>224.11271916784389</c:v>
                      </c:pt>
                      <c:pt idx="11">
                        <c:v>220.24982300734109</c:v>
                      </c:pt>
                      <c:pt idx="12">
                        <c:v>216.38692684686532</c:v>
                      </c:pt>
                      <c:pt idx="13">
                        <c:v>212.52403068636258</c:v>
                      </c:pt>
                      <c:pt idx="14">
                        <c:v>208.66113452587334</c:v>
                      </c:pt>
                      <c:pt idx="15">
                        <c:v>204.79823836539751</c:v>
                      </c:pt>
                      <c:pt idx="16">
                        <c:v>200.93534220488129</c:v>
                      </c:pt>
                      <c:pt idx="17">
                        <c:v>197.072446044392</c:v>
                      </c:pt>
                      <c:pt idx="18">
                        <c:v>193.20954988390275</c:v>
                      </c:pt>
                      <c:pt idx="19">
                        <c:v>189.34665372339998</c:v>
                      </c:pt>
                      <c:pt idx="20">
                        <c:v>185.48375756291074</c:v>
                      </c:pt>
                      <c:pt idx="21">
                        <c:v>181.62086140243494</c:v>
                      </c:pt>
                      <c:pt idx="22">
                        <c:v>177.7579652419322</c:v>
                      </c:pt>
                      <c:pt idx="23">
                        <c:v>173.89506908144293</c:v>
                      </c:pt>
                      <c:pt idx="24">
                        <c:v>170.03217292094018</c:v>
                      </c:pt>
                      <c:pt idx="25">
                        <c:v>166.16927676046438</c:v>
                      </c:pt>
                      <c:pt idx="26">
                        <c:v>162.30638059996164</c:v>
                      </c:pt>
                      <c:pt idx="27">
                        <c:v>158.4434844394589</c:v>
                      </c:pt>
                      <c:pt idx="28">
                        <c:v>154.5805882789831</c:v>
                      </c:pt>
                      <c:pt idx="29">
                        <c:v>150.71769211846686</c:v>
                      </c:pt>
                      <c:pt idx="30">
                        <c:v>146.854795958018</c:v>
                      </c:pt>
                      <c:pt idx="31">
                        <c:v>142.99189979750182</c:v>
                      </c:pt>
                      <c:pt idx="32">
                        <c:v>139.12900363702602</c:v>
                      </c:pt>
                      <c:pt idx="33">
                        <c:v>135.26610747652325</c:v>
                      </c:pt>
                      <c:pt idx="34">
                        <c:v>131.40321131602053</c:v>
                      </c:pt>
                      <c:pt idx="35">
                        <c:v>127.54031515553123</c:v>
                      </c:pt>
                      <c:pt idx="36">
                        <c:v>123.67741899504199</c:v>
                      </c:pt>
                      <c:pt idx="37">
                        <c:v>119.8145228345527</c:v>
                      </c:pt>
                      <c:pt idx="38">
                        <c:v>115.95162667404996</c:v>
                      </c:pt>
                      <c:pt idx="39">
                        <c:v>112.08873051357416</c:v>
                      </c:pt>
                      <c:pt idx="40">
                        <c:v>108.22583435308491</c:v>
                      </c:pt>
                      <c:pt idx="41">
                        <c:v>104.36293819258216</c:v>
                      </c:pt>
                      <c:pt idx="42">
                        <c:v>100.50004203209288</c:v>
                      </c:pt>
                      <c:pt idx="43">
                        <c:v>96.637145871603607</c:v>
                      </c:pt>
                      <c:pt idx="44">
                        <c:v>92.774249711087407</c:v>
                      </c:pt>
                      <c:pt idx="45">
                        <c:v>88.91135355061158</c:v>
                      </c:pt>
                      <c:pt idx="46">
                        <c:v>85.048457390108851</c:v>
                      </c:pt>
                      <c:pt idx="47">
                        <c:v>81.18556122961958</c:v>
                      </c:pt>
                      <c:pt idx="48">
                        <c:v>77.322665069130309</c:v>
                      </c:pt>
                      <c:pt idx="49">
                        <c:v>73.459768908641038</c:v>
                      </c:pt>
                      <c:pt idx="50">
                        <c:v>69.596872748165239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10B-40E1-A458-CF55F8F74358}"/>
                  </c:ext>
                </c:extLst>
              </c15:ser>
            </c15:filteredScatterSeries>
            <c15:filteredScatterSeries>
              <c15:ser>
                <c:idx val="18"/>
                <c:order val="1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グラフ!$AG$5</c15:sqref>
                        </c15:formulaRef>
                      </c:ext>
                    </c:extLst>
                    <c:strCache>
                      <c:ptCount val="1"/>
                      <c:pt idx="0">
                        <c:v>inner応力:Δ+10℃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グラフ!$AG$6:$AG$56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244.85562770510521</c:v>
                      </c:pt>
                      <c:pt idx="1">
                        <c:v>240.99273154460249</c:v>
                      </c:pt>
                      <c:pt idx="2">
                        <c:v>237.12983538411322</c:v>
                      </c:pt>
                      <c:pt idx="3">
                        <c:v>233.26693922361045</c:v>
                      </c:pt>
                      <c:pt idx="4">
                        <c:v>229.40404306310771</c:v>
                      </c:pt>
                      <c:pt idx="5">
                        <c:v>225.54114690263191</c:v>
                      </c:pt>
                      <c:pt idx="6">
                        <c:v>221.67825074212919</c:v>
                      </c:pt>
                      <c:pt idx="7">
                        <c:v>217.81535458163989</c:v>
                      </c:pt>
                      <c:pt idx="8">
                        <c:v>213.95245842115065</c:v>
                      </c:pt>
                      <c:pt idx="9">
                        <c:v>210.08956226066138</c:v>
                      </c:pt>
                      <c:pt idx="10">
                        <c:v>206.22666610017208</c:v>
                      </c:pt>
                      <c:pt idx="11">
                        <c:v>202.36376993966934</c:v>
                      </c:pt>
                      <c:pt idx="12">
                        <c:v>198.50087377918007</c:v>
                      </c:pt>
                      <c:pt idx="13">
                        <c:v>194.6379776186908</c:v>
                      </c:pt>
                      <c:pt idx="14">
                        <c:v>190.77508145818808</c:v>
                      </c:pt>
                      <c:pt idx="15">
                        <c:v>186.91218529771228</c:v>
                      </c:pt>
                      <c:pt idx="16">
                        <c:v>183.04928913720951</c:v>
                      </c:pt>
                      <c:pt idx="17">
                        <c:v>179.18639297670677</c:v>
                      </c:pt>
                      <c:pt idx="18">
                        <c:v>175.32349681623097</c:v>
                      </c:pt>
                      <c:pt idx="19">
                        <c:v>171.4606006557417</c:v>
                      </c:pt>
                      <c:pt idx="20">
                        <c:v>167.59770449523899</c:v>
                      </c:pt>
                      <c:pt idx="21">
                        <c:v>163.73480833474969</c:v>
                      </c:pt>
                      <c:pt idx="22">
                        <c:v>159.87191217424694</c:v>
                      </c:pt>
                      <c:pt idx="23">
                        <c:v>156.00901601377117</c:v>
                      </c:pt>
                      <c:pt idx="24">
                        <c:v>152.14611985325493</c:v>
                      </c:pt>
                      <c:pt idx="25">
                        <c:v>148.2832236927791</c:v>
                      </c:pt>
                      <c:pt idx="26">
                        <c:v>144.42032753228986</c:v>
                      </c:pt>
                      <c:pt idx="27">
                        <c:v>140.55743137177365</c:v>
                      </c:pt>
                      <c:pt idx="28">
                        <c:v>136.69453521132482</c:v>
                      </c:pt>
                      <c:pt idx="29">
                        <c:v>132.83163905080855</c:v>
                      </c:pt>
                      <c:pt idx="30">
                        <c:v>128.96874289033281</c:v>
                      </c:pt>
                      <c:pt idx="31">
                        <c:v>125.10584672983003</c:v>
                      </c:pt>
                      <c:pt idx="32">
                        <c:v>121.24295056934076</c:v>
                      </c:pt>
                      <c:pt idx="33">
                        <c:v>117.38005440883801</c:v>
                      </c:pt>
                      <c:pt idx="34">
                        <c:v>113.51715824834875</c:v>
                      </c:pt>
                      <c:pt idx="35">
                        <c:v>109.65426208784601</c:v>
                      </c:pt>
                      <c:pt idx="36">
                        <c:v>105.79136592735675</c:v>
                      </c:pt>
                      <c:pt idx="37">
                        <c:v>101.92846976688094</c:v>
                      </c:pt>
                      <c:pt idx="38">
                        <c:v>98.065573606391666</c:v>
                      </c:pt>
                      <c:pt idx="39">
                        <c:v>94.202677445902395</c:v>
                      </c:pt>
                      <c:pt idx="40">
                        <c:v>90.339781285399653</c:v>
                      </c:pt>
                      <c:pt idx="41">
                        <c:v>86.476885124910382</c:v>
                      </c:pt>
                      <c:pt idx="42">
                        <c:v>82.613988964407639</c:v>
                      </c:pt>
                      <c:pt idx="43">
                        <c:v>78.751092803918368</c:v>
                      </c:pt>
                      <c:pt idx="44">
                        <c:v>74.888196643415611</c:v>
                      </c:pt>
                      <c:pt idx="45">
                        <c:v>71.025300482926355</c:v>
                      </c:pt>
                      <c:pt idx="46">
                        <c:v>67.162404322423598</c:v>
                      </c:pt>
                      <c:pt idx="47">
                        <c:v>63.299508161947813</c:v>
                      </c:pt>
                      <c:pt idx="48">
                        <c:v>59.436612001472007</c:v>
                      </c:pt>
                      <c:pt idx="49">
                        <c:v>55.573715840969264</c:v>
                      </c:pt>
                      <c:pt idx="50">
                        <c:v>51.710819680479993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10B-40E1-A458-CF55F8F74358}"/>
                  </c:ext>
                </c:extLst>
              </c15:ser>
            </c15:filteredScatterSeries>
            <c15:filteredScatterSeries>
              <c15:ser>
                <c:idx val="19"/>
                <c:order val="1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グラフ!$AH$5</c15:sqref>
                        </c15:formulaRef>
                      </c:ext>
                    </c:extLst>
                    <c:strCache>
                      <c:ptCount val="1"/>
                      <c:pt idx="0">
                        <c:v>inner応力:Δ+20℃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グラフ!$AH$6:$AH$56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226.96957463741998</c:v>
                      </c:pt>
                      <c:pt idx="1">
                        <c:v>223.10667847693074</c:v>
                      </c:pt>
                      <c:pt idx="2">
                        <c:v>219.24378231642797</c:v>
                      </c:pt>
                      <c:pt idx="3">
                        <c:v>215.3808861559387</c:v>
                      </c:pt>
                      <c:pt idx="4">
                        <c:v>211.51798999543593</c:v>
                      </c:pt>
                      <c:pt idx="5">
                        <c:v>207.65509383494668</c:v>
                      </c:pt>
                      <c:pt idx="6">
                        <c:v>203.79219767445741</c:v>
                      </c:pt>
                      <c:pt idx="7">
                        <c:v>199.92930151395467</c:v>
                      </c:pt>
                      <c:pt idx="8">
                        <c:v>196.06640535347887</c:v>
                      </c:pt>
                      <c:pt idx="9">
                        <c:v>192.2035091929896</c:v>
                      </c:pt>
                      <c:pt idx="10">
                        <c:v>188.34061303248683</c:v>
                      </c:pt>
                      <c:pt idx="11">
                        <c:v>184.47771687199759</c:v>
                      </c:pt>
                      <c:pt idx="12">
                        <c:v>180.61482071149484</c:v>
                      </c:pt>
                      <c:pt idx="13">
                        <c:v>176.75192455100557</c:v>
                      </c:pt>
                      <c:pt idx="14">
                        <c:v>172.8890283905163</c:v>
                      </c:pt>
                      <c:pt idx="15">
                        <c:v>169.026132230027</c:v>
                      </c:pt>
                      <c:pt idx="16">
                        <c:v>165.16323606953776</c:v>
                      </c:pt>
                      <c:pt idx="17">
                        <c:v>161.30033990904849</c:v>
                      </c:pt>
                      <c:pt idx="18">
                        <c:v>157.43744374855919</c:v>
                      </c:pt>
                      <c:pt idx="19">
                        <c:v>153.5745475880565</c:v>
                      </c:pt>
                      <c:pt idx="20">
                        <c:v>149.7116514275537</c:v>
                      </c:pt>
                      <c:pt idx="21">
                        <c:v>145.84875526707793</c:v>
                      </c:pt>
                      <c:pt idx="22">
                        <c:v>141.98585910656169</c:v>
                      </c:pt>
                      <c:pt idx="23">
                        <c:v>138.12296294608592</c:v>
                      </c:pt>
                      <c:pt idx="24">
                        <c:v>134.26006678558315</c:v>
                      </c:pt>
                      <c:pt idx="25">
                        <c:v>130.39717062509388</c:v>
                      </c:pt>
                      <c:pt idx="26">
                        <c:v>126.53427446463157</c:v>
                      </c:pt>
                      <c:pt idx="27">
                        <c:v>122.67137830411536</c:v>
                      </c:pt>
                      <c:pt idx="28">
                        <c:v>118.80848214363955</c:v>
                      </c:pt>
                      <c:pt idx="29">
                        <c:v>114.94558598313681</c:v>
                      </c:pt>
                      <c:pt idx="30">
                        <c:v>111.08268982264754</c:v>
                      </c:pt>
                      <c:pt idx="31">
                        <c:v>107.2197936621448</c:v>
                      </c:pt>
                      <c:pt idx="32">
                        <c:v>103.356897501669</c:v>
                      </c:pt>
                      <c:pt idx="33">
                        <c:v>99.494001341152767</c:v>
                      </c:pt>
                      <c:pt idx="34">
                        <c:v>95.631105180663511</c:v>
                      </c:pt>
                      <c:pt idx="35">
                        <c:v>91.768209020174226</c:v>
                      </c:pt>
                      <c:pt idx="36">
                        <c:v>87.905312859698427</c:v>
                      </c:pt>
                      <c:pt idx="37">
                        <c:v>84.04241669920917</c:v>
                      </c:pt>
                      <c:pt idx="38">
                        <c:v>80.179520538706413</c:v>
                      </c:pt>
                      <c:pt idx="39">
                        <c:v>76.316624378230628</c:v>
                      </c:pt>
                      <c:pt idx="40">
                        <c:v>72.453728217714399</c:v>
                      </c:pt>
                      <c:pt idx="41">
                        <c:v>68.590832057225128</c:v>
                      </c:pt>
                      <c:pt idx="42">
                        <c:v>64.727935896735858</c:v>
                      </c:pt>
                      <c:pt idx="43">
                        <c:v>60.865039736233115</c:v>
                      </c:pt>
                      <c:pt idx="44">
                        <c:v>57.002143575730365</c:v>
                      </c:pt>
                      <c:pt idx="45">
                        <c:v>53.139247415254573</c:v>
                      </c:pt>
                      <c:pt idx="46">
                        <c:v>49.276351254765309</c:v>
                      </c:pt>
                      <c:pt idx="47">
                        <c:v>45.413455094276038</c:v>
                      </c:pt>
                      <c:pt idx="48">
                        <c:v>41.550558933786768</c:v>
                      </c:pt>
                      <c:pt idx="49">
                        <c:v>37.687662773297497</c:v>
                      </c:pt>
                      <c:pt idx="50">
                        <c:v>33.824766612794747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10B-40E1-A458-CF55F8F74358}"/>
                  </c:ext>
                </c:extLst>
              </c15:ser>
            </c15:filteredScatterSeries>
            <c15:filteredScatterSeries>
              <c15:ser>
                <c:idx val="20"/>
                <c:order val="2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グラフ!$AI$5</c15:sqref>
                        </c15:formulaRef>
                      </c:ext>
                    </c:extLst>
                    <c:strCache>
                      <c:ptCount val="1"/>
                      <c:pt idx="0">
                        <c:v>inner応力:Δ+30℃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グラフ!$AI$6:$AI$56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209.0835215697347</c:v>
                      </c:pt>
                      <c:pt idx="1">
                        <c:v>205.22062540925893</c:v>
                      </c:pt>
                      <c:pt idx="2">
                        <c:v>201.35772924875619</c:v>
                      </c:pt>
                      <c:pt idx="3">
                        <c:v>197.49483308825344</c:v>
                      </c:pt>
                      <c:pt idx="4">
                        <c:v>193.63193692776417</c:v>
                      </c:pt>
                      <c:pt idx="5">
                        <c:v>189.76904076726143</c:v>
                      </c:pt>
                      <c:pt idx="6">
                        <c:v>185.90614460678566</c:v>
                      </c:pt>
                      <c:pt idx="7">
                        <c:v>182.04324844628289</c:v>
                      </c:pt>
                      <c:pt idx="8">
                        <c:v>178.18035228579362</c:v>
                      </c:pt>
                      <c:pt idx="9">
                        <c:v>174.31745612531782</c:v>
                      </c:pt>
                      <c:pt idx="10">
                        <c:v>170.4545599648016</c:v>
                      </c:pt>
                      <c:pt idx="11">
                        <c:v>166.59166380431233</c:v>
                      </c:pt>
                      <c:pt idx="12">
                        <c:v>162.72876764382306</c:v>
                      </c:pt>
                      <c:pt idx="13">
                        <c:v>158.86587148332032</c:v>
                      </c:pt>
                      <c:pt idx="14">
                        <c:v>155.00297532284452</c:v>
                      </c:pt>
                      <c:pt idx="15">
                        <c:v>151.14007916236875</c:v>
                      </c:pt>
                      <c:pt idx="16">
                        <c:v>147.27718300186598</c:v>
                      </c:pt>
                      <c:pt idx="17">
                        <c:v>143.41428684136324</c:v>
                      </c:pt>
                      <c:pt idx="18">
                        <c:v>139.55139068087396</c:v>
                      </c:pt>
                      <c:pt idx="19">
                        <c:v>135.68849452038469</c:v>
                      </c:pt>
                      <c:pt idx="20">
                        <c:v>131.82559835986848</c:v>
                      </c:pt>
                      <c:pt idx="21">
                        <c:v>127.96270219939267</c:v>
                      </c:pt>
                      <c:pt idx="22">
                        <c:v>124.09980603888992</c:v>
                      </c:pt>
                      <c:pt idx="23">
                        <c:v>120.23690987840067</c:v>
                      </c:pt>
                      <c:pt idx="24">
                        <c:v>116.37401371792487</c:v>
                      </c:pt>
                      <c:pt idx="25">
                        <c:v>112.5111175574356</c:v>
                      </c:pt>
                      <c:pt idx="26">
                        <c:v>108.64822139694633</c:v>
                      </c:pt>
                      <c:pt idx="27">
                        <c:v>104.78532523644357</c:v>
                      </c:pt>
                      <c:pt idx="28">
                        <c:v>100.9224290759543</c:v>
                      </c:pt>
                      <c:pt idx="29">
                        <c:v>97.059532915451541</c:v>
                      </c:pt>
                      <c:pt idx="30">
                        <c:v>93.196636754975771</c:v>
                      </c:pt>
                      <c:pt idx="31">
                        <c:v>89.333740594459542</c:v>
                      </c:pt>
                      <c:pt idx="32">
                        <c:v>85.470844433983729</c:v>
                      </c:pt>
                      <c:pt idx="33">
                        <c:v>81.607948273481</c:v>
                      </c:pt>
                      <c:pt idx="34">
                        <c:v>77.745052113005201</c:v>
                      </c:pt>
                      <c:pt idx="35">
                        <c:v>73.882155952502458</c:v>
                      </c:pt>
                      <c:pt idx="36">
                        <c:v>70.019259792013173</c:v>
                      </c:pt>
                      <c:pt idx="37">
                        <c:v>66.156363631537403</c:v>
                      </c:pt>
                      <c:pt idx="38">
                        <c:v>62.293467471021167</c:v>
                      </c:pt>
                      <c:pt idx="39">
                        <c:v>58.430571310545368</c:v>
                      </c:pt>
                      <c:pt idx="40">
                        <c:v>54.567675150042632</c:v>
                      </c:pt>
                      <c:pt idx="41">
                        <c:v>50.704778989539889</c:v>
                      </c:pt>
                      <c:pt idx="42">
                        <c:v>46.841882829050618</c:v>
                      </c:pt>
                      <c:pt idx="43">
                        <c:v>42.97898666856134</c:v>
                      </c:pt>
                      <c:pt idx="44">
                        <c:v>39.116090508072077</c:v>
                      </c:pt>
                      <c:pt idx="45">
                        <c:v>35.253194347582806</c:v>
                      </c:pt>
                      <c:pt idx="46">
                        <c:v>31.390298187080059</c:v>
                      </c:pt>
                      <c:pt idx="47">
                        <c:v>27.527402026604268</c:v>
                      </c:pt>
                      <c:pt idx="48">
                        <c:v>23.664505866101514</c:v>
                      </c:pt>
                      <c:pt idx="49">
                        <c:v>19.801609705612247</c:v>
                      </c:pt>
                      <c:pt idx="50">
                        <c:v>15.93871354512298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10B-40E1-A458-CF55F8F74358}"/>
                  </c:ext>
                </c:extLst>
              </c15:ser>
            </c15:filteredScatterSeries>
            <c15:filteredScatterSeries>
              <c15:ser>
                <c:idx val="22"/>
                <c:order val="2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グラフ!$AK$5</c15:sqref>
                        </c15:formulaRef>
                      </c:ext>
                    </c:extLst>
                    <c:strCache>
                      <c:ptCount val="1"/>
                      <c:pt idx="0">
                        <c:v>outer応力:Δ-30℃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グラフ!$AK$6:$AK$56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171.1208105284725</c:v>
                      </c:pt>
                      <c:pt idx="1">
                        <c:v>169.03161249972788</c:v>
                      </c:pt>
                      <c:pt idx="2">
                        <c:v>166.94241447099057</c:v>
                      </c:pt>
                      <c:pt idx="3">
                        <c:v>164.85321644225331</c:v>
                      </c:pt>
                      <c:pt idx="4">
                        <c:v>162.76401841350875</c:v>
                      </c:pt>
                      <c:pt idx="5">
                        <c:v>160.67482038477144</c:v>
                      </c:pt>
                      <c:pt idx="6">
                        <c:v>158.58562235603415</c:v>
                      </c:pt>
                      <c:pt idx="7">
                        <c:v>156.49642432728959</c:v>
                      </c:pt>
                      <c:pt idx="8">
                        <c:v>154.40722629855961</c:v>
                      </c:pt>
                      <c:pt idx="9">
                        <c:v>152.31802826982229</c:v>
                      </c:pt>
                      <c:pt idx="10">
                        <c:v>150.22883024107767</c:v>
                      </c:pt>
                      <c:pt idx="11">
                        <c:v>148.13963221234039</c:v>
                      </c:pt>
                      <c:pt idx="12">
                        <c:v>146.05043418359583</c:v>
                      </c:pt>
                      <c:pt idx="13">
                        <c:v>143.96123615486582</c:v>
                      </c:pt>
                      <c:pt idx="14">
                        <c:v>141.87203812612123</c:v>
                      </c:pt>
                      <c:pt idx="15">
                        <c:v>139.78284009739124</c:v>
                      </c:pt>
                      <c:pt idx="16">
                        <c:v>137.69364206864662</c:v>
                      </c:pt>
                      <c:pt idx="17">
                        <c:v>135.60444403990206</c:v>
                      </c:pt>
                      <c:pt idx="18">
                        <c:v>133.51524601117205</c:v>
                      </c:pt>
                      <c:pt idx="19">
                        <c:v>131.42604798242749</c:v>
                      </c:pt>
                      <c:pt idx="20">
                        <c:v>129.33684995368293</c:v>
                      </c:pt>
                      <c:pt idx="21">
                        <c:v>127.2476519249529</c:v>
                      </c:pt>
                      <c:pt idx="22">
                        <c:v>125.15845389620104</c:v>
                      </c:pt>
                      <c:pt idx="23">
                        <c:v>123.06925586747101</c:v>
                      </c:pt>
                      <c:pt idx="24">
                        <c:v>120.98005783872644</c:v>
                      </c:pt>
                      <c:pt idx="25">
                        <c:v>118.89085980998915</c:v>
                      </c:pt>
                      <c:pt idx="26">
                        <c:v>116.80166178125914</c:v>
                      </c:pt>
                      <c:pt idx="27">
                        <c:v>114.71246375251458</c:v>
                      </c:pt>
                      <c:pt idx="28">
                        <c:v>112.62326572378457</c:v>
                      </c:pt>
                      <c:pt idx="29">
                        <c:v>110.53406769503268</c:v>
                      </c:pt>
                      <c:pt idx="30">
                        <c:v>108.44486966630268</c:v>
                      </c:pt>
                      <c:pt idx="31">
                        <c:v>106.3556716375581</c:v>
                      </c:pt>
                      <c:pt idx="32">
                        <c:v>104.2664736088208</c:v>
                      </c:pt>
                      <c:pt idx="33">
                        <c:v>102.17727558007624</c:v>
                      </c:pt>
                      <c:pt idx="34">
                        <c:v>100.08807755133894</c:v>
                      </c:pt>
                      <c:pt idx="35">
                        <c:v>97.998879522594351</c:v>
                      </c:pt>
                      <c:pt idx="36">
                        <c:v>95.909681493871631</c:v>
                      </c:pt>
                      <c:pt idx="37">
                        <c:v>93.820483465134345</c:v>
                      </c:pt>
                      <c:pt idx="38">
                        <c:v>91.731285436389769</c:v>
                      </c:pt>
                      <c:pt idx="39">
                        <c:v>89.642087407659773</c:v>
                      </c:pt>
                      <c:pt idx="40">
                        <c:v>87.552889378907892</c:v>
                      </c:pt>
                      <c:pt idx="41">
                        <c:v>85.46369135017062</c:v>
                      </c:pt>
                      <c:pt idx="42">
                        <c:v>83.37449332143332</c:v>
                      </c:pt>
                      <c:pt idx="43">
                        <c:v>81.28529529268873</c:v>
                      </c:pt>
                      <c:pt idx="44">
                        <c:v>79.196097263944139</c:v>
                      </c:pt>
                      <c:pt idx="45">
                        <c:v>77.106899235214144</c:v>
                      </c:pt>
                      <c:pt idx="46">
                        <c:v>75.017701206476843</c:v>
                      </c:pt>
                      <c:pt idx="47">
                        <c:v>72.928503177739557</c:v>
                      </c:pt>
                      <c:pt idx="48">
                        <c:v>70.839305149002257</c:v>
                      </c:pt>
                      <c:pt idx="49">
                        <c:v>68.750107120264985</c:v>
                      </c:pt>
                      <c:pt idx="50">
                        <c:v>66.660909091520395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F10B-40E1-A458-CF55F8F74358}"/>
                  </c:ext>
                </c:extLst>
              </c15:ser>
            </c15:filteredScatterSeries>
            <c15:filteredScatterSeries>
              <c15:ser>
                <c:idx val="23"/>
                <c:order val="2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グラフ!$AL$5</c15:sqref>
                        </c15:formulaRef>
                      </c:ext>
                    </c:extLst>
                    <c:strCache>
                      <c:ptCount val="1"/>
                      <c:pt idx="0">
                        <c:v>outer応力:Δ-20℃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グラフ!$AL$6:$AL$56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161.4473672728387</c:v>
                      </c:pt>
                      <c:pt idx="1">
                        <c:v>159.35816924410867</c:v>
                      </c:pt>
                      <c:pt idx="2">
                        <c:v>157.2689712153641</c:v>
                      </c:pt>
                      <c:pt idx="3">
                        <c:v>155.17977318661951</c:v>
                      </c:pt>
                      <c:pt idx="4">
                        <c:v>153.09057515788223</c:v>
                      </c:pt>
                      <c:pt idx="5">
                        <c:v>151.00137712913764</c:v>
                      </c:pt>
                      <c:pt idx="6">
                        <c:v>148.91217910040763</c:v>
                      </c:pt>
                      <c:pt idx="7">
                        <c:v>146.82298107166304</c:v>
                      </c:pt>
                      <c:pt idx="8">
                        <c:v>144.73378304292575</c:v>
                      </c:pt>
                      <c:pt idx="9">
                        <c:v>142.64458501419577</c:v>
                      </c:pt>
                      <c:pt idx="10">
                        <c:v>140.5553869854439</c:v>
                      </c:pt>
                      <c:pt idx="11">
                        <c:v>138.46618895671389</c:v>
                      </c:pt>
                      <c:pt idx="12">
                        <c:v>136.37699092796933</c:v>
                      </c:pt>
                      <c:pt idx="13">
                        <c:v>134.28779289923202</c:v>
                      </c:pt>
                      <c:pt idx="14">
                        <c:v>132.1985948704947</c:v>
                      </c:pt>
                      <c:pt idx="15">
                        <c:v>130.10939684175744</c:v>
                      </c:pt>
                      <c:pt idx="16">
                        <c:v>128.02019881302016</c:v>
                      </c:pt>
                      <c:pt idx="17">
                        <c:v>125.93100078427557</c:v>
                      </c:pt>
                      <c:pt idx="18">
                        <c:v>123.84180275553828</c:v>
                      </c:pt>
                      <c:pt idx="19">
                        <c:v>121.75260472680098</c:v>
                      </c:pt>
                      <c:pt idx="20">
                        <c:v>119.66340669804909</c:v>
                      </c:pt>
                      <c:pt idx="21">
                        <c:v>117.57420866931909</c:v>
                      </c:pt>
                      <c:pt idx="22">
                        <c:v>115.48501064057452</c:v>
                      </c:pt>
                      <c:pt idx="23">
                        <c:v>113.39581261183721</c:v>
                      </c:pt>
                      <c:pt idx="24">
                        <c:v>111.30661458309994</c:v>
                      </c:pt>
                      <c:pt idx="25">
                        <c:v>109.21741655436993</c:v>
                      </c:pt>
                      <c:pt idx="26">
                        <c:v>107.12821852563263</c:v>
                      </c:pt>
                      <c:pt idx="27">
                        <c:v>105.03902049688075</c:v>
                      </c:pt>
                      <c:pt idx="28">
                        <c:v>102.94982246815076</c:v>
                      </c:pt>
                      <c:pt idx="29">
                        <c:v>100.86062443940618</c:v>
                      </c:pt>
                      <c:pt idx="30">
                        <c:v>98.771426410668894</c:v>
                      </c:pt>
                      <c:pt idx="31">
                        <c:v>96.682228381924318</c:v>
                      </c:pt>
                      <c:pt idx="32">
                        <c:v>94.593030353194308</c:v>
                      </c:pt>
                      <c:pt idx="33">
                        <c:v>92.503832324442413</c:v>
                      </c:pt>
                      <c:pt idx="34">
                        <c:v>90.414634295719722</c:v>
                      </c:pt>
                      <c:pt idx="35">
                        <c:v>88.325436266975132</c:v>
                      </c:pt>
                      <c:pt idx="36">
                        <c:v>86.23623823823786</c:v>
                      </c:pt>
                      <c:pt idx="37">
                        <c:v>84.14704020950785</c:v>
                      </c:pt>
                      <c:pt idx="38">
                        <c:v>82.057842180755969</c:v>
                      </c:pt>
                      <c:pt idx="39">
                        <c:v>79.968644152025959</c:v>
                      </c:pt>
                      <c:pt idx="40">
                        <c:v>77.879446123281397</c:v>
                      </c:pt>
                      <c:pt idx="41">
                        <c:v>75.790248094536793</c:v>
                      </c:pt>
                      <c:pt idx="42">
                        <c:v>73.701050065799521</c:v>
                      </c:pt>
                      <c:pt idx="43">
                        <c:v>71.611852037062221</c:v>
                      </c:pt>
                      <c:pt idx="44">
                        <c:v>69.522654008324935</c:v>
                      </c:pt>
                      <c:pt idx="45">
                        <c:v>67.433455979587634</c:v>
                      </c:pt>
                      <c:pt idx="46">
                        <c:v>65.344257950843073</c:v>
                      </c:pt>
                      <c:pt idx="47">
                        <c:v>63.255059922113062</c:v>
                      </c:pt>
                      <c:pt idx="48">
                        <c:v>61.165861893368465</c:v>
                      </c:pt>
                      <c:pt idx="49">
                        <c:v>59.076663864631172</c:v>
                      </c:pt>
                      <c:pt idx="50">
                        <c:v>56.987465835893886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F10B-40E1-A458-CF55F8F74358}"/>
                  </c:ext>
                </c:extLst>
              </c15:ser>
            </c15:filteredScatterSeries>
            <c15:filteredScatterSeries>
              <c15:ser>
                <c:idx val="24"/>
                <c:order val="2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グラフ!$AM$5</c15:sqref>
                        </c15:formulaRef>
                      </c:ext>
                    </c:extLst>
                    <c:strCache>
                      <c:ptCount val="1"/>
                      <c:pt idx="0">
                        <c:v>outer応力:Δ-10℃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グラフ!$AM$6:$AM$56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151.77392401721215</c:v>
                      </c:pt>
                      <c:pt idx="1">
                        <c:v>149.6847259884749</c:v>
                      </c:pt>
                      <c:pt idx="2">
                        <c:v>147.59552795973761</c:v>
                      </c:pt>
                      <c:pt idx="3">
                        <c:v>145.50632993098571</c:v>
                      </c:pt>
                      <c:pt idx="4">
                        <c:v>143.4171319022557</c:v>
                      </c:pt>
                      <c:pt idx="5">
                        <c:v>141.32793387351117</c:v>
                      </c:pt>
                      <c:pt idx="6">
                        <c:v>139.23873584477386</c:v>
                      </c:pt>
                      <c:pt idx="7">
                        <c:v>137.14953781603654</c:v>
                      </c:pt>
                      <c:pt idx="8">
                        <c:v>135.06033978729195</c:v>
                      </c:pt>
                      <c:pt idx="9">
                        <c:v>132.97114175856925</c:v>
                      </c:pt>
                      <c:pt idx="10">
                        <c:v>130.88194372981741</c:v>
                      </c:pt>
                      <c:pt idx="11">
                        <c:v>128.79274570108009</c:v>
                      </c:pt>
                      <c:pt idx="12">
                        <c:v>126.70354767234281</c:v>
                      </c:pt>
                      <c:pt idx="13">
                        <c:v>124.61434964359823</c:v>
                      </c:pt>
                      <c:pt idx="14">
                        <c:v>122.52515161486821</c:v>
                      </c:pt>
                      <c:pt idx="15">
                        <c:v>120.43595358613092</c:v>
                      </c:pt>
                      <c:pt idx="16">
                        <c:v>118.34675555738635</c:v>
                      </c:pt>
                      <c:pt idx="17">
                        <c:v>116.25755752864906</c:v>
                      </c:pt>
                      <c:pt idx="18">
                        <c:v>114.16835949990447</c:v>
                      </c:pt>
                      <c:pt idx="19">
                        <c:v>112.07916147116717</c:v>
                      </c:pt>
                      <c:pt idx="20">
                        <c:v>109.98996344242258</c:v>
                      </c:pt>
                      <c:pt idx="21">
                        <c:v>107.90076541368531</c:v>
                      </c:pt>
                      <c:pt idx="22">
                        <c:v>105.81156738494801</c:v>
                      </c:pt>
                      <c:pt idx="23">
                        <c:v>103.722369356218</c:v>
                      </c:pt>
                      <c:pt idx="24">
                        <c:v>101.63317132747343</c:v>
                      </c:pt>
                      <c:pt idx="25">
                        <c:v>99.543973298736134</c:v>
                      </c:pt>
                      <c:pt idx="26">
                        <c:v>97.454775269998834</c:v>
                      </c:pt>
                      <c:pt idx="27">
                        <c:v>95.365577241254258</c:v>
                      </c:pt>
                      <c:pt idx="28">
                        <c:v>93.276379212516972</c:v>
                      </c:pt>
                      <c:pt idx="29">
                        <c:v>91.187181183772395</c:v>
                      </c:pt>
                      <c:pt idx="30">
                        <c:v>89.097983155042385</c:v>
                      </c:pt>
                      <c:pt idx="31">
                        <c:v>87.008785126290519</c:v>
                      </c:pt>
                      <c:pt idx="32">
                        <c:v>84.919587097575089</c:v>
                      </c:pt>
                      <c:pt idx="33">
                        <c:v>82.830389068823209</c:v>
                      </c:pt>
                      <c:pt idx="34">
                        <c:v>80.741191040085909</c:v>
                      </c:pt>
                      <c:pt idx="35">
                        <c:v>78.651993011348637</c:v>
                      </c:pt>
                      <c:pt idx="36">
                        <c:v>76.562794982604061</c:v>
                      </c:pt>
                      <c:pt idx="37">
                        <c:v>74.473596953874051</c:v>
                      </c:pt>
                      <c:pt idx="38">
                        <c:v>72.38439892512946</c:v>
                      </c:pt>
                      <c:pt idx="39">
                        <c:v>70.295200896392174</c:v>
                      </c:pt>
                      <c:pt idx="40">
                        <c:v>68.206002867647584</c:v>
                      </c:pt>
                      <c:pt idx="41">
                        <c:v>66.116804838910312</c:v>
                      </c:pt>
                      <c:pt idx="42">
                        <c:v>64.027606810180302</c:v>
                      </c:pt>
                      <c:pt idx="43">
                        <c:v>61.938408781435719</c:v>
                      </c:pt>
                      <c:pt idx="44">
                        <c:v>59.849210752691128</c:v>
                      </c:pt>
                      <c:pt idx="45">
                        <c:v>57.760012723961125</c:v>
                      </c:pt>
                      <c:pt idx="46">
                        <c:v>55.670814695209252</c:v>
                      </c:pt>
                      <c:pt idx="47">
                        <c:v>53.581616666479249</c:v>
                      </c:pt>
                      <c:pt idx="48">
                        <c:v>51.492418637741956</c:v>
                      </c:pt>
                      <c:pt idx="49">
                        <c:v>49.403220608997387</c:v>
                      </c:pt>
                      <c:pt idx="50">
                        <c:v>47.314022580260087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F10B-40E1-A458-CF55F8F74358}"/>
                  </c:ext>
                </c:extLst>
              </c15:ser>
            </c15:filteredScatterSeries>
            <c15:filteredScatterSeries>
              <c15:ser>
                <c:idx val="25"/>
                <c:order val="2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グラフ!$AN$5</c15:sqref>
                        </c15:formulaRef>
                      </c:ext>
                    </c:extLst>
                    <c:strCache>
                      <c:ptCount val="1"/>
                      <c:pt idx="0">
                        <c:v>outer応力:Δ0℃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グラフ!$AN$6:$AN$56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142.10048076158566</c:v>
                      </c:pt>
                      <c:pt idx="1">
                        <c:v>140.0112827328411</c:v>
                      </c:pt>
                      <c:pt idx="2">
                        <c:v>137.92208470411109</c:v>
                      </c:pt>
                      <c:pt idx="3">
                        <c:v>135.83288667535922</c:v>
                      </c:pt>
                      <c:pt idx="4">
                        <c:v>133.74368864662191</c:v>
                      </c:pt>
                      <c:pt idx="5">
                        <c:v>131.65449061788462</c:v>
                      </c:pt>
                      <c:pt idx="6">
                        <c:v>129.56529258914003</c:v>
                      </c:pt>
                      <c:pt idx="7">
                        <c:v>127.47609456041005</c:v>
                      </c:pt>
                      <c:pt idx="8">
                        <c:v>125.38689653166547</c:v>
                      </c:pt>
                      <c:pt idx="9">
                        <c:v>123.29769850293548</c:v>
                      </c:pt>
                      <c:pt idx="10">
                        <c:v>121.20850047419088</c:v>
                      </c:pt>
                      <c:pt idx="11">
                        <c:v>119.11930244544628</c:v>
                      </c:pt>
                      <c:pt idx="12">
                        <c:v>117.03010441671628</c:v>
                      </c:pt>
                      <c:pt idx="13">
                        <c:v>114.94090638797171</c:v>
                      </c:pt>
                      <c:pt idx="14">
                        <c:v>112.85170835923442</c:v>
                      </c:pt>
                      <c:pt idx="15">
                        <c:v>110.76251033050441</c:v>
                      </c:pt>
                      <c:pt idx="16">
                        <c:v>108.67331230175255</c:v>
                      </c:pt>
                      <c:pt idx="17">
                        <c:v>106.58411427301523</c:v>
                      </c:pt>
                      <c:pt idx="18">
                        <c:v>104.49491624427796</c:v>
                      </c:pt>
                      <c:pt idx="19">
                        <c:v>102.40571821553337</c:v>
                      </c:pt>
                      <c:pt idx="20">
                        <c:v>100.3165201867961</c:v>
                      </c:pt>
                      <c:pt idx="21">
                        <c:v>98.227322158066087</c:v>
                      </c:pt>
                      <c:pt idx="22">
                        <c:v>96.138124129321511</c:v>
                      </c:pt>
                      <c:pt idx="23">
                        <c:v>94.048926100584211</c:v>
                      </c:pt>
                      <c:pt idx="24">
                        <c:v>91.959728071839621</c:v>
                      </c:pt>
                      <c:pt idx="25">
                        <c:v>89.870530043109625</c:v>
                      </c:pt>
                      <c:pt idx="26">
                        <c:v>87.781332014365034</c:v>
                      </c:pt>
                      <c:pt idx="27">
                        <c:v>85.692133985620458</c:v>
                      </c:pt>
                      <c:pt idx="28">
                        <c:v>83.602935956890448</c:v>
                      </c:pt>
                      <c:pt idx="29">
                        <c:v>81.513737928138582</c:v>
                      </c:pt>
                      <c:pt idx="30">
                        <c:v>79.424539899423152</c:v>
                      </c:pt>
                      <c:pt idx="31">
                        <c:v>77.3353418706713</c:v>
                      </c:pt>
                      <c:pt idx="32">
                        <c:v>75.24614384194129</c:v>
                      </c:pt>
                      <c:pt idx="33">
                        <c:v>73.1569458131967</c:v>
                      </c:pt>
                      <c:pt idx="34">
                        <c:v>71.067747784452123</c:v>
                      </c:pt>
                      <c:pt idx="35">
                        <c:v>68.978549755714837</c:v>
                      </c:pt>
                      <c:pt idx="36">
                        <c:v>66.889351726977537</c:v>
                      </c:pt>
                      <c:pt idx="37">
                        <c:v>64.800153698240237</c:v>
                      </c:pt>
                      <c:pt idx="38">
                        <c:v>62.710955669495661</c:v>
                      </c:pt>
                      <c:pt idx="39">
                        <c:v>60.621757640765658</c:v>
                      </c:pt>
                      <c:pt idx="40">
                        <c:v>58.532559612028372</c:v>
                      </c:pt>
                      <c:pt idx="41">
                        <c:v>56.443361583283789</c:v>
                      </c:pt>
                      <c:pt idx="42">
                        <c:v>54.354163554546489</c:v>
                      </c:pt>
                      <c:pt idx="43">
                        <c:v>52.264965525809203</c:v>
                      </c:pt>
                      <c:pt idx="44">
                        <c:v>50.175767497057336</c:v>
                      </c:pt>
                      <c:pt idx="45">
                        <c:v>48.086569468327326</c:v>
                      </c:pt>
                      <c:pt idx="46">
                        <c:v>45.99737143958275</c:v>
                      </c:pt>
                      <c:pt idx="47">
                        <c:v>43.90817341084545</c:v>
                      </c:pt>
                      <c:pt idx="48">
                        <c:v>41.818975382108164</c:v>
                      </c:pt>
                      <c:pt idx="49">
                        <c:v>39.729777353370871</c:v>
                      </c:pt>
                      <c:pt idx="50">
                        <c:v>37.640579324640868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F10B-40E1-A458-CF55F8F74358}"/>
                  </c:ext>
                </c:extLst>
              </c15:ser>
            </c15:filteredScatterSeries>
            <c15:filteredScatterSeries>
              <c15:ser>
                <c:idx val="26"/>
                <c:order val="2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グラフ!$AO$5</c15:sqref>
                        </c15:formulaRef>
                      </c:ext>
                    </c:extLst>
                    <c:strCache>
                      <c:ptCount val="1"/>
                      <c:pt idx="0">
                        <c:v>outer応力:Δ+10℃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グラフ!$AO$6:$AO$56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132.42703750595916</c:v>
                      </c:pt>
                      <c:pt idx="1">
                        <c:v>130.33783947721457</c:v>
                      </c:pt>
                      <c:pt idx="2">
                        <c:v>128.24864144847729</c:v>
                      </c:pt>
                      <c:pt idx="3">
                        <c:v>126.15944341973271</c:v>
                      </c:pt>
                      <c:pt idx="4">
                        <c:v>124.07024539098812</c:v>
                      </c:pt>
                      <c:pt idx="5">
                        <c:v>121.98104736225811</c:v>
                      </c:pt>
                      <c:pt idx="6">
                        <c:v>119.89184933351353</c:v>
                      </c:pt>
                      <c:pt idx="7">
                        <c:v>117.80265130477623</c:v>
                      </c:pt>
                      <c:pt idx="8">
                        <c:v>115.71345327603896</c:v>
                      </c:pt>
                      <c:pt idx="9">
                        <c:v>113.62425524730166</c:v>
                      </c:pt>
                      <c:pt idx="10">
                        <c:v>111.53505721856435</c:v>
                      </c:pt>
                      <c:pt idx="11">
                        <c:v>109.44585918981979</c:v>
                      </c:pt>
                      <c:pt idx="12">
                        <c:v>107.3566611610825</c:v>
                      </c:pt>
                      <c:pt idx="13">
                        <c:v>105.2674631323452</c:v>
                      </c:pt>
                      <c:pt idx="14">
                        <c:v>103.17826510360064</c:v>
                      </c:pt>
                      <c:pt idx="15">
                        <c:v>101.08906707487063</c:v>
                      </c:pt>
                      <c:pt idx="16">
                        <c:v>98.999869046126022</c:v>
                      </c:pt>
                      <c:pt idx="17">
                        <c:v>96.910671017381446</c:v>
                      </c:pt>
                      <c:pt idx="18">
                        <c:v>94.821472988651436</c:v>
                      </c:pt>
                      <c:pt idx="19">
                        <c:v>92.73227495991415</c:v>
                      </c:pt>
                      <c:pt idx="20">
                        <c:v>90.643076931169574</c:v>
                      </c:pt>
                      <c:pt idx="21">
                        <c:v>88.553878902432288</c:v>
                      </c:pt>
                      <c:pt idx="22">
                        <c:v>86.464680873687698</c:v>
                      </c:pt>
                      <c:pt idx="23">
                        <c:v>84.375482844957688</c:v>
                      </c:pt>
                      <c:pt idx="24">
                        <c:v>82.286284816205836</c:v>
                      </c:pt>
                      <c:pt idx="25">
                        <c:v>80.197086787475826</c:v>
                      </c:pt>
                      <c:pt idx="26">
                        <c:v>78.10788875873854</c:v>
                      </c:pt>
                      <c:pt idx="27">
                        <c:v>76.018690729986659</c:v>
                      </c:pt>
                      <c:pt idx="28">
                        <c:v>73.929492701271244</c:v>
                      </c:pt>
                      <c:pt idx="29">
                        <c:v>71.840294672519363</c:v>
                      </c:pt>
                      <c:pt idx="30">
                        <c:v>69.751096643789367</c:v>
                      </c:pt>
                      <c:pt idx="31">
                        <c:v>67.661898615044763</c:v>
                      </c:pt>
                      <c:pt idx="32">
                        <c:v>65.572700586307491</c:v>
                      </c:pt>
                      <c:pt idx="33">
                        <c:v>63.4835025575629</c:v>
                      </c:pt>
                      <c:pt idx="34">
                        <c:v>61.394304528825614</c:v>
                      </c:pt>
                      <c:pt idx="35">
                        <c:v>59.305106500081038</c:v>
                      </c:pt>
                      <c:pt idx="36">
                        <c:v>57.215908471343752</c:v>
                      </c:pt>
                      <c:pt idx="37">
                        <c:v>55.126710442613742</c:v>
                      </c:pt>
                      <c:pt idx="38">
                        <c:v>53.037512413876442</c:v>
                      </c:pt>
                      <c:pt idx="39">
                        <c:v>50.948314385139156</c:v>
                      </c:pt>
                      <c:pt idx="40">
                        <c:v>48.859116356394573</c:v>
                      </c:pt>
                      <c:pt idx="41">
                        <c:v>46.769918327657273</c:v>
                      </c:pt>
                      <c:pt idx="42">
                        <c:v>44.680720298912703</c:v>
                      </c:pt>
                      <c:pt idx="43">
                        <c:v>42.591522270175403</c:v>
                      </c:pt>
                      <c:pt idx="44">
                        <c:v>40.50232424143082</c:v>
                      </c:pt>
                      <c:pt idx="45">
                        <c:v>38.413126212693534</c:v>
                      </c:pt>
                      <c:pt idx="46">
                        <c:v>36.323928183948951</c:v>
                      </c:pt>
                      <c:pt idx="47">
                        <c:v>34.234730155218948</c:v>
                      </c:pt>
                      <c:pt idx="48">
                        <c:v>32.145532126488945</c:v>
                      </c:pt>
                      <c:pt idx="49">
                        <c:v>30.056334097744362</c:v>
                      </c:pt>
                      <c:pt idx="50">
                        <c:v>27.967136069007068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F10B-40E1-A458-CF55F8F74358}"/>
                  </c:ext>
                </c:extLst>
              </c15:ser>
            </c15:filteredScatterSeries>
            <c15:filteredScatterSeries>
              <c15:ser>
                <c:idx val="27"/>
                <c:order val="2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グラフ!$AP$5</c15:sqref>
                        </c15:formulaRef>
                      </c:ext>
                    </c:extLst>
                    <c:strCache>
                      <c:ptCount val="1"/>
                      <c:pt idx="0">
                        <c:v>outer応力:Δ+20℃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グラフ!$AP$6:$AP$56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122.75359425032536</c:v>
                      </c:pt>
                      <c:pt idx="1">
                        <c:v>120.66439622158808</c:v>
                      </c:pt>
                      <c:pt idx="2">
                        <c:v>118.57519819284349</c:v>
                      </c:pt>
                      <c:pt idx="3">
                        <c:v>116.48600016410619</c:v>
                      </c:pt>
                      <c:pt idx="4">
                        <c:v>114.39680213536161</c:v>
                      </c:pt>
                      <c:pt idx="5">
                        <c:v>112.30760410662432</c:v>
                      </c:pt>
                      <c:pt idx="6">
                        <c:v>110.21840607788702</c:v>
                      </c:pt>
                      <c:pt idx="7">
                        <c:v>108.12920804914246</c:v>
                      </c:pt>
                      <c:pt idx="8">
                        <c:v>106.04001002041245</c:v>
                      </c:pt>
                      <c:pt idx="9">
                        <c:v>103.95081199167515</c:v>
                      </c:pt>
                      <c:pt idx="10">
                        <c:v>101.86161396293056</c:v>
                      </c:pt>
                      <c:pt idx="11">
                        <c:v>99.772415934193276</c:v>
                      </c:pt>
                      <c:pt idx="12">
                        <c:v>97.683217905448686</c:v>
                      </c:pt>
                      <c:pt idx="13">
                        <c:v>95.594019876711414</c:v>
                      </c:pt>
                      <c:pt idx="14">
                        <c:v>93.504821847974114</c:v>
                      </c:pt>
                      <c:pt idx="15">
                        <c:v>91.415623819236814</c:v>
                      </c:pt>
                      <c:pt idx="16">
                        <c:v>89.326425790499528</c:v>
                      </c:pt>
                      <c:pt idx="17">
                        <c:v>87.237227761762227</c:v>
                      </c:pt>
                      <c:pt idx="18">
                        <c:v>85.148029733024941</c:v>
                      </c:pt>
                      <c:pt idx="19">
                        <c:v>83.058831704280365</c:v>
                      </c:pt>
                      <c:pt idx="20">
                        <c:v>80.969633675535775</c:v>
                      </c:pt>
                      <c:pt idx="21">
                        <c:v>78.880435646805779</c:v>
                      </c:pt>
                      <c:pt idx="22">
                        <c:v>76.791237618053898</c:v>
                      </c:pt>
                      <c:pt idx="23">
                        <c:v>74.702039589323888</c:v>
                      </c:pt>
                      <c:pt idx="24">
                        <c:v>72.612841560579312</c:v>
                      </c:pt>
                      <c:pt idx="25">
                        <c:v>70.523643531842026</c:v>
                      </c:pt>
                      <c:pt idx="26">
                        <c:v>68.434445503119321</c:v>
                      </c:pt>
                      <c:pt idx="27">
                        <c:v>66.34524747436744</c:v>
                      </c:pt>
                      <c:pt idx="28">
                        <c:v>64.25604944563743</c:v>
                      </c:pt>
                      <c:pt idx="29">
                        <c:v>62.166851416892854</c:v>
                      </c:pt>
                      <c:pt idx="30">
                        <c:v>60.077653388155561</c:v>
                      </c:pt>
                      <c:pt idx="31">
                        <c:v>57.988455359410992</c:v>
                      </c:pt>
                      <c:pt idx="32">
                        <c:v>55.899257330680982</c:v>
                      </c:pt>
                      <c:pt idx="33">
                        <c:v>53.810059301929108</c:v>
                      </c:pt>
                      <c:pt idx="34">
                        <c:v>51.720861273191822</c:v>
                      </c:pt>
                      <c:pt idx="35">
                        <c:v>49.631663244454529</c:v>
                      </c:pt>
                      <c:pt idx="36">
                        <c:v>47.542465215724519</c:v>
                      </c:pt>
                      <c:pt idx="37">
                        <c:v>45.453267186987226</c:v>
                      </c:pt>
                      <c:pt idx="38">
                        <c:v>43.36406915824265</c:v>
                      </c:pt>
                      <c:pt idx="39">
                        <c:v>41.27487112951264</c:v>
                      </c:pt>
                      <c:pt idx="40">
                        <c:v>39.185673100760773</c:v>
                      </c:pt>
                      <c:pt idx="41">
                        <c:v>37.09647507202348</c:v>
                      </c:pt>
                      <c:pt idx="42">
                        <c:v>35.007277043286194</c:v>
                      </c:pt>
                      <c:pt idx="43">
                        <c:v>32.918079014541611</c:v>
                      </c:pt>
                      <c:pt idx="44">
                        <c:v>30.828880985797028</c:v>
                      </c:pt>
                      <c:pt idx="45">
                        <c:v>28.739682957067021</c:v>
                      </c:pt>
                      <c:pt idx="46">
                        <c:v>26.650484928329735</c:v>
                      </c:pt>
                      <c:pt idx="47">
                        <c:v>24.561286899592439</c:v>
                      </c:pt>
                      <c:pt idx="48">
                        <c:v>22.472088870855149</c:v>
                      </c:pt>
                      <c:pt idx="49">
                        <c:v>20.382890842117856</c:v>
                      </c:pt>
                      <c:pt idx="50">
                        <c:v>18.293692813373273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F10B-40E1-A458-CF55F8F74358}"/>
                  </c:ext>
                </c:extLst>
              </c15:ser>
            </c15:filteredScatterSeries>
            <c15:filteredScatterSeries>
              <c15:ser>
                <c:idx val="28"/>
                <c:order val="2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グラフ!$AQ$5</c15:sqref>
                        </c15:formulaRef>
                      </c:ext>
                    </c:extLst>
                    <c:strCache>
                      <c:ptCount val="1"/>
                      <c:pt idx="0">
                        <c:v>outer応力:Δ+30℃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グラフ!$AQ$6:$AQ$56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113.08015099469155</c:v>
                      </c:pt>
                      <c:pt idx="1">
                        <c:v>110.99095296596154</c:v>
                      </c:pt>
                      <c:pt idx="2">
                        <c:v>108.90175493721698</c:v>
                      </c:pt>
                      <c:pt idx="3">
                        <c:v>106.81255690847239</c:v>
                      </c:pt>
                      <c:pt idx="4">
                        <c:v>104.7233588797351</c:v>
                      </c:pt>
                      <c:pt idx="5">
                        <c:v>102.63416085099053</c:v>
                      </c:pt>
                      <c:pt idx="6">
                        <c:v>100.54496282226053</c:v>
                      </c:pt>
                      <c:pt idx="7">
                        <c:v>98.455764793515939</c:v>
                      </c:pt>
                      <c:pt idx="8">
                        <c:v>96.366566764778639</c:v>
                      </c:pt>
                      <c:pt idx="9">
                        <c:v>94.277368736048629</c:v>
                      </c:pt>
                      <c:pt idx="10">
                        <c:v>92.188170707296777</c:v>
                      </c:pt>
                      <c:pt idx="11">
                        <c:v>90.098972678559477</c:v>
                      </c:pt>
                      <c:pt idx="12">
                        <c:v>88.009774649822191</c:v>
                      </c:pt>
                      <c:pt idx="13">
                        <c:v>85.920576621077615</c:v>
                      </c:pt>
                      <c:pt idx="14">
                        <c:v>83.831378592347619</c:v>
                      </c:pt>
                      <c:pt idx="15">
                        <c:v>81.742180563617609</c:v>
                      </c:pt>
                      <c:pt idx="16">
                        <c:v>79.652982534873018</c:v>
                      </c:pt>
                      <c:pt idx="17">
                        <c:v>77.563784506128428</c:v>
                      </c:pt>
                      <c:pt idx="18">
                        <c:v>75.474586477391128</c:v>
                      </c:pt>
                      <c:pt idx="19">
                        <c:v>73.385388448653842</c:v>
                      </c:pt>
                      <c:pt idx="20">
                        <c:v>71.29619041990199</c:v>
                      </c:pt>
                      <c:pt idx="21">
                        <c:v>69.206992391171966</c:v>
                      </c:pt>
                      <c:pt idx="22">
                        <c:v>67.117794362427404</c:v>
                      </c:pt>
                      <c:pt idx="23">
                        <c:v>65.028596333690103</c:v>
                      </c:pt>
                      <c:pt idx="24">
                        <c:v>62.939398304960108</c:v>
                      </c:pt>
                      <c:pt idx="25">
                        <c:v>60.850200276222807</c:v>
                      </c:pt>
                      <c:pt idx="26">
                        <c:v>58.761002247485514</c:v>
                      </c:pt>
                      <c:pt idx="27">
                        <c:v>56.671804218740931</c:v>
                      </c:pt>
                      <c:pt idx="28">
                        <c:v>54.582606190003638</c:v>
                      </c:pt>
                      <c:pt idx="29">
                        <c:v>52.493408161259055</c:v>
                      </c:pt>
                      <c:pt idx="30">
                        <c:v>50.404210132529052</c:v>
                      </c:pt>
                      <c:pt idx="31">
                        <c:v>48.315012103777185</c:v>
                      </c:pt>
                      <c:pt idx="32">
                        <c:v>46.225814075047182</c:v>
                      </c:pt>
                      <c:pt idx="33">
                        <c:v>44.136616046302599</c:v>
                      </c:pt>
                      <c:pt idx="34">
                        <c:v>42.047418017572596</c:v>
                      </c:pt>
                      <c:pt idx="35">
                        <c:v>39.95821998882802</c:v>
                      </c:pt>
                      <c:pt idx="36">
                        <c:v>37.86902196009072</c:v>
                      </c:pt>
                      <c:pt idx="37">
                        <c:v>35.779823931360717</c:v>
                      </c:pt>
                      <c:pt idx="38">
                        <c:v>33.690625902608851</c:v>
                      </c:pt>
                      <c:pt idx="39">
                        <c:v>31.601427873878841</c:v>
                      </c:pt>
                      <c:pt idx="40">
                        <c:v>29.512229845134264</c:v>
                      </c:pt>
                      <c:pt idx="41">
                        <c:v>27.423031816389688</c:v>
                      </c:pt>
                      <c:pt idx="42">
                        <c:v>25.333833787652392</c:v>
                      </c:pt>
                      <c:pt idx="43">
                        <c:v>23.244635758915098</c:v>
                      </c:pt>
                      <c:pt idx="44">
                        <c:v>21.155437730177809</c:v>
                      </c:pt>
                      <c:pt idx="45">
                        <c:v>19.066239701440516</c:v>
                      </c:pt>
                      <c:pt idx="46">
                        <c:v>16.977041672695933</c:v>
                      </c:pt>
                      <c:pt idx="47">
                        <c:v>14.887843643965931</c:v>
                      </c:pt>
                      <c:pt idx="48">
                        <c:v>12.798645615221348</c:v>
                      </c:pt>
                      <c:pt idx="49">
                        <c:v>10.709447586484057</c:v>
                      </c:pt>
                      <c:pt idx="50">
                        <c:v>8.6202495577467655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A14B-463C-AA48-EB9AD9F039DE}"/>
                  </c:ext>
                </c:extLst>
              </c15:ser>
            </c15:filteredScatterSeries>
          </c:ext>
        </c:extLst>
      </c:scatterChart>
      <c:valAx>
        <c:axId val="1878419104"/>
        <c:scaling>
          <c:orientation val="minMax"/>
          <c:max val="200"/>
          <c:min val="-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グラフ!$N$5</c:f>
              <c:strCache>
                <c:ptCount val="1"/>
                <c:pt idx="0">
                  <c:v>inner温度[℃]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78401216"/>
        <c:crosses val="autoZero"/>
        <c:crossBetween val="midCat"/>
      </c:valAx>
      <c:valAx>
        <c:axId val="1878401216"/>
        <c:scaling>
          <c:orientation val="minMax"/>
          <c:max val="2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グラフ!$V$4</c:f>
              <c:strCache>
                <c:ptCount val="1"/>
                <c:pt idx="0">
                  <c:v>半径方向応力[MPa]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78419104"/>
        <c:crossesAt val="-1000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温度 </a:t>
            </a:r>
            <a:r>
              <a:rPr lang="en-US" altLang="ja-JP"/>
              <a:t>vs Outer</a:t>
            </a:r>
            <a:r>
              <a:rPr lang="ja-JP" altLang="en-US"/>
              <a:t>応力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smoothMarker"/>
        <c:varyColors val="0"/>
        <c:ser>
          <c:idx val="22"/>
          <c:order val="22"/>
          <c:tx>
            <c:strRef>
              <c:f>グラフ!$AK$5</c:f>
              <c:strCache>
                <c:ptCount val="1"/>
                <c:pt idx="0">
                  <c:v>outer応力:Δ-30℃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グラフ!$N$6:$N$56</c:f>
              <c:numCache>
                <c:formatCode>General</c:formatCode>
                <c:ptCount val="51"/>
                <c:pt idx="0">
                  <c:v>-50</c:v>
                </c:pt>
                <c:pt idx="1">
                  <c:v>-45</c:v>
                </c:pt>
                <c:pt idx="2">
                  <c:v>-40</c:v>
                </c:pt>
                <c:pt idx="3">
                  <c:v>-35</c:v>
                </c:pt>
                <c:pt idx="4">
                  <c:v>-30</c:v>
                </c:pt>
                <c:pt idx="5">
                  <c:v>-25</c:v>
                </c:pt>
                <c:pt idx="6">
                  <c:v>-20</c:v>
                </c:pt>
                <c:pt idx="7">
                  <c:v>-15</c:v>
                </c:pt>
                <c:pt idx="8">
                  <c:v>-10</c:v>
                </c:pt>
                <c:pt idx="9">
                  <c:v>-5</c:v>
                </c:pt>
                <c:pt idx="10">
                  <c:v>0</c:v>
                </c:pt>
                <c:pt idx="11">
                  <c:v>5</c:v>
                </c:pt>
                <c:pt idx="12">
                  <c:v>10</c:v>
                </c:pt>
                <c:pt idx="13">
                  <c:v>15</c:v>
                </c:pt>
                <c:pt idx="14">
                  <c:v>20</c:v>
                </c:pt>
                <c:pt idx="15">
                  <c:v>25</c:v>
                </c:pt>
                <c:pt idx="16">
                  <c:v>30</c:v>
                </c:pt>
                <c:pt idx="17">
                  <c:v>35</c:v>
                </c:pt>
                <c:pt idx="18">
                  <c:v>40</c:v>
                </c:pt>
                <c:pt idx="19">
                  <c:v>45</c:v>
                </c:pt>
                <c:pt idx="20">
                  <c:v>50</c:v>
                </c:pt>
                <c:pt idx="21">
                  <c:v>55</c:v>
                </c:pt>
                <c:pt idx="22">
                  <c:v>60</c:v>
                </c:pt>
                <c:pt idx="23">
                  <c:v>65</c:v>
                </c:pt>
                <c:pt idx="24">
                  <c:v>70</c:v>
                </c:pt>
                <c:pt idx="25">
                  <c:v>75</c:v>
                </c:pt>
                <c:pt idx="26">
                  <c:v>80</c:v>
                </c:pt>
                <c:pt idx="27">
                  <c:v>85</c:v>
                </c:pt>
                <c:pt idx="28">
                  <c:v>90</c:v>
                </c:pt>
                <c:pt idx="29">
                  <c:v>95</c:v>
                </c:pt>
                <c:pt idx="30">
                  <c:v>100</c:v>
                </c:pt>
                <c:pt idx="31">
                  <c:v>105</c:v>
                </c:pt>
                <c:pt idx="32">
                  <c:v>110</c:v>
                </c:pt>
                <c:pt idx="33">
                  <c:v>115</c:v>
                </c:pt>
                <c:pt idx="34">
                  <c:v>120</c:v>
                </c:pt>
                <c:pt idx="35">
                  <c:v>125</c:v>
                </c:pt>
                <c:pt idx="36">
                  <c:v>130</c:v>
                </c:pt>
                <c:pt idx="37">
                  <c:v>135</c:v>
                </c:pt>
                <c:pt idx="38">
                  <c:v>140</c:v>
                </c:pt>
                <c:pt idx="39">
                  <c:v>145</c:v>
                </c:pt>
                <c:pt idx="40">
                  <c:v>150</c:v>
                </c:pt>
                <c:pt idx="41">
                  <c:v>155</c:v>
                </c:pt>
                <c:pt idx="42">
                  <c:v>160</c:v>
                </c:pt>
                <c:pt idx="43">
                  <c:v>165</c:v>
                </c:pt>
                <c:pt idx="44">
                  <c:v>170</c:v>
                </c:pt>
                <c:pt idx="45">
                  <c:v>175</c:v>
                </c:pt>
                <c:pt idx="46">
                  <c:v>180</c:v>
                </c:pt>
                <c:pt idx="47">
                  <c:v>185</c:v>
                </c:pt>
                <c:pt idx="48">
                  <c:v>190</c:v>
                </c:pt>
                <c:pt idx="49">
                  <c:v>195</c:v>
                </c:pt>
                <c:pt idx="50">
                  <c:v>200</c:v>
                </c:pt>
              </c:numCache>
            </c:numRef>
          </c:xVal>
          <c:yVal>
            <c:numRef>
              <c:f>グラフ!$AK$6:$AK$56</c:f>
              <c:numCache>
                <c:formatCode>0.0</c:formatCode>
                <c:ptCount val="51"/>
                <c:pt idx="0">
                  <c:v>171.1208105284725</c:v>
                </c:pt>
                <c:pt idx="1">
                  <c:v>169.03161249972788</c:v>
                </c:pt>
                <c:pt idx="2">
                  <c:v>166.94241447099057</c:v>
                </c:pt>
                <c:pt idx="3">
                  <c:v>164.85321644225331</c:v>
                </c:pt>
                <c:pt idx="4">
                  <c:v>162.76401841350875</c:v>
                </c:pt>
                <c:pt idx="5">
                  <c:v>160.67482038477144</c:v>
                </c:pt>
                <c:pt idx="6">
                  <c:v>158.58562235603415</c:v>
                </c:pt>
                <c:pt idx="7">
                  <c:v>156.49642432728959</c:v>
                </c:pt>
                <c:pt idx="8">
                  <c:v>154.40722629855961</c:v>
                </c:pt>
                <c:pt idx="9">
                  <c:v>152.31802826982229</c:v>
                </c:pt>
                <c:pt idx="10">
                  <c:v>150.22883024107767</c:v>
                </c:pt>
                <c:pt idx="11">
                  <c:v>148.13963221234039</c:v>
                </c:pt>
                <c:pt idx="12">
                  <c:v>146.05043418359583</c:v>
                </c:pt>
                <c:pt idx="13">
                  <c:v>143.96123615486582</c:v>
                </c:pt>
                <c:pt idx="14">
                  <c:v>141.87203812612123</c:v>
                </c:pt>
                <c:pt idx="15">
                  <c:v>139.78284009739124</c:v>
                </c:pt>
                <c:pt idx="16">
                  <c:v>137.69364206864662</c:v>
                </c:pt>
                <c:pt idx="17">
                  <c:v>135.60444403990206</c:v>
                </c:pt>
                <c:pt idx="18">
                  <c:v>133.51524601117205</c:v>
                </c:pt>
                <c:pt idx="19">
                  <c:v>131.42604798242749</c:v>
                </c:pt>
                <c:pt idx="20">
                  <c:v>129.33684995368293</c:v>
                </c:pt>
                <c:pt idx="21">
                  <c:v>127.2476519249529</c:v>
                </c:pt>
                <c:pt idx="22">
                  <c:v>125.15845389620104</c:v>
                </c:pt>
                <c:pt idx="23">
                  <c:v>123.06925586747101</c:v>
                </c:pt>
                <c:pt idx="24">
                  <c:v>120.98005783872644</c:v>
                </c:pt>
                <c:pt idx="25">
                  <c:v>118.89085980998915</c:v>
                </c:pt>
                <c:pt idx="26">
                  <c:v>116.80166178125914</c:v>
                </c:pt>
                <c:pt idx="27">
                  <c:v>114.71246375251458</c:v>
                </c:pt>
                <c:pt idx="28">
                  <c:v>112.62326572378457</c:v>
                </c:pt>
                <c:pt idx="29">
                  <c:v>110.53406769503268</c:v>
                </c:pt>
                <c:pt idx="30">
                  <c:v>108.44486966630268</c:v>
                </c:pt>
                <c:pt idx="31">
                  <c:v>106.3556716375581</c:v>
                </c:pt>
                <c:pt idx="32">
                  <c:v>104.2664736088208</c:v>
                </c:pt>
                <c:pt idx="33">
                  <c:v>102.17727558007624</c:v>
                </c:pt>
                <c:pt idx="34">
                  <c:v>100.08807755133894</c:v>
                </c:pt>
                <c:pt idx="35">
                  <c:v>97.998879522594351</c:v>
                </c:pt>
                <c:pt idx="36">
                  <c:v>95.909681493871631</c:v>
                </c:pt>
                <c:pt idx="37">
                  <c:v>93.820483465134345</c:v>
                </c:pt>
                <c:pt idx="38">
                  <c:v>91.731285436389769</c:v>
                </c:pt>
                <c:pt idx="39">
                  <c:v>89.642087407659773</c:v>
                </c:pt>
                <c:pt idx="40">
                  <c:v>87.552889378907892</c:v>
                </c:pt>
                <c:pt idx="41">
                  <c:v>85.46369135017062</c:v>
                </c:pt>
                <c:pt idx="42">
                  <c:v>83.37449332143332</c:v>
                </c:pt>
                <c:pt idx="43">
                  <c:v>81.28529529268873</c:v>
                </c:pt>
                <c:pt idx="44">
                  <c:v>79.196097263944139</c:v>
                </c:pt>
                <c:pt idx="45">
                  <c:v>77.106899235214144</c:v>
                </c:pt>
                <c:pt idx="46">
                  <c:v>75.017701206476843</c:v>
                </c:pt>
                <c:pt idx="47">
                  <c:v>72.928503177739557</c:v>
                </c:pt>
                <c:pt idx="48">
                  <c:v>70.839305149002257</c:v>
                </c:pt>
                <c:pt idx="49">
                  <c:v>68.750107120264985</c:v>
                </c:pt>
                <c:pt idx="50">
                  <c:v>66.660909091520395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3BCD-4AB3-8607-1A42AE26C775}"/>
            </c:ext>
          </c:extLst>
        </c:ser>
        <c:ser>
          <c:idx val="23"/>
          <c:order val="23"/>
          <c:tx>
            <c:strRef>
              <c:f>グラフ!$AL$5</c:f>
              <c:strCache>
                <c:ptCount val="1"/>
                <c:pt idx="0">
                  <c:v>outer応力:Δ-20℃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グラフ!$N$6:$N$56</c:f>
              <c:numCache>
                <c:formatCode>General</c:formatCode>
                <c:ptCount val="51"/>
                <c:pt idx="0">
                  <c:v>-50</c:v>
                </c:pt>
                <c:pt idx="1">
                  <c:v>-45</c:v>
                </c:pt>
                <c:pt idx="2">
                  <c:v>-40</c:v>
                </c:pt>
                <c:pt idx="3">
                  <c:v>-35</c:v>
                </c:pt>
                <c:pt idx="4">
                  <c:v>-30</c:v>
                </c:pt>
                <c:pt idx="5">
                  <c:v>-25</c:v>
                </c:pt>
                <c:pt idx="6">
                  <c:v>-20</c:v>
                </c:pt>
                <c:pt idx="7">
                  <c:v>-15</c:v>
                </c:pt>
                <c:pt idx="8">
                  <c:v>-10</c:v>
                </c:pt>
                <c:pt idx="9">
                  <c:v>-5</c:v>
                </c:pt>
                <c:pt idx="10">
                  <c:v>0</c:v>
                </c:pt>
                <c:pt idx="11">
                  <c:v>5</c:v>
                </c:pt>
                <c:pt idx="12">
                  <c:v>10</c:v>
                </c:pt>
                <c:pt idx="13">
                  <c:v>15</c:v>
                </c:pt>
                <c:pt idx="14">
                  <c:v>20</c:v>
                </c:pt>
                <c:pt idx="15">
                  <c:v>25</c:v>
                </c:pt>
                <c:pt idx="16">
                  <c:v>30</c:v>
                </c:pt>
                <c:pt idx="17">
                  <c:v>35</c:v>
                </c:pt>
                <c:pt idx="18">
                  <c:v>40</c:v>
                </c:pt>
                <c:pt idx="19">
                  <c:v>45</c:v>
                </c:pt>
                <c:pt idx="20">
                  <c:v>50</c:v>
                </c:pt>
                <c:pt idx="21">
                  <c:v>55</c:v>
                </c:pt>
                <c:pt idx="22">
                  <c:v>60</c:v>
                </c:pt>
                <c:pt idx="23">
                  <c:v>65</c:v>
                </c:pt>
                <c:pt idx="24">
                  <c:v>70</c:v>
                </c:pt>
                <c:pt idx="25">
                  <c:v>75</c:v>
                </c:pt>
                <c:pt idx="26">
                  <c:v>80</c:v>
                </c:pt>
                <c:pt idx="27">
                  <c:v>85</c:v>
                </c:pt>
                <c:pt idx="28">
                  <c:v>90</c:v>
                </c:pt>
                <c:pt idx="29">
                  <c:v>95</c:v>
                </c:pt>
                <c:pt idx="30">
                  <c:v>100</c:v>
                </c:pt>
                <c:pt idx="31">
                  <c:v>105</c:v>
                </c:pt>
                <c:pt idx="32">
                  <c:v>110</c:v>
                </c:pt>
                <c:pt idx="33">
                  <c:v>115</c:v>
                </c:pt>
                <c:pt idx="34">
                  <c:v>120</c:v>
                </c:pt>
                <c:pt idx="35">
                  <c:v>125</c:v>
                </c:pt>
                <c:pt idx="36">
                  <c:v>130</c:v>
                </c:pt>
                <c:pt idx="37">
                  <c:v>135</c:v>
                </c:pt>
                <c:pt idx="38">
                  <c:v>140</c:v>
                </c:pt>
                <c:pt idx="39">
                  <c:v>145</c:v>
                </c:pt>
                <c:pt idx="40">
                  <c:v>150</c:v>
                </c:pt>
                <c:pt idx="41">
                  <c:v>155</c:v>
                </c:pt>
                <c:pt idx="42">
                  <c:v>160</c:v>
                </c:pt>
                <c:pt idx="43">
                  <c:v>165</c:v>
                </c:pt>
                <c:pt idx="44">
                  <c:v>170</c:v>
                </c:pt>
                <c:pt idx="45">
                  <c:v>175</c:v>
                </c:pt>
                <c:pt idx="46">
                  <c:v>180</c:v>
                </c:pt>
                <c:pt idx="47">
                  <c:v>185</c:v>
                </c:pt>
                <c:pt idx="48">
                  <c:v>190</c:v>
                </c:pt>
                <c:pt idx="49">
                  <c:v>195</c:v>
                </c:pt>
                <c:pt idx="50">
                  <c:v>200</c:v>
                </c:pt>
              </c:numCache>
            </c:numRef>
          </c:xVal>
          <c:yVal>
            <c:numRef>
              <c:f>グラフ!$AL$6:$AL$56</c:f>
              <c:numCache>
                <c:formatCode>0.0</c:formatCode>
                <c:ptCount val="51"/>
                <c:pt idx="0">
                  <c:v>161.4473672728387</c:v>
                </c:pt>
                <c:pt idx="1">
                  <c:v>159.35816924410867</c:v>
                </c:pt>
                <c:pt idx="2">
                  <c:v>157.2689712153641</c:v>
                </c:pt>
                <c:pt idx="3">
                  <c:v>155.17977318661951</c:v>
                </c:pt>
                <c:pt idx="4">
                  <c:v>153.09057515788223</c:v>
                </c:pt>
                <c:pt idx="5">
                  <c:v>151.00137712913764</c:v>
                </c:pt>
                <c:pt idx="6">
                  <c:v>148.91217910040763</c:v>
                </c:pt>
                <c:pt idx="7">
                  <c:v>146.82298107166304</c:v>
                </c:pt>
                <c:pt idx="8">
                  <c:v>144.73378304292575</c:v>
                </c:pt>
                <c:pt idx="9">
                  <c:v>142.64458501419577</c:v>
                </c:pt>
                <c:pt idx="10">
                  <c:v>140.5553869854439</c:v>
                </c:pt>
                <c:pt idx="11">
                  <c:v>138.46618895671389</c:v>
                </c:pt>
                <c:pt idx="12">
                  <c:v>136.37699092796933</c:v>
                </c:pt>
                <c:pt idx="13">
                  <c:v>134.28779289923202</c:v>
                </c:pt>
                <c:pt idx="14">
                  <c:v>132.1985948704947</c:v>
                </c:pt>
                <c:pt idx="15">
                  <c:v>130.10939684175744</c:v>
                </c:pt>
                <c:pt idx="16">
                  <c:v>128.02019881302016</c:v>
                </c:pt>
                <c:pt idx="17">
                  <c:v>125.93100078427557</c:v>
                </c:pt>
                <c:pt idx="18">
                  <c:v>123.84180275553828</c:v>
                </c:pt>
                <c:pt idx="19">
                  <c:v>121.75260472680098</c:v>
                </c:pt>
                <c:pt idx="20">
                  <c:v>119.66340669804909</c:v>
                </c:pt>
                <c:pt idx="21">
                  <c:v>117.57420866931909</c:v>
                </c:pt>
                <c:pt idx="22">
                  <c:v>115.48501064057452</c:v>
                </c:pt>
                <c:pt idx="23">
                  <c:v>113.39581261183721</c:v>
                </c:pt>
                <c:pt idx="24">
                  <c:v>111.30661458309994</c:v>
                </c:pt>
                <c:pt idx="25">
                  <c:v>109.21741655436993</c:v>
                </c:pt>
                <c:pt idx="26">
                  <c:v>107.12821852563263</c:v>
                </c:pt>
                <c:pt idx="27">
                  <c:v>105.03902049688075</c:v>
                </c:pt>
                <c:pt idx="28">
                  <c:v>102.94982246815076</c:v>
                </c:pt>
                <c:pt idx="29">
                  <c:v>100.86062443940618</c:v>
                </c:pt>
                <c:pt idx="30">
                  <c:v>98.771426410668894</c:v>
                </c:pt>
                <c:pt idx="31">
                  <c:v>96.682228381924318</c:v>
                </c:pt>
                <c:pt idx="32">
                  <c:v>94.593030353194308</c:v>
                </c:pt>
                <c:pt idx="33">
                  <c:v>92.503832324442413</c:v>
                </c:pt>
                <c:pt idx="34">
                  <c:v>90.414634295719722</c:v>
                </c:pt>
                <c:pt idx="35">
                  <c:v>88.325436266975132</c:v>
                </c:pt>
                <c:pt idx="36">
                  <c:v>86.23623823823786</c:v>
                </c:pt>
                <c:pt idx="37">
                  <c:v>84.14704020950785</c:v>
                </c:pt>
                <c:pt idx="38">
                  <c:v>82.057842180755969</c:v>
                </c:pt>
                <c:pt idx="39">
                  <c:v>79.968644152025959</c:v>
                </c:pt>
                <c:pt idx="40">
                  <c:v>77.879446123281397</c:v>
                </c:pt>
                <c:pt idx="41">
                  <c:v>75.790248094536793</c:v>
                </c:pt>
                <c:pt idx="42">
                  <c:v>73.701050065799521</c:v>
                </c:pt>
                <c:pt idx="43">
                  <c:v>71.611852037062221</c:v>
                </c:pt>
                <c:pt idx="44">
                  <c:v>69.522654008324935</c:v>
                </c:pt>
                <c:pt idx="45">
                  <c:v>67.433455979587634</c:v>
                </c:pt>
                <c:pt idx="46">
                  <c:v>65.344257950843073</c:v>
                </c:pt>
                <c:pt idx="47">
                  <c:v>63.255059922113062</c:v>
                </c:pt>
                <c:pt idx="48">
                  <c:v>61.165861893368465</c:v>
                </c:pt>
                <c:pt idx="49">
                  <c:v>59.076663864631172</c:v>
                </c:pt>
                <c:pt idx="50">
                  <c:v>56.987465835893886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7-3BCD-4AB3-8607-1A42AE26C775}"/>
            </c:ext>
          </c:extLst>
        </c:ser>
        <c:ser>
          <c:idx val="24"/>
          <c:order val="24"/>
          <c:tx>
            <c:strRef>
              <c:f>グラフ!$AM$5</c:f>
              <c:strCache>
                <c:ptCount val="1"/>
                <c:pt idx="0">
                  <c:v>outer応力:Δ-10℃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グラフ!$N$6:$N$56</c:f>
              <c:numCache>
                <c:formatCode>General</c:formatCode>
                <c:ptCount val="51"/>
                <c:pt idx="0">
                  <c:v>-50</c:v>
                </c:pt>
                <c:pt idx="1">
                  <c:v>-45</c:v>
                </c:pt>
                <c:pt idx="2">
                  <c:v>-40</c:v>
                </c:pt>
                <c:pt idx="3">
                  <c:v>-35</c:v>
                </c:pt>
                <c:pt idx="4">
                  <c:v>-30</c:v>
                </c:pt>
                <c:pt idx="5">
                  <c:v>-25</c:v>
                </c:pt>
                <c:pt idx="6">
                  <c:v>-20</c:v>
                </c:pt>
                <c:pt idx="7">
                  <c:v>-15</c:v>
                </c:pt>
                <c:pt idx="8">
                  <c:v>-10</c:v>
                </c:pt>
                <c:pt idx="9">
                  <c:v>-5</c:v>
                </c:pt>
                <c:pt idx="10">
                  <c:v>0</c:v>
                </c:pt>
                <c:pt idx="11">
                  <c:v>5</c:v>
                </c:pt>
                <c:pt idx="12">
                  <c:v>10</c:v>
                </c:pt>
                <c:pt idx="13">
                  <c:v>15</c:v>
                </c:pt>
                <c:pt idx="14">
                  <c:v>20</c:v>
                </c:pt>
                <c:pt idx="15">
                  <c:v>25</c:v>
                </c:pt>
                <c:pt idx="16">
                  <c:v>30</c:v>
                </c:pt>
                <c:pt idx="17">
                  <c:v>35</c:v>
                </c:pt>
                <c:pt idx="18">
                  <c:v>40</c:v>
                </c:pt>
                <c:pt idx="19">
                  <c:v>45</c:v>
                </c:pt>
                <c:pt idx="20">
                  <c:v>50</c:v>
                </c:pt>
                <c:pt idx="21">
                  <c:v>55</c:v>
                </c:pt>
                <c:pt idx="22">
                  <c:v>60</c:v>
                </c:pt>
                <c:pt idx="23">
                  <c:v>65</c:v>
                </c:pt>
                <c:pt idx="24">
                  <c:v>70</c:v>
                </c:pt>
                <c:pt idx="25">
                  <c:v>75</c:v>
                </c:pt>
                <c:pt idx="26">
                  <c:v>80</c:v>
                </c:pt>
                <c:pt idx="27">
                  <c:v>85</c:v>
                </c:pt>
                <c:pt idx="28">
                  <c:v>90</c:v>
                </c:pt>
                <c:pt idx="29">
                  <c:v>95</c:v>
                </c:pt>
                <c:pt idx="30">
                  <c:v>100</c:v>
                </c:pt>
                <c:pt idx="31">
                  <c:v>105</c:v>
                </c:pt>
                <c:pt idx="32">
                  <c:v>110</c:v>
                </c:pt>
                <c:pt idx="33">
                  <c:v>115</c:v>
                </c:pt>
                <c:pt idx="34">
                  <c:v>120</c:v>
                </c:pt>
                <c:pt idx="35">
                  <c:v>125</c:v>
                </c:pt>
                <c:pt idx="36">
                  <c:v>130</c:v>
                </c:pt>
                <c:pt idx="37">
                  <c:v>135</c:v>
                </c:pt>
                <c:pt idx="38">
                  <c:v>140</c:v>
                </c:pt>
                <c:pt idx="39">
                  <c:v>145</c:v>
                </c:pt>
                <c:pt idx="40">
                  <c:v>150</c:v>
                </c:pt>
                <c:pt idx="41">
                  <c:v>155</c:v>
                </c:pt>
                <c:pt idx="42">
                  <c:v>160</c:v>
                </c:pt>
                <c:pt idx="43">
                  <c:v>165</c:v>
                </c:pt>
                <c:pt idx="44">
                  <c:v>170</c:v>
                </c:pt>
                <c:pt idx="45">
                  <c:v>175</c:v>
                </c:pt>
                <c:pt idx="46">
                  <c:v>180</c:v>
                </c:pt>
                <c:pt idx="47">
                  <c:v>185</c:v>
                </c:pt>
                <c:pt idx="48">
                  <c:v>190</c:v>
                </c:pt>
                <c:pt idx="49">
                  <c:v>195</c:v>
                </c:pt>
                <c:pt idx="50">
                  <c:v>200</c:v>
                </c:pt>
              </c:numCache>
            </c:numRef>
          </c:xVal>
          <c:yVal>
            <c:numRef>
              <c:f>グラフ!$AM$6:$AM$56</c:f>
              <c:numCache>
                <c:formatCode>0.0</c:formatCode>
                <c:ptCount val="51"/>
                <c:pt idx="0">
                  <c:v>151.77392401721215</c:v>
                </c:pt>
                <c:pt idx="1">
                  <c:v>149.6847259884749</c:v>
                </c:pt>
                <c:pt idx="2">
                  <c:v>147.59552795973761</c:v>
                </c:pt>
                <c:pt idx="3">
                  <c:v>145.50632993098571</c:v>
                </c:pt>
                <c:pt idx="4">
                  <c:v>143.4171319022557</c:v>
                </c:pt>
                <c:pt idx="5">
                  <c:v>141.32793387351117</c:v>
                </c:pt>
                <c:pt idx="6">
                  <c:v>139.23873584477386</c:v>
                </c:pt>
                <c:pt idx="7">
                  <c:v>137.14953781603654</c:v>
                </c:pt>
                <c:pt idx="8">
                  <c:v>135.06033978729195</c:v>
                </c:pt>
                <c:pt idx="9">
                  <c:v>132.97114175856925</c:v>
                </c:pt>
                <c:pt idx="10">
                  <c:v>130.88194372981741</c:v>
                </c:pt>
                <c:pt idx="11">
                  <c:v>128.79274570108009</c:v>
                </c:pt>
                <c:pt idx="12">
                  <c:v>126.70354767234281</c:v>
                </c:pt>
                <c:pt idx="13">
                  <c:v>124.61434964359823</c:v>
                </c:pt>
                <c:pt idx="14">
                  <c:v>122.52515161486821</c:v>
                </c:pt>
                <c:pt idx="15">
                  <c:v>120.43595358613092</c:v>
                </c:pt>
                <c:pt idx="16">
                  <c:v>118.34675555738635</c:v>
                </c:pt>
                <c:pt idx="17">
                  <c:v>116.25755752864906</c:v>
                </c:pt>
                <c:pt idx="18">
                  <c:v>114.16835949990447</c:v>
                </c:pt>
                <c:pt idx="19">
                  <c:v>112.07916147116717</c:v>
                </c:pt>
                <c:pt idx="20">
                  <c:v>109.98996344242258</c:v>
                </c:pt>
                <c:pt idx="21">
                  <c:v>107.90076541368531</c:v>
                </c:pt>
                <c:pt idx="22">
                  <c:v>105.81156738494801</c:v>
                </c:pt>
                <c:pt idx="23">
                  <c:v>103.722369356218</c:v>
                </c:pt>
                <c:pt idx="24">
                  <c:v>101.63317132747343</c:v>
                </c:pt>
                <c:pt idx="25">
                  <c:v>99.543973298736134</c:v>
                </c:pt>
                <c:pt idx="26">
                  <c:v>97.454775269998834</c:v>
                </c:pt>
                <c:pt idx="27">
                  <c:v>95.365577241254258</c:v>
                </c:pt>
                <c:pt idx="28">
                  <c:v>93.276379212516972</c:v>
                </c:pt>
                <c:pt idx="29">
                  <c:v>91.187181183772395</c:v>
                </c:pt>
                <c:pt idx="30">
                  <c:v>89.097983155042385</c:v>
                </c:pt>
                <c:pt idx="31">
                  <c:v>87.008785126290519</c:v>
                </c:pt>
                <c:pt idx="32">
                  <c:v>84.919587097575089</c:v>
                </c:pt>
                <c:pt idx="33">
                  <c:v>82.830389068823209</c:v>
                </c:pt>
                <c:pt idx="34">
                  <c:v>80.741191040085909</c:v>
                </c:pt>
                <c:pt idx="35">
                  <c:v>78.651993011348637</c:v>
                </c:pt>
                <c:pt idx="36">
                  <c:v>76.562794982604061</c:v>
                </c:pt>
                <c:pt idx="37">
                  <c:v>74.473596953874051</c:v>
                </c:pt>
                <c:pt idx="38">
                  <c:v>72.38439892512946</c:v>
                </c:pt>
                <c:pt idx="39">
                  <c:v>70.295200896392174</c:v>
                </c:pt>
                <c:pt idx="40">
                  <c:v>68.206002867647584</c:v>
                </c:pt>
                <c:pt idx="41">
                  <c:v>66.116804838910312</c:v>
                </c:pt>
                <c:pt idx="42">
                  <c:v>64.027606810180302</c:v>
                </c:pt>
                <c:pt idx="43">
                  <c:v>61.938408781435719</c:v>
                </c:pt>
                <c:pt idx="44">
                  <c:v>59.849210752691128</c:v>
                </c:pt>
                <c:pt idx="45">
                  <c:v>57.760012723961125</c:v>
                </c:pt>
                <c:pt idx="46">
                  <c:v>55.670814695209252</c:v>
                </c:pt>
                <c:pt idx="47">
                  <c:v>53.581616666479249</c:v>
                </c:pt>
                <c:pt idx="48">
                  <c:v>51.492418637741956</c:v>
                </c:pt>
                <c:pt idx="49">
                  <c:v>49.403220608997387</c:v>
                </c:pt>
                <c:pt idx="50">
                  <c:v>47.314022580260087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8-3BCD-4AB3-8607-1A42AE26C775}"/>
            </c:ext>
          </c:extLst>
        </c:ser>
        <c:ser>
          <c:idx val="25"/>
          <c:order val="25"/>
          <c:tx>
            <c:strRef>
              <c:f>グラフ!$AN$5</c:f>
              <c:strCache>
                <c:ptCount val="1"/>
                <c:pt idx="0">
                  <c:v>outer応力:Δ0℃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グラフ!$N$6:$N$56</c:f>
              <c:numCache>
                <c:formatCode>General</c:formatCode>
                <c:ptCount val="51"/>
                <c:pt idx="0">
                  <c:v>-50</c:v>
                </c:pt>
                <c:pt idx="1">
                  <c:v>-45</c:v>
                </c:pt>
                <c:pt idx="2">
                  <c:v>-40</c:v>
                </c:pt>
                <c:pt idx="3">
                  <c:v>-35</c:v>
                </c:pt>
                <c:pt idx="4">
                  <c:v>-30</c:v>
                </c:pt>
                <c:pt idx="5">
                  <c:v>-25</c:v>
                </c:pt>
                <c:pt idx="6">
                  <c:v>-20</c:v>
                </c:pt>
                <c:pt idx="7">
                  <c:v>-15</c:v>
                </c:pt>
                <c:pt idx="8">
                  <c:v>-10</c:v>
                </c:pt>
                <c:pt idx="9">
                  <c:v>-5</c:v>
                </c:pt>
                <c:pt idx="10">
                  <c:v>0</c:v>
                </c:pt>
                <c:pt idx="11">
                  <c:v>5</c:v>
                </c:pt>
                <c:pt idx="12">
                  <c:v>10</c:v>
                </c:pt>
                <c:pt idx="13">
                  <c:v>15</c:v>
                </c:pt>
                <c:pt idx="14">
                  <c:v>20</c:v>
                </c:pt>
                <c:pt idx="15">
                  <c:v>25</c:v>
                </c:pt>
                <c:pt idx="16">
                  <c:v>30</c:v>
                </c:pt>
                <c:pt idx="17">
                  <c:v>35</c:v>
                </c:pt>
                <c:pt idx="18">
                  <c:v>40</c:v>
                </c:pt>
                <c:pt idx="19">
                  <c:v>45</c:v>
                </c:pt>
                <c:pt idx="20">
                  <c:v>50</c:v>
                </c:pt>
                <c:pt idx="21">
                  <c:v>55</c:v>
                </c:pt>
                <c:pt idx="22">
                  <c:v>60</c:v>
                </c:pt>
                <c:pt idx="23">
                  <c:v>65</c:v>
                </c:pt>
                <c:pt idx="24">
                  <c:v>70</c:v>
                </c:pt>
                <c:pt idx="25">
                  <c:v>75</c:v>
                </c:pt>
                <c:pt idx="26">
                  <c:v>80</c:v>
                </c:pt>
                <c:pt idx="27">
                  <c:v>85</c:v>
                </c:pt>
                <c:pt idx="28">
                  <c:v>90</c:v>
                </c:pt>
                <c:pt idx="29">
                  <c:v>95</c:v>
                </c:pt>
                <c:pt idx="30">
                  <c:v>100</c:v>
                </c:pt>
                <c:pt idx="31">
                  <c:v>105</c:v>
                </c:pt>
                <c:pt idx="32">
                  <c:v>110</c:v>
                </c:pt>
                <c:pt idx="33">
                  <c:v>115</c:v>
                </c:pt>
                <c:pt idx="34">
                  <c:v>120</c:v>
                </c:pt>
                <c:pt idx="35">
                  <c:v>125</c:v>
                </c:pt>
                <c:pt idx="36">
                  <c:v>130</c:v>
                </c:pt>
                <c:pt idx="37">
                  <c:v>135</c:v>
                </c:pt>
                <c:pt idx="38">
                  <c:v>140</c:v>
                </c:pt>
                <c:pt idx="39">
                  <c:v>145</c:v>
                </c:pt>
                <c:pt idx="40">
                  <c:v>150</c:v>
                </c:pt>
                <c:pt idx="41">
                  <c:v>155</c:v>
                </c:pt>
                <c:pt idx="42">
                  <c:v>160</c:v>
                </c:pt>
                <c:pt idx="43">
                  <c:v>165</c:v>
                </c:pt>
                <c:pt idx="44">
                  <c:v>170</c:v>
                </c:pt>
                <c:pt idx="45">
                  <c:v>175</c:v>
                </c:pt>
                <c:pt idx="46">
                  <c:v>180</c:v>
                </c:pt>
                <c:pt idx="47">
                  <c:v>185</c:v>
                </c:pt>
                <c:pt idx="48">
                  <c:v>190</c:v>
                </c:pt>
                <c:pt idx="49">
                  <c:v>195</c:v>
                </c:pt>
                <c:pt idx="50">
                  <c:v>200</c:v>
                </c:pt>
              </c:numCache>
            </c:numRef>
          </c:xVal>
          <c:yVal>
            <c:numRef>
              <c:f>グラフ!$AN$6:$AN$56</c:f>
              <c:numCache>
                <c:formatCode>0.0</c:formatCode>
                <c:ptCount val="51"/>
                <c:pt idx="0">
                  <c:v>142.10048076158566</c:v>
                </c:pt>
                <c:pt idx="1">
                  <c:v>140.0112827328411</c:v>
                </c:pt>
                <c:pt idx="2">
                  <c:v>137.92208470411109</c:v>
                </c:pt>
                <c:pt idx="3">
                  <c:v>135.83288667535922</c:v>
                </c:pt>
                <c:pt idx="4">
                  <c:v>133.74368864662191</c:v>
                </c:pt>
                <c:pt idx="5">
                  <c:v>131.65449061788462</c:v>
                </c:pt>
                <c:pt idx="6">
                  <c:v>129.56529258914003</c:v>
                </c:pt>
                <c:pt idx="7">
                  <c:v>127.47609456041005</c:v>
                </c:pt>
                <c:pt idx="8">
                  <c:v>125.38689653166547</c:v>
                </c:pt>
                <c:pt idx="9">
                  <c:v>123.29769850293548</c:v>
                </c:pt>
                <c:pt idx="10">
                  <c:v>121.20850047419088</c:v>
                </c:pt>
                <c:pt idx="11">
                  <c:v>119.11930244544628</c:v>
                </c:pt>
                <c:pt idx="12">
                  <c:v>117.03010441671628</c:v>
                </c:pt>
                <c:pt idx="13">
                  <c:v>114.94090638797171</c:v>
                </c:pt>
                <c:pt idx="14">
                  <c:v>112.85170835923442</c:v>
                </c:pt>
                <c:pt idx="15">
                  <c:v>110.76251033050441</c:v>
                </c:pt>
                <c:pt idx="16">
                  <c:v>108.67331230175255</c:v>
                </c:pt>
                <c:pt idx="17">
                  <c:v>106.58411427301523</c:v>
                </c:pt>
                <c:pt idx="18">
                  <c:v>104.49491624427796</c:v>
                </c:pt>
                <c:pt idx="19">
                  <c:v>102.40571821553337</c:v>
                </c:pt>
                <c:pt idx="20">
                  <c:v>100.3165201867961</c:v>
                </c:pt>
                <c:pt idx="21">
                  <c:v>98.227322158066087</c:v>
                </c:pt>
                <c:pt idx="22">
                  <c:v>96.138124129321511</c:v>
                </c:pt>
                <c:pt idx="23">
                  <c:v>94.048926100584211</c:v>
                </c:pt>
                <c:pt idx="24">
                  <c:v>91.959728071839621</c:v>
                </c:pt>
                <c:pt idx="25">
                  <c:v>89.870530043109625</c:v>
                </c:pt>
                <c:pt idx="26">
                  <c:v>87.781332014365034</c:v>
                </c:pt>
                <c:pt idx="27">
                  <c:v>85.692133985620458</c:v>
                </c:pt>
                <c:pt idx="28">
                  <c:v>83.602935956890448</c:v>
                </c:pt>
                <c:pt idx="29">
                  <c:v>81.513737928138582</c:v>
                </c:pt>
                <c:pt idx="30">
                  <c:v>79.424539899423152</c:v>
                </c:pt>
                <c:pt idx="31">
                  <c:v>77.3353418706713</c:v>
                </c:pt>
                <c:pt idx="32">
                  <c:v>75.24614384194129</c:v>
                </c:pt>
                <c:pt idx="33">
                  <c:v>73.1569458131967</c:v>
                </c:pt>
                <c:pt idx="34">
                  <c:v>71.067747784452123</c:v>
                </c:pt>
                <c:pt idx="35">
                  <c:v>68.978549755714837</c:v>
                </c:pt>
                <c:pt idx="36">
                  <c:v>66.889351726977537</c:v>
                </c:pt>
                <c:pt idx="37">
                  <c:v>64.800153698240237</c:v>
                </c:pt>
                <c:pt idx="38">
                  <c:v>62.710955669495661</c:v>
                </c:pt>
                <c:pt idx="39">
                  <c:v>60.621757640765658</c:v>
                </c:pt>
                <c:pt idx="40">
                  <c:v>58.532559612028372</c:v>
                </c:pt>
                <c:pt idx="41">
                  <c:v>56.443361583283789</c:v>
                </c:pt>
                <c:pt idx="42">
                  <c:v>54.354163554546489</c:v>
                </c:pt>
                <c:pt idx="43">
                  <c:v>52.264965525809203</c:v>
                </c:pt>
                <c:pt idx="44">
                  <c:v>50.175767497057336</c:v>
                </c:pt>
                <c:pt idx="45">
                  <c:v>48.086569468327326</c:v>
                </c:pt>
                <c:pt idx="46">
                  <c:v>45.99737143958275</c:v>
                </c:pt>
                <c:pt idx="47">
                  <c:v>43.90817341084545</c:v>
                </c:pt>
                <c:pt idx="48">
                  <c:v>41.818975382108164</c:v>
                </c:pt>
                <c:pt idx="49">
                  <c:v>39.729777353370871</c:v>
                </c:pt>
                <c:pt idx="50">
                  <c:v>37.640579324640868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9-3BCD-4AB3-8607-1A42AE26C775}"/>
            </c:ext>
          </c:extLst>
        </c:ser>
        <c:ser>
          <c:idx val="26"/>
          <c:order val="26"/>
          <c:tx>
            <c:strRef>
              <c:f>グラフ!$AO$5</c:f>
              <c:strCache>
                <c:ptCount val="1"/>
                <c:pt idx="0">
                  <c:v>outer応力:Δ+10℃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グラフ!$N$6:$N$56</c:f>
              <c:numCache>
                <c:formatCode>General</c:formatCode>
                <c:ptCount val="51"/>
                <c:pt idx="0">
                  <c:v>-50</c:v>
                </c:pt>
                <c:pt idx="1">
                  <c:v>-45</c:v>
                </c:pt>
                <c:pt idx="2">
                  <c:v>-40</c:v>
                </c:pt>
                <c:pt idx="3">
                  <c:v>-35</c:v>
                </c:pt>
                <c:pt idx="4">
                  <c:v>-30</c:v>
                </c:pt>
                <c:pt idx="5">
                  <c:v>-25</c:v>
                </c:pt>
                <c:pt idx="6">
                  <c:v>-20</c:v>
                </c:pt>
                <c:pt idx="7">
                  <c:v>-15</c:v>
                </c:pt>
                <c:pt idx="8">
                  <c:v>-10</c:v>
                </c:pt>
                <c:pt idx="9">
                  <c:v>-5</c:v>
                </c:pt>
                <c:pt idx="10">
                  <c:v>0</c:v>
                </c:pt>
                <c:pt idx="11">
                  <c:v>5</c:v>
                </c:pt>
                <c:pt idx="12">
                  <c:v>10</c:v>
                </c:pt>
                <c:pt idx="13">
                  <c:v>15</c:v>
                </c:pt>
                <c:pt idx="14">
                  <c:v>20</c:v>
                </c:pt>
                <c:pt idx="15">
                  <c:v>25</c:v>
                </c:pt>
                <c:pt idx="16">
                  <c:v>30</c:v>
                </c:pt>
                <c:pt idx="17">
                  <c:v>35</c:v>
                </c:pt>
                <c:pt idx="18">
                  <c:v>40</c:v>
                </c:pt>
                <c:pt idx="19">
                  <c:v>45</c:v>
                </c:pt>
                <c:pt idx="20">
                  <c:v>50</c:v>
                </c:pt>
                <c:pt idx="21">
                  <c:v>55</c:v>
                </c:pt>
                <c:pt idx="22">
                  <c:v>60</c:v>
                </c:pt>
                <c:pt idx="23">
                  <c:v>65</c:v>
                </c:pt>
                <c:pt idx="24">
                  <c:v>70</c:v>
                </c:pt>
                <c:pt idx="25">
                  <c:v>75</c:v>
                </c:pt>
                <c:pt idx="26">
                  <c:v>80</c:v>
                </c:pt>
                <c:pt idx="27">
                  <c:v>85</c:v>
                </c:pt>
                <c:pt idx="28">
                  <c:v>90</c:v>
                </c:pt>
                <c:pt idx="29">
                  <c:v>95</c:v>
                </c:pt>
                <c:pt idx="30">
                  <c:v>100</c:v>
                </c:pt>
                <c:pt idx="31">
                  <c:v>105</c:v>
                </c:pt>
                <c:pt idx="32">
                  <c:v>110</c:v>
                </c:pt>
                <c:pt idx="33">
                  <c:v>115</c:v>
                </c:pt>
                <c:pt idx="34">
                  <c:v>120</c:v>
                </c:pt>
                <c:pt idx="35">
                  <c:v>125</c:v>
                </c:pt>
                <c:pt idx="36">
                  <c:v>130</c:v>
                </c:pt>
                <c:pt idx="37">
                  <c:v>135</c:v>
                </c:pt>
                <c:pt idx="38">
                  <c:v>140</c:v>
                </c:pt>
                <c:pt idx="39">
                  <c:v>145</c:v>
                </c:pt>
                <c:pt idx="40">
                  <c:v>150</c:v>
                </c:pt>
                <c:pt idx="41">
                  <c:v>155</c:v>
                </c:pt>
                <c:pt idx="42">
                  <c:v>160</c:v>
                </c:pt>
                <c:pt idx="43">
                  <c:v>165</c:v>
                </c:pt>
                <c:pt idx="44">
                  <c:v>170</c:v>
                </c:pt>
                <c:pt idx="45">
                  <c:v>175</c:v>
                </c:pt>
                <c:pt idx="46">
                  <c:v>180</c:v>
                </c:pt>
                <c:pt idx="47">
                  <c:v>185</c:v>
                </c:pt>
                <c:pt idx="48">
                  <c:v>190</c:v>
                </c:pt>
                <c:pt idx="49">
                  <c:v>195</c:v>
                </c:pt>
                <c:pt idx="50">
                  <c:v>200</c:v>
                </c:pt>
              </c:numCache>
            </c:numRef>
          </c:xVal>
          <c:yVal>
            <c:numRef>
              <c:f>グラフ!$AO$6:$AO$56</c:f>
              <c:numCache>
                <c:formatCode>0.0</c:formatCode>
                <c:ptCount val="51"/>
                <c:pt idx="0">
                  <c:v>132.42703750595916</c:v>
                </c:pt>
                <c:pt idx="1">
                  <c:v>130.33783947721457</c:v>
                </c:pt>
                <c:pt idx="2">
                  <c:v>128.24864144847729</c:v>
                </c:pt>
                <c:pt idx="3">
                  <c:v>126.15944341973271</c:v>
                </c:pt>
                <c:pt idx="4">
                  <c:v>124.07024539098812</c:v>
                </c:pt>
                <c:pt idx="5">
                  <c:v>121.98104736225811</c:v>
                </c:pt>
                <c:pt idx="6">
                  <c:v>119.89184933351353</c:v>
                </c:pt>
                <c:pt idx="7">
                  <c:v>117.80265130477623</c:v>
                </c:pt>
                <c:pt idx="8">
                  <c:v>115.71345327603896</c:v>
                </c:pt>
                <c:pt idx="9">
                  <c:v>113.62425524730166</c:v>
                </c:pt>
                <c:pt idx="10">
                  <c:v>111.53505721856435</c:v>
                </c:pt>
                <c:pt idx="11">
                  <c:v>109.44585918981979</c:v>
                </c:pt>
                <c:pt idx="12">
                  <c:v>107.3566611610825</c:v>
                </c:pt>
                <c:pt idx="13">
                  <c:v>105.2674631323452</c:v>
                </c:pt>
                <c:pt idx="14">
                  <c:v>103.17826510360064</c:v>
                </c:pt>
                <c:pt idx="15">
                  <c:v>101.08906707487063</c:v>
                </c:pt>
                <c:pt idx="16">
                  <c:v>98.999869046126022</c:v>
                </c:pt>
                <c:pt idx="17">
                  <c:v>96.910671017381446</c:v>
                </c:pt>
                <c:pt idx="18">
                  <c:v>94.821472988651436</c:v>
                </c:pt>
                <c:pt idx="19">
                  <c:v>92.73227495991415</c:v>
                </c:pt>
                <c:pt idx="20">
                  <c:v>90.643076931169574</c:v>
                </c:pt>
                <c:pt idx="21">
                  <c:v>88.553878902432288</c:v>
                </c:pt>
                <c:pt idx="22">
                  <c:v>86.464680873687698</c:v>
                </c:pt>
                <c:pt idx="23">
                  <c:v>84.375482844957688</c:v>
                </c:pt>
                <c:pt idx="24">
                  <c:v>82.286284816205836</c:v>
                </c:pt>
                <c:pt idx="25">
                  <c:v>80.197086787475826</c:v>
                </c:pt>
                <c:pt idx="26">
                  <c:v>78.10788875873854</c:v>
                </c:pt>
                <c:pt idx="27">
                  <c:v>76.018690729986659</c:v>
                </c:pt>
                <c:pt idx="28">
                  <c:v>73.929492701271244</c:v>
                </c:pt>
                <c:pt idx="29">
                  <c:v>71.840294672519363</c:v>
                </c:pt>
                <c:pt idx="30">
                  <c:v>69.751096643789367</c:v>
                </c:pt>
                <c:pt idx="31">
                  <c:v>67.661898615044763</c:v>
                </c:pt>
                <c:pt idx="32">
                  <c:v>65.572700586307491</c:v>
                </c:pt>
                <c:pt idx="33">
                  <c:v>63.4835025575629</c:v>
                </c:pt>
                <c:pt idx="34">
                  <c:v>61.394304528825614</c:v>
                </c:pt>
                <c:pt idx="35">
                  <c:v>59.305106500081038</c:v>
                </c:pt>
                <c:pt idx="36">
                  <c:v>57.215908471343752</c:v>
                </c:pt>
                <c:pt idx="37">
                  <c:v>55.126710442613742</c:v>
                </c:pt>
                <c:pt idx="38">
                  <c:v>53.037512413876442</c:v>
                </c:pt>
                <c:pt idx="39">
                  <c:v>50.948314385139156</c:v>
                </c:pt>
                <c:pt idx="40">
                  <c:v>48.859116356394573</c:v>
                </c:pt>
                <c:pt idx="41">
                  <c:v>46.769918327657273</c:v>
                </c:pt>
                <c:pt idx="42">
                  <c:v>44.680720298912703</c:v>
                </c:pt>
                <c:pt idx="43">
                  <c:v>42.591522270175403</c:v>
                </c:pt>
                <c:pt idx="44">
                  <c:v>40.50232424143082</c:v>
                </c:pt>
                <c:pt idx="45">
                  <c:v>38.413126212693534</c:v>
                </c:pt>
                <c:pt idx="46">
                  <c:v>36.323928183948951</c:v>
                </c:pt>
                <c:pt idx="47">
                  <c:v>34.234730155218948</c:v>
                </c:pt>
                <c:pt idx="48">
                  <c:v>32.145532126488945</c:v>
                </c:pt>
                <c:pt idx="49">
                  <c:v>30.056334097744362</c:v>
                </c:pt>
                <c:pt idx="50">
                  <c:v>27.967136069007068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A-3BCD-4AB3-8607-1A42AE26C775}"/>
            </c:ext>
          </c:extLst>
        </c:ser>
        <c:ser>
          <c:idx val="27"/>
          <c:order val="27"/>
          <c:tx>
            <c:strRef>
              <c:f>グラフ!$AP$5</c:f>
              <c:strCache>
                <c:ptCount val="1"/>
                <c:pt idx="0">
                  <c:v>outer応力:Δ+20℃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グラフ!$N$6:$N$56</c:f>
              <c:numCache>
                <c:formatCode>General</c:formatCode>
                <c:ptCount val="51"/>
                <c:pt idx="0">
                  <c:v>-50</c:v>
                </c:pt>
                <c:pt idx="1">
                  <c:v>-45</c:v>
                </c:pt>
                <c:pt idx="2">
                  <c:v>-40</c:v>
                </c:pt>
                <c:pt idx="3">
                  <c:v>-35</c:v>
                </c:pt>
                <c:pt idx="4">
                  <c:v>-30</c:v>
                </c:pt>
                <c:pt idx="5">
                  <c:v>-25</c:v>
                </c:pt>
                <c:pt idx="6">
                  <c:v>-20</c:v>
                </c:pt>
                <c:pt idx="7">
                  <c:v>-15</c:v>
                </c:pt>
                <c:pt idx="8">
                  <c:v>-10</c:v>
                </c:pt>
                <c:pt idx="9">
                  <c:v>-5</c:v>
                </c:pt>
                <c:pt idx="10">
                  <c:v>0</c:v>
                </c:pt>
                <c:pt idx="11">
                  <c:v>5</c:v>
                </c:pt>
                <c:pt idx="12">
                  <c:v>10</c:v>
                </c:pt>
                <c:pt idx="13">
                  <c:v>15</c:v>
                </c:pt>
                <c:pt idx="14">
                  <c:v>20</c:v>
                </c:pt>
                <c:pt idx="15">
                  <c:v>25</c:v>
                </c:pt>
                <c:pt idx="16">
                  <c:v>30</c:v>
                </c:pt>
                <c:pt idx="17">
                  <c:v>35</c:v>
                </c:pt>
                <c:pt idx="18">
                  <c:v>40</c:v>
                </c:pt>
                <c:pt idx="19">
                  <c:v>45</c:v>
                </c:pt>
                <c:pt idx="20">
                  <c:v>50</c:v>
                </c:pt>
                <c:pt idx="21">
                  <c:v>55</c:v>
                </c:pt>
                <c:pt idx="22">
                  <c:v>60</c:v>
                </c:pt>
                <c:pt idx="23">
                  <c:v>65</c:v>
                </c:pt>
                <c:pt idx="24">
                  <c:v>70</c:v>
                </c:pt>
                <c:pt idx="25">
                  <c:v>75</c:v>
                </c:pt>
                <c:pt idx="26">
                  <c:v>80</c:v>
                </c:pt>
                <c:pt idx="27">
                  <c:v>85</c:v>
                </c:pt>
                <c:pt idx="28">
                  <c:v>90</c:v>
                </c:pt>
                <c:pt idx="29">
                  <c:v>95</c:v>
                </c:pt>
                <c:pt idx="30">
                  <c:v>100</c:v>
                </c:pt>
                <c:pt idx="31">
                  <c:v>105</c:v>
                </c:pt>
                <c:pt idx="32">
                  <c:v>110</c:v>
                </c:pt>
                <c:pt idx="33">
                  <c:v>115</c:v>
                </c:pt>
                <c:pt idx="34">
                  <c:v>120</c:v>
                </c:pt>
                <c:pt idx="35">
                  <c:v>125</c:v>
                </c:pt>
                <c:pt idx="36">
                  <c:v>130</c:v>
                </c:pt>
                <c:pt idx="37">
                  <c:v>135</c:v>
                </c:pt>
                <c:pt idx="38">
                  <c:v>140</c:v>
                </c:pt>
                <c:pt idx="39">
                  <c:v>145</c:v>
                </c:pt>
                <c:pt idx="40">
                  <c:v>150</c:v>
                </c:pt>
                <c:pt idx="41">
                  <c:v>155</c:v>
                </c:pt>
                <c:pt idx="42">
                  <c:v>160</c:v>
                </c:pt>
                <c:pt idx="43">
                  <c:v>165</c:v>
                </c:pt>
                <c:pt idx="44">
                  <c:v>170</c:v>
                </c:pt>
                <c:pt idx="45">
                  <c:v>175</c:v>
                </c:pt>
                <c:pt idx="46">
                  <c:v>180</c:v>
                </c:pt>
                <c:pt idx="47">
                  <c:v>185</c:v>
                </c:pt>
                <c:pt idx="48">
                  <c:v>190</c:v>
                </c:pt>
                <c:pt idx="49">
                  <c:v>195</c:v>
                </c:pt>
                <c:pt idx="50">
                  <c:v>200</c:v>
                </c:pt>
              </c:numCache>
            </c:numRef>
          </c:xVal>
          <c:yVal>
            <c:numRef>
              <c:f>グラフ!$AP$6:$AP$56</c:f>
              <c:numCache>
                <c:formatCode>0.0</c:formatCode>
                <c:ptCount val="51"/>
                <c:pt idx="0">
                  <c:v>122.75359425032536</c:v>
                </c:pt>
                <c:pt idx="1">
                  <c:v>120.66439622158808</c:v>
                </c:pt>
                <c:pt idx="2">
                  <c:v>118.57519819284349</c:v>
                </c:pt>
                <c:pt idx="3">
                  <c:v>116.48600016410619</c:v>
                </c:pt>
                <c:pt idx="4">
                  <c:v>114.39680213536161</c:v>
                </c:pt>
                <c:pt idx="5">
                  <c:v>112.30760410662432</c:v>
                </c:pt>
                <c:pt idx="6">
                  <c:v>110.21840607788702</c:v>
                </c:pt>
                <c:pt idx="7">
                  <c:v>108.12920804914246</c:v>
                </c:pt>
                <c:pt idx="8">
                  <c:v>106.04001002041245</c:v>
                </c:pt>
                <c:pt idx="9">
                  <c:v>103.95081199167515</c:v>
                </c:pt>
                <c:pt idx="10">
                  <c:v>101.86161396293056</c:v>
                </c:pt>
                <c:pt idx="11">
                  <c:v>99.772415934193276</c:v>
                </c:pt>
                <c:pt idx="12">
                  <c:v>97.683217905448686</c:v>
                </c:pt>
                <c:pt idx="13">
                  <c:v>95.594019876711414</c:v>
                </c:pt>
                <c:pt idx="14">
                  <c:v>93.504821847974114</c:v>
                </c:pt>
                <c:pt idx="15">
                  <c:v>91.415623819236814</c:v>
                </c:pt>
                <c:pt idx="16">
                  <c:v>89.326425790499528</c:v>
                </c:pt>
                <c:pt idx="17">
                  <c:v>87.237227761762227</c:v>
                </c:pt>
                <c:pt idx="18">
                  <c:v>85.148029733024941</c:v>
                </c:pt>
                <c:pt idx="19">
                  <c:v>83.058831704280365</c:v>
                </c:pt>
                <c:pt idx="20">
                  <c:v>80.969633675535775</c:v>
                </c:pt>
                <c:pt idx="21">
                  <c:v>78.880435646805779</c:v>
                </c:pt>
                <c:pt idx="22">
                  <c:v>76.791237618053898</c:v>
                </c:pt>
                <c:pt idx="23">
                  <c:v>74.702039589323888</c:v>
                </c:pt>
                <c:pt idx="24">
                  <c:v>72.612841560579312</c:v>
                </c:pt>
                <c:pt idx="25">
                  <c:v>70.523643531842026</c:v>
                </c:pt>
                <c:pt idx="26">
                  <c:v>68.434445503119321</c:v>
                </c:pt>
                <c:pt idx="27">
                  <c:v>66.34524747436744</c:v>
                </c:pt>
                <c:pt idx="28">
                  <c:v>64.25604944563743</c:v>
                </c:pt>
                <c:pt idx="29">
                  <c:v>62.166851416892854</c:v>
                </c:pt>
                <c:pt idx="30">
                  <c:v>60.077653388155561</c:v>
                </c:pt>
                <c:pt idx="31">
                  <c:v>57.988455359410992</c:v>
                </c:pt>
                <c:pt idx="32">
                  <c:v>55.899257330680982</c:v>
                </c:pt>
                <c:pt idx="33">
                  <c:v>53.810059301929108</c:v>
                </c:pt>
                <c:pt idx="34">
                  <c:v>51.720861273191822</c:v>
                </c:pt>
                <c:pt idx="35">
                  <c:v>49.631663244454529</c:v>
                </c:pt>
                <c:pt idx="36">
                  <c:v>47.542465215724519</c:v>
                </c:pt>
                <c:pt idx="37">
                  <c:v>45.453267186987226</c:v>
                </c:pt>
                <c:pt idx="38">
                  <c:v>43.36406915824265</c:v>
                </c:pt>
                <c:pt idx="39">
                  <c:v>41.27487112951264</c:v>
                </c:pt>
                <c:pt idx="40">
                  <c:v>39.185673100760773</c:v>
                </c:pt>
                <c:pt idx="41">
                  <c:v>37.09647507202348</c:v>
                </c:pt>
                <c:pt idx="42">
                  <c:v>35.007277043286194</c:v>
                </c:pt>
                <c:pt idx="43">
                  <c:v>32.918079014541611</c:v>
                </c:pt>
                <c:pt idx="44">
                  <c:v>30.828880985797028</c:v>
                </c:pt>
                <c:pt idx="45">
                  <c:v>28.739682957067021</c:v>
                </c:pt>
                <c:pt idx="46">
                  <c:v>26.650484928329735</c:v>
                </c:pt>
                <c:pt idx="47">
                  <c:v>24.561286899592439</c:v>
                </c:pt>
                <c:pt idx="48">
                  <c:v>22.472088870855149</c:v>
                </c:pt>
                <c:pt idx="49">
                  <c:v>20.382890842117856</c:v>
                </c:pt>
                <c:pt idx="50">
                  <c:v>18.293692813373273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B-3BCD-4AB3-8607-1A42AE26C775}"/>
            </c:ext>
          </c:extLst>
        </c:ser>
        <c:ser>
          <c:idx val="28"/>
          <c:order val="28"/>
          <c:tx>
            <c:strRef>
              <c:f>グラフ!$AQ$5</c:f>
              <c:strCache>
                <c:ptCount val="1"/>
                <c:pt idx="0">
                  <c:v>outer応力:Δ+30℃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グラフ!$N$6:$N$56</c:f>
              <c:numCache>
                <c:formatCode>General</c:formatCode>
                <c:ptCount val="51"/>
                <c:pt idx="0">
                  <c:v>-50</c:v>
                </c:pt>
                <c:pt idx="1">
                  <c:v>-45</c:v>
                </c:pt>
                <c:pt idx="2">
                  <c:v>-40</c:v>
                </c:pt>
                <c:pt idx="3">
                  <c:v>-35</c:v>
                </c:pt>
                <c:pt idx="4">
                  <c:v>-30</c:v>
                </c:pt>
                <c:pt idx="5">
                  <c:v>-25</c:v>
                </c:pt>
                <c:pt idx="6">
                  <c:v>-20</c:v>
                </c:pt>
                <c:pt idx="7">
                  <c:v>-15</c:v>
                </c:pt>
                <c:pt idx="8">
                  <c:v>-10</c:v>
                </c:pt>
                <c:pt idx="9">
                  <c:v>-5</c:v>
                </c:pt>
                <c:pt idx="10">
                  <c:v>0</c:v>
                </c:pt>
                <c:pt idx="11">
                  <c:v>5</c:v>
                </c:pt>
                <c:pt idx="12">
                  <c:v>10</c:v>
                </c:pt>
                <c:pt idx="13">
                  <c:v>15</c:v>
                </c:pt>
                <c:pt idx="14">
                  <c:v>20</c:v>
                </c:pt>
                <c:pt idx="15">
                  <c:v>25</c:v>
                </c:pt>
                <c:pt idx="16">
                  <c:v>30</c:v>
                </c:pt>
                <c:pt idx="17">
                  <c:v>35</c:v>
                </c:pt>
                <c:pt idx="18">
                  <c:v>40</c:v>
                </c:pt>
                <c:pt idx="19">
                  <c:v>45</c:v>
                </c:pt>
                <c:pt idx="20">
                  <c:v>50</c:v>
                </c:pt>
                <c:pt idx="21">
                  <c:v>55</c:v>
                </c:pt>
                <c:pt idx="22">
                  <c:v>60</c:v>
                </c:pt>
                <c:pt idx="23">
                  <c:v>65</c:v>
                </c:pt>
                <c:pt idx="24">
                  <c:v>70</c:v>
                </c:pt>
                <c:pt idx="25">
                  <c:v>75</c:v>
                </c:pt>
                <c:pt idx="26">
                  <c:v>80</c:v>
                </c:pt>
                <c:pt idx="27">
                  <c:v>85</c:v>
                </c:pt>
                <c:pt idx="28">
                  <c:v>90</c:v>
                </c:pt>
                <c:pt idx="29">
                  <c:v>95</c:v>
                </c:pt>
                <c:pt idx="30">
                  <c:v>100</c:v>
                </c:pt>
                <c:pt idx="31">
                  <c:v>105</c:v>
                </c:pt>
                <c:pt idx="32">
                  <c:v>110</c:v>
                </c:pt>
                <c:pt idx="33">
                  <c:v>115</c:v>
                </c:pt>
                <c:pt idx="34">
                  <c:v>120</c:v>
                </c:pt>
                <c:pt idx="35">
                  <c:v>125</c:v>
                </c:pt>
                <c:pt idx="36">
                  <c:v>130</c:v>
                </c:pt>
                <c:pt idx="37">
                  <c:v>135</c:v>
                </c:pt>
                <c:pt idx="38">
                  <c:v>140</c:v>
                </c:pt>
                <c:pt idx="39">
                  <c:v>145</c:v>
                </c:pt>
                <c:pt idx="40">
                  <c:v>150</c:v>
                </c:pt>
                <c:pt idx="41">
                  <c:v>155</c:v>
                </c:pt>
                <c:pt idx="42">
                  <c:v>160</c:v>
                </c:pt>
                <c:pt idx="43">
                  <c:v>165</c:v>
                </c:pt>
                <c:pt idx="44">
                  <c:v>170</c:v>
                </c:pt>
                <c:pt idx="45">
                  <c:v>175</c:v>
                </c:pt>
                <c:pt idx="46">
                  <c:v>180</c:v>
                </c:pt>
                <c:pt idx="47">
                  <c:v>185</c:v>
                </c:pt>
                <c:pt idx="48">
                  <c:v>190</c:v>
                </c:pt>
                <c:pt idx="49">
                  <c:v>195</c:v>
                </c:pt>
                <c:pt idx="50">
                  <c:v>200</c:v>
                </c:pt>
              </c:numCache>
            </c:numRef>
          </c:xVal>
          <c:yVal>
            <c:numRef>
              <c:f>グラフ!$AQ$6:$AQ$56</c:f>
              <c:numCache>
                <c:formatCode>0.0</c:formatCode>
                <c:ptCount val="51"/>
                <c:pt idx="0">
                  <c:v>113.08015099469155</c:v>
                </c:pt>
                <c:pt idx="1">
                  <c:v>110.99095296596154</c:v>
                </c:pt>
                <c:pt idx="2">
                  <c:v>108.90175493721698</c:v>
                </c:pt>
                <c:pt idx="3">
                  <c:v>106.81255690847239</c:v>
                </c:pt>
                <c:pt idx="4">
                  <c:v>104.7233588797351</c:v>
                </c:pt>
                <c:pt idx="5">
                  <c:v>102.63416085099053</c:v>
                </c:pt>
                <c:pt idx="6">
                  <c:v>100.54496282226053</c:v>
                </c:pt>
                <c:pt idx="7">
                  <c:v>98.455764793515939</c:v>
                </c:pt>
                <c:pt idx="8">
                  <c:v>96.366566764778639</c:v>
                </c:pt>
                <c:pt idx="9">
                  <c:v>94.277368736048629</c:v>
                </c:pt>
                <c:pt idx="10">
                  <c:v>92.188170707296777</c:v>
                </c:pt>
                <c:pt idx="11">
                  <c:v>90.098972678559477</c:v>
                </c:pt>
                <c:pt idx="12">
                  <c:v>88.009774649822191</c:v>
                </c:pt>
                <c:pt idx="13">
                  <c:v>85.920576621077615</c:v>
                </c:pt>
                <c:pt idx="14">
                  <c:v>83.831378592347619</c:v>
                </c:pt>
                <c:pt idx="15">
                  <c:v>81.742180563617609</c:v>
                </c:pt>
                <c:pt idx="16">
                  <c:v>79.652982534873018</c:v>
                </c:pt>
                <c:pt idx="17">
                  <c:v>77.563784506128428</c:v>
                </c:pt>
                <c:pt idx="18">
                  <c:v>75.474586477391128</c:v>
                </c:pt>
                <c:pt idx="19">
                  <c:v>73.385388448653842</c:v>
                </c:pt>
                <c:pt idx="20">
                  <c:v>71.29619041990199</c:v>
                </c:pt>
                <c:pt idx="21">
                  <c:v>69.206992391171966</c:v>
                </c:pt>
                <c:pt idx="22">
                  <c:v>67.117794362427404</c:v>
                </c:pt>
                <c:pt idx="23">
                  <c:v>65.028596333690103</c:v>
                </c:pt>
                <c:pt idx="24">
                  <c:v>62.939398304960108</c:v>
                </c:pt>
                <c:pt idx="25">
                  <c:v>60.850200276222807</c:v>
                </c:pt>
                <c:pt idx="26">
                  <c:v>58.761002247485514</c:v>
                </c:pt>
                <c:pt idx="27">
                  <c:v>56.671804218740931</c:v>
                </c:pt>
                <c:pt idx="28">
                  <c:v>54.582606190003638</c:v>
                </c:pt>
                <c:pt idx="29">
                  <c:v>52.493408161259055</c:v>
                </c:pt>
                <c:pt idx="30">
                  <c:v>50.404210132529052</c:v>
                </c:pt>
                <c:pt idx="31">
                  <c:v>48.315012103777185</c:v>
                </c:pt>
                <c:pt idx="32">
                  <c:v>46.225814075047182</c:v>
                </c:pt>
                <c:pt idx="33">
                  <c:v>44.136616046302599</c:v>
                </c:pt>
                <c:pt idx="34">
                  <c:v>42.047418017572596</c:v>
                </c:pt>
                <c:pt idx="35">
                  <c:v>39.95821998882802</c:v>
                </c:pt>
                <c:pt idx="36">
                  <c:v>37.86902196009072</c:v>
                </c:pt>
                <c:pt idx="37">
                  <c:v>35.779823931360717</c:v>
                </c:pt>
                <c:pt idx="38">
                  <c:v>33.690625902608851</c:v>
                </c:pt>
                <c:pt idx="39">
                  <c:v>31.601427873878841</c:v>
                </c:pt>
                <c:pt idx="40">
                  <c:v>29.512229845134264</c:v>
                </c:pt>
                <c:pt idx="41">
                  <c:v>27.423031816389688</c:v>
                </c:pt>
                <c:pt idx="42">
                  <c:v>25.333833787652392</c:v>
                </c:pt>
                <c:pt idx="43">
                  <c:v>23.244635758915098</c:v>
                </c:pt>
                <c:pt idx="44">
                  <c:v>21.155437730177809</c:v>
                </c:pt>
                <c:pt idx="45">
                  <c:v>19.066239701440516</c:v>
                </c:pt>
                <c:pt idx="46">
                  <c:v>16.977041672695933</c:v>
                </c:pt>
                <c:pt idx="47">
                  <c:v>14.887843643965931</c:v>
                </c:pt>
                <c:pt idx="48">
                  <c:v>12.798645615221348</c:v>
                </c:pt>
                <c:pt idx="49">
                  <c:v>10.709447586484057</c:v>
                </c:pt>
                <c:pt idx="50">
                  <c:v>8.6202495577467655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446-4D2A-9109-89209D590241}"/>
            </c:ext>
          </c:extLst>
        </c:ser>
        <c:ser>
          <c:idx val="29"/>
          <c:order val="29"/>
          <c:tx>
            <c:strRef>
              <c:f>グラフ!$AR$5</c:f>
              <c:strCache>
                <c:ptCount val="1"/>
                <c:pt idx="0">
                  <c:v>outer降伏点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グラフ!$N$6:$N$56</c:f>
              <c:numCache>
                <c:formatCode>General</c:formatCode>
                <c:ptCount val="51"/>
                <c:pt idx="0">
                  <c:v>-50</c:v>
                </c:pt>
                <c:pt idx="1">
                  <c:v>-45</c:v>
                </c:pt>
                <c:pt idx="2">
                  <c:v>-40</c:v>
                </c:pt>
                <c:pt idx="3">
                  <c:v>-35</c:v>
                </c:pt>
                <c:pt idx="4">
                  <c:v>-30</c:v>
                </c:pt>
                <c:pt idx="5">
                  <c:v>-25</c:v>
                </c:pt>
                <c:pt idx="6">
                  <c:v>-20</c:v>
                </c:pt>
                <c:pt idx="7">
                  <c:v>-15</c:v>
                </c:pt>
                <c:pt idx="8">
                  <c:v>-10</c:v>
                </c:pt>
                <c:pt idx="9">
                  <c:v>-5</c:v>
                </c:pt>
                <c:pt idx="10">
                  <c:v>0</c:v>
                </c:pt>
                <c:pt idx="11">
                  <c:v>5</c:v>
                </c:pt>
                <c:pt idx="12">
                  <c:v>10</c:v>
                </c:pt>
                <c:pt idx="13">
                  <c:v>15</c:v>
                </c:pt>
                <c:pt idx="14">
                  <c:v>20</c:v>
                </c:pt>
                <c:pt idx="15">
                  <c:v>25</c:v>
                </c:pt>
                <c:pt idx="16">
                  <c:v>30</c:v>
                </c:pt>
                <c:pt idx="17">
                  <c:v>35</c:v>
                </c:pt>
                <c:pt idx="18">
                  <c:v>40</c:v>
                </c:pt>
                <c:pt idx="19">
                  <c:v>45</c:v>
                </c:pt>
                <c:pt idx="20">
                  <c:v>50</c:v>
                </c:pt>
                <c:pt idx="21">
                  <c:v>55</c:v>
                </c:pt>
                <c:pt idx="22">
                  <c:v>60</c:v>
                </c:pt>
                <c:pt idx="23">
                  <c:v>65</c:v>
                </c:pt>
                <c:pt idx="24">
                  <c:v>70</c:v>
                </c:pt>
                <c:pt idx="25">
                  <c:v>75</c:v>
                </c:pt>
                <c:pt idx="26">
                  <c:v>80</c:v>
                </c:pt>
                <c:pt idx="27">
                  <c:v>85</c:v>
                </c:pt>
                <c:pt idx="28">
                  <c:v>90</c:v>
                </c:pt>
                <c:pt idx="29">
                  <c:v>95</c:v>
                </c:pt>
                <c:pt idx="30">
                  <c:v>100</c:v>
                </c:pt>
                <c:pt idx="31">
                  <c:v>105</c:v>
                </c:pt>
                <c:pt idx="32">
                  <c:v>110</c:v>
                </c:pt>
                <c:pt idx="33">
                  <c:v>115</c:v>
                </c:pt>
                <c:pt idx="34">
                  <c:v>120</c:v>
                </c:pt>
                <c:pt idx="35">
                  <c:v>125</c:v>
                </c:pt>
                <c:pt idx="36">
                  <c:v>130</c:v>
                </c:pt>
                <c:pt idx="37">
                  <c:v>135</c:v>
                </c:pt>
                <c:pt idx="38">
                  <c:v>140</c:v>
                </c:pt>
                <c:pt idx="39">
                  <c:v>145</c:v>
                </c:pt>
                <c:pt idx="40">
                  <c:v>150</c:v>
                </c:pt>
                <c:pt idx="41">
                  <c:v>155</c:v>
                </c:pt>
                <c:pt idx="42">
                  <c:v>160</c:v>
                </c:pt>
                <c:pt idx="43">
                  <c:v>165</c:v>
                </c:pt>
                <c:pt idx="44">
                  <c:v>170</c:v>
                </c:pt>
                <c:pt idx="45">
                  <c:v>175</c:v>
                </c:pt>
                <c:pt idx="46">
                  <c:v>180</c:v>
                </c:pt>
                <c:pt idx="47">
                  <c:v>185</c:v>
                </c:pt>
                <c:pt idx="48">
                  <c:v>190</c:v>
                </c:pt>
                <c:pt idx="49">
                  <c:v>195</c:v>
                </c:pt>
                <c:pt idx="50">
                  <c:v>200</c:v>
                </c:pt>
              </c:numCache>
            </c:numRef>
          </c:xVal>
          <c:yVal>
            <c:numRef>
              <c:f>グラフ!$AR$6:$AR$56</c:f>
              <c:numCache>
                <c:formatCode>0.0</c:formatCode>
                <c:ptCount val="51"/>
                <c:pt idx="0">
                  <c:v>150</c:v>
                </c:pt>
                <c:pt idx="1">
                  <c:v>150</c:v>
                </c:pt>
                <c:pt idx="2">
                  <c:v>150</c:v>
                </c:pt>
                <c:pt idx="3">
                  <c:v>150</c:v>
                </c:pt>
                <c:pt idx="4">
                  <c:v>150</c:v>
                </c:pt>
                <c:pt idx="5">
                  <c:v>150</c:v>
                </c:pt>
                <c:pt idx="6">
                  <c:v>150</c:v>
                </c:pt>
                <c:pt idx="7">
                  <c:v>150</c:v>
                </c:pt>
                <c:pt idx="8">
                  <c:v>150</c:v>
                </c:pt>
                <c:pt idx="9">
                  <c:v>150</c:v>
                </c:pt>
                <c:pt idx="10">
                  <c:v>150</c:v>
                </c:pt>
                <c:pt idx="11">
                  <c:v>150</c:v>
                </c:pt>
                <c:pt idx="12">
                  <c:v>150</c:v>
                </c:pt>
                <c:pt idx="13">
                  <c:v>150</c:v>
                </c:pt>
                <c:pt idx="14">
                  <c:v>150</c:v>
                </c:pt>
                <c:pt idx="15">
                  <c:v>150</c:v>
                </c:pt>
                <c:pt idx="16">
                  <c:v>150</c:v>
                </c:pt>
                <c:pt idx="17">
                  <c:v>150</c:v>
                </c:pt>
                <c:pt idx="18">
                  <c:v>150</c:v>
                </c:pt>
                <c:pt idx="19">
                  <c:v>150</c:v>
                </c:pt>
                <c:pt idx="20">
                  <c:v>150</c:v>
                </c:pt>
                <c:pt idx="21">
                  <c:v>150</c:v>
                </c:pt>
                <c:pt idx="22">
                  <c:v>150</c:v>
                </c:pt>
                <c:pt idx="23">
                  <c:v>150</c:v>
                </c:pt>
                <c:pt idx="24">
                  <c:v>150</c:v>
                </c:pt>
                <c:pt idx="25">
                  <c:v>150</c:v>
                </c:pt>
                <c:pt idx="26">
                  <c:v>150</c:v>
                </c:pt>
                <c:pt idx="27">
                  <c:v>150</c:v>
                </c:pt>
                <c:pt idx="28">
                  <c:v>150</c:v>
                </c:pt>
                <c:pt idx="29">
                  <c:v>150</c:v>
                </c:pt>
                <c:pt idx="30">
                  <c:v>150</c:v>
                </c:pt>
                <c:pt idx="31">
                  <c:v>150</c:v>
                </c:pt>
                <c:pt idx="32">
                  <c:v>150</c:v>
                </c:pt>
                <c:pt idx="33">
                  <c:v>150</c:v>
                </c:pt>
                <c:pt idx="34">
                  <c:v>150</c:v>
                </c:pt>
                <c:pt idx="35">
                  <c:v>150</c:v>
                </c:pt>
                <c:pt idx="36">
                  <c:v>150</c:v>
                </c:pt>
                <c:pt idx="37">
                  <c:v>150</c:v>
                </c:pt>
                <c:pt idx="38">
                  <c:v>150</c:v>
                </c:pt>
                <c:pt idx="39">
                  <c:v>150</c:v>
                </c:pt>
                <c:pt idx="40">
                  <c:v>150</c:v>
                </c:pt>
                <c:pt idx="41">
                  <c:v>150</c:v>
                </c:pt>
                <c:pt idx="42">
                  <c:v>150</c:v>
                </c:pt>
                <c:pt idx="43">
                  <c:v>150</c:v>
                </c:pt>
                <c:pt idx="44">
                  <c:v>150</c:v>
                </c:pt>
                <c:pt idx="45">
                  <c:v>150</c:v>
                </c:pt>
                <c:pt idx="46">
                  <c:v>150</c:v>
                </c:pt>
                <c:pt idx="47">
                  <c:v>150</c:v>
                </c:pt>
                <c:pt idx="48">
                  <c:v>150</c:v>
                </c:pt>
                <c:pt idx="49">
                  <c:v>150</c:v>
                </c:pt>
                <c:pt idx="50">
                  <c:v>150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446-4D2A-9109-89209D5902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8419104"/>
        <c:axId val="1878401216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グラフ!$O$5</c15:sqref>
                        </c15:formulaRef>
                      </c:ext>
                    </c:extLst>
                    <c:strCache>
                      <c:ptCount val="1"/>
                      <c:pt idx="0">
                        <c:v>締め代：Δ-30℃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グラフ!$O$6:$O$56</c15:sqref>
                        </c15:formulaRef>
                      </c:ext>
                    </c:extLst>
                    <c:numCache>
                      <c:formatCode>0.000</c:formatCode>
                      <c:ptCount val="51"/>
                      <c:pt idx="0">
                        <c:v>0.16679667000000364</c:v>
                      </c:pt>
                      <c:pt idx="1">
                        <c:v>0.16476026499999818</c:v>
                      </c:pt>
                      <c:pt idx="2">
                        <c:v>0.16272385999999983</c:v>
                      </c:pt>
                      <c:pt idx="3">
                        <c:v>0.16068745500000148</c:v>
                      </c:pt>
                      <c:pt idx="4">
                        <c:v>0.15865104999999602</c:v>
                      </c:pt>
                      <c:pt idx="5">
                        <c:v>0.15661464499999767</c:v>
                      </c:pt>
                      <c:pt idx="6">
                        <c:v>0.15457823999999931</c:v>
                      </c:pt>
                      <c:pt idx="7">
                        <c:v>0.15254183499999385</c:v>
                      </c:pt>
                      <c:pt idx="8">
                        <c:v>0.1505054300000026</c:v>
                      </c:pt>
                      <c:pt idx="9">
                        <c:v>0.14846902500000425</c:v>
                      </c:pt>
                      <c:pt idx="10">
                        <c:v>0.14643261999999879</c:v>
                      </c:pt>
                      <c:pt idx="11">
                        <c:v>0.14439621500000044</c:v>
                      </c:pt>
                      <c:pt idx="12">
                        <c:v>0.14235980999999498</c:v>
                      </c:pt>
                      <c:pt idx="13">
                        <c:v>0.14032340500000373</c:v>
                      </c:pt>
                      <c:pt idx="14">
                        <c:v>0.13828699999999827</c:v>
                      </c:pt>
                      <c:pt idx="15">
                        <c:v>0.13625059500000702</c:v>
                      </c:pt>
                      <c:pt idx="16">
                        <c:v>0.13421419000000157</c:v>
                      </c:pt>
                      <c:pt idx="17">
                        <c:v>0.13217778499999611</c:v>
                      </c:pt>
                      <c:pt idx="18">
                        <c:v>0.13014138000000486</c:v>
                      </c:pt>
                      <c:pt idx="19">
                        <c:v>0.1281049749999994</c:v>
                      </c:pt>
                      <c:pt idx="20">
                        <c:v>0.12606856999999394</c:v>
                      </c:pt>
                      <c:pt idx="21">
                        <c:v>0.12403216500000269</c:v>
                      </c:pt>
                      <c:pt idx="22">
                        <c:v>0.12199575999999013</c:v>
                      </c:pt>
                      <c:pt idx="23">
                        <c:v>0.11995935499999888</c:v>
                      </c:pt>
                      <c:pt idx="24">
                        <c:v>0.11792294999999342</c:v>
                      </c:pt>
                      <c:pt idx="25">
                        <c:v>0.11588654499999507</c:v>
                      </c:pt>
                      <c:pt idx="26">
                        <c:v>0.11385014000000382</c:v>
                      </c:pt>
                      <c:pt idx="27">
                        <c:v>0.11181373499999836</c:v>
                      </c:pt>
                      <c:pt idx="28">
                        <c:v>0.10977733000000711</c:v>
                      </c:pt>
                      <c:pt idx="29">
                        <c:v>0.10774092499999455</c:v>
                      </c:pt>
                      <c:pt idx="30">
                        <c:v>0.1057045200000033</c:v>
                      </c:pt>
                      <c:pt idx="31">
                        <c:v>0.10366811499999784</c:v>
                      </c:pt>
                      <c:pt idx="32">
                        <c:v>0.10163170999999949</c:v>
                      </c:pt>
                      <c:pt idx="33">
                        <c:v>9.9595304999994028E-2</c:v>
                      </c:pt>
                      <c:pt idx="34">
                        <c:v>9.7558899999995674E-2</c:v>
                      </c:pt>
                      <c:pt idx="35">
                        <c:v>9.5522494999990215E-2</c:v>
                      </c:pt>
                      <c:pt idx="36">
                        <c:v>9.3486090000006072E-2</c:v>
                      </c:pt>
                      <c:pt idx="37">
                        <c:v>9.1449685000007719E-2</c:v>
                      </c:pt>
                      <c:pt idx="38">
                        <c:v>8.941328000000226E-2</c:v>
                      </c:pt>
                      <c:pt idx="39">
                        <c:v>8.7376875000011012E-2</c:v>
                      </c:pt>
                      <c:pt idx="40">
                        <c:v>8.5340469999998447E-2</c:v>
                      </c:pt>
                      <c:pt idx="41">
                        <c:v>8.3304065000000094E-2</c:v>
                      </c:pt>
                      <c:pt idx="42">
                        <c:v>8.126766000000174E-2</c:v>
                      </c:pt>
                      <c:pt idx="43">
                        <c:v>7.9231254999996281E-2</c:v>
                      </c:pt>
                      <c:pt idx="44">
                        <c:v>7.7194849999990822E-2</c:v>
                      </c:pt>
                      <c:pt idx="45">
                        <c:v>7.5158444999999574E-2</c:v>
                      </c:pt>
                      <c:pt idx="46">
                        <c:v>7.3122040000001221E-2</c:v>
                      </c:pt>
                      <c:pt idx="47">
                        <c:v>7.1085635000002867E-2</c:v>
                      </c:pt>
                      <c:pt idx="48">
                        <c:v>6.9049230000004513E-2</c:v>
                      </c:pt>
                      <c:pt idx="49">
                        <c:v>6.701282500000616E-2</c:v>
                      </c:pt>
                      <c:pt idx="50">
                        <c:v>6.4976420000000701E-2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7-3BCD-4AB3-8607-1A42AE26C775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グラフ!$P$5</c15:sqref>
                        </c15:formulaRef>
                      </c:ext>
                    </c:extLst>
                    <c:strCache>
                      <c:ptCount val="1"/>
                      <c:pt idx="0">
                        <c:v>締め代：Δ-20℃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グラフ!$P$6:$P$56</c15:sqref>
                        </c15:formulaRef>
                      </c:ext>
                    </c:extLst>
                    <c:numCache>
                      <c:formatCode>0.000</c:formatCode>
                      <c:ptCount val="51"/>
                      <c:pt idx="0">
                        <c:v>0.15736766999999929</c:v>
                      </c:pt>
                      <c:pt idx="1">
                        <c:v>0.15533126500000805</c:v>
                      </c:pt>
                      <c:pt idx="2">
                        <c:v>0.15329486000000259</c:v>
                      </c:pt>
                      <c:pt idx="3">
                        <c:v>0.15125845499999713</c:v>
                      </c:pt>
                      <c:pt idx="4">
                        <c:v>0.14922204999999877</c:v>
                      </c:pt>
                      <c:pt idx="5">
                        <c:v>0.14718564499999331</c:v>
                      </c:pt>
                      <c:pt idx="6">
                        <c:v>0.14514924000000207</c:v>
                      </c:pt>
                      <c:pt idx="7">
                        <c:v>0.14311283499999661</c:v>
                      </c:pt>
                      <c:pt idx="8">
                        <c:v>0.14107642999999825</c:v>
                      </c:pt>
                      <c:pt idx="9">
                        <c:v>0.13904002500000701</c:v>
                      </c:pt>
                      <c:pt idx="10">
                        <c:v>0.13700361999999444</c:v>
                      </c:pt>
                      <c:pt idx="11">
                        <c:v>0.13496721500000319</c:v>
                      </c:pt>
                      <c:pt idx="12">
                        <c:v>0.13293080999999773</c:v>
                      </c:pt>
                      <c:pt idx="13">
                        <c:v>0.13089440499999938</c:v>
                      </c:pt>
                      <c:pt idx="14">
                        <c:v>0.12885800000000103</c:v>
                      </c:pt>
                      <c:pt idx="15">
                        <c:v>0.12682159500000267</c:v>
                      </c:pt>
                      <c:pt idx="16">
                        <c:v>0.12478519000000432</c:v>
                      </c:pt>
                      <c:pt idx="17">
                        <c:v>0.12274878499999886</c:v>
                      </c:pt>
                      <c:pt idx="18">
                        <c:v>0.12071238000000051</c:v>
                      </c:pt>
                      <c:pt idx="19">
                        <c:v>0.11867597500000215</c:v>
                      </c:pt>
                      <c:pt idx="20">
                        <c:v>0.11663956999998959</c:v>
                      </c:pt>
                      <c:pt idx="21">
                        <c:v>0.11460316499999834</c:v>
                      </c:pt>
                      <c:pt idx="22">
                        <c:v>0.11256675999999288</c:v>
                      </c:pt>
                      <c:pt idx="23">
                        <c:v>0.11053035499999453</c:v>
                      </c:pt>
                      <c:pt idx="24">
                        <c:v>0.10849394999999618</c:v>
                      </c:pt>
                      <c:pt idx="25">
                        <c:v>0.10645754500000493</c:v>
                      </c:pt>
                      <c:pt idx="26">
                        <c:v>0.10442114000000657</c:v>
                      </c:pt>
                      <c:pt idx="27">
                        <c:v>0.10238473499999401</c:v>
                      </c:pt>
                      <c:pt idx="28">
                        <c:v>0.10034833000000276</c:v>
                      </c:pt>
                      <c:pt idx="29">
                        <c:v>9.8311924999997302E-2</c:v>
                      </c:pt>
                      <c:pt idx="30">
                        <c:v>9.6275519999998949E-2</c:v>
                      </c:pt>
                      <c:pt idx="31">
                        <c:v>9.423911499999349E-2</c:v>
                      </c:pt>
                      <c:pt idx="32">
                        <c:v>9.2202710000002241E-2</c:v>
                      </c:pt>
                      <c:pt idx="33">
                        <c:v>9.0166304999989677E-2</c:v>
                      </c:pt>
                      <c:pt idx="34">
                        <c:v>8.8129900000005534E-2</c:v>
                      </c:pt>
                      <c:pt idx="35">
                        <c:v>8.6093495000000075E-2</c:v>
                      </c:pt>
                      <c:pt idx="36">
                        <c:v>8.4057090000001722E-2</c:v>
                      </c:pt>
                      <c:pt idx="37">
                        <c:v>8.2020685000010474E-2</c:v>
                      </c:pt>
                      <c:pt idx="38">
                        <c:v>7.9984279999997909E-2</c:v>
                      </c:pt>
                      <c:pt idx="39">
                        <c:v>7.7947875000006661E-2</c:v>
                      </c:pt>
                      <c:pt idx="40">
                        <c:v>7.5911470000001202E-2</c:v>
                      </c:pt>
                      <c:pt idx="41">
                        <c:v>7.3875064999995743E-2</c:v>
                      </c:pt>
                      <c:pt idx="42">
                        <c:v>7.183865999999739E-2</c:v>
                      </c:pt>
                      <c:pt idx="43">
                        <c:v>6.9802254999999036E-2</c:v>
                      </c:pt>
                      <c:pt idx="44">
                        <c:v>6.7765850000000682E-2</c:v>
                      </c:pt>
                      <c:pt idx="45">
                        <c:v>6.5729445000002329E-2</c:v>
                      </c:pt>
                      <c:pt idx="46">
                        <c:v>6.369303999999687E-2</c:v>
                      </c:pt>
                      <c:pt idx="47">
                        <c:v>6.1656635000005622E-2</c:v>
                      </c:pt>
                      <c:pt idx="48">
                        <c:v>5.9620230000000163E-2</c:v>
                      </c:pt>
                      <c:pt idx="49">
                        <c:v>5.7583825000001809E-2</c:v>
                      </c:pt>
                      <c:pt idx="50">
                        <c:v>5.5547420000003456E-2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3BCD-4AB3-8607-1A42AE26C775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グラフ!$Q$5</c15:sqref>
                        </c15:formulaRef>
                      </c:ext>
                    </c:extLst>
                    <c:strCache>
                      <c:ptCount val="1"/>
                      <c:pt idx="0">
                        <c:v>締め代：Δ-10℃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グラフ!$Q$6:$Q$56</c15:sqref>
                        </c15:formulaRef>
                      </c:ext>
                    </c:extLst>
                    <c:numCache>
                      <c:formatCode>0.000</c:formatCode>
                      <c:ptCount val="51"/>
                      <c:pt idx="0">
                        <c:v>0.14793867000000205</c:v>
                      </c:pt>
                      <c:pt idx="1">
                        <c:v>0.14590226500000369</c:v>
                      </c:pt>
                      <c:pt idx="2">
                        <c:v>0.14386586000000534</c:v>
                      </c:pt>
                      <c:pt idx="3">
                        <c:v>0.14182945499999278</c:v>
                      </c:pt>
                      <c:pt idx="4">
                        <c:v>0.13979305000000153</c:v>
                      </c:pt>
                      <c:pt idx="5">
                        <c:v>0.13775664499999607</c:v>
                      </c:pt>
                      <c:pt idx="6">
                        <c:v>0.13572023999999772</c:v>
                      </c:pt>
                      <c:pt idx="7">
                        <c:v>0.13368383499999936</c:v>
                      </c:pt>
                      <c:pt idx="8">
                        <c:v>0.1316474299999939</c:v>
                      </c:pt>
                      <c:pt idx="9">
                        <c:v>0.12961102500000976</c:v>
                      </c:pt>
                      <c:pt idx="10">
                        <c:v>0.1275746199999972</c:v>
                      </c:pt>
                      <c:pt idx="11">
                        <c:v>0.12553821499999884</c:v>
                      </c:pt>
                      <c:pt idx="12">
                        <c:v>0.12350181000000049</c:v>
                      </c:pt>
                      <c:pt idx="13">
                        <c:v>0.12146540499999503</c:v>
                      </c:pt>
                      <c:pt idx="14">
                        <c:v>0.11942900000000378</c:v>
                      </c:pt>
                      <c:pt idx="15">
                        <c:v>0.11739259500000543</c:v>
                      </c:pt>
                      <c:pt idx="16">
                        <c:v>0.11535618999999997</c:v>
                      </c:pt>
                      <c:pt idx="17">
                        <c:v>0.11331978500000162</c:v>
                      </c:pt>
                      <c:pt idx="18">
                        <c:v>0.11128337999999616</c:v>
                      </c:pt>
                      <c:pt idx="19">
                        <c:v>0.1092469749999978</c:v>
                      </c:pt>
                      <c:pt idx="20">
                        <c:v>0.10721056999999234</c:v>
                      </c:pt>
                      <c:pt idx="21">
                        <c:v>0.10517416499999399</c:v>
                      </c:pt>
                      <c:pt idx="22">
                        <c:v>0.10313775999999564</c:v>
                      </c:pt>
                      <c:pt idx="23">
                        <c:v>0.10110135500000439</c:v>
                      </c:pt>
                      <c:pt idx="24">
                        <c:v>9.906494999999893E-2</c:v>
                      </c:pt>
                      <c:pt idx="25">
                        <c:v>9.7028545000000577E-2</c:v>
                      </c:pt>
                      <c:pt idx="26">
                        <c:v>9.4992140000002223E-2</c:v>
                      </c:pt>
                      <c:pt idx="27">
                        <c:v>9.2955734999996764E-2</c:v>
                      </c:pt>
                      <c:pt idx="28">
                        <c:v>9.0919329999998411E-2</c:v>
                      </c:pt>
                      <c:pt idx="29">
                        <c:v>8.8882924999992952E-2</c:v>
                      </c:pt>
                      <c:pt idx="30">
                        <c:v>8.6846520000001703E-2</c:v>
                      </c:pt>
                      <c:pt idx="31">
                        <c:v>8.4810114999989139E-2</c:v>
                      </c:pt>
                      <c:pt idx="32">
                        <c:v>8.2773710000012102E-2</c:v>
                      </c:pt>
                      <c:pt idx="33">
                        <c:v>8.0737304999999537E-2</c:v>
                      </c:pt>
                      <c:pt idx="34">
                        <c:v>7.8700900000001184E-2</c:v>
                      </c:pt>
                      <c:pt idx="35">
                        <c:v>7.666449500000283E-2</c:v>
                      </c:pt>
                      <c:pt idx="36">
                        <c:v>7.4628089999997371E-2</c:v>
                      </c:pt>
                      <c:pt idx="37">
                        <c:v>7.2591685000006123E-2</c:v>
                      </c:pt>
                      <c:pt idx="38">
                        <c:v>7.0555280000000664E-2</c:v>
                      </c:pt>
                      <c:pt idx="39">
                        <c:v>6.8518875000002311E-2</c:v>
                      </c:pt>
                      <c:pt idx="40">
                        <c:v>6.6482469999996852E-2</c:v>
                      </c:pt>
                      <c:pt idx="41">
                        <c:v>6.4446064999998498E-2</c:v>
                      </c:pt>
                      <c:pt idx="42">
                        <c:v>6.240966000000725E-2</c:v>
                      </c:pt>
                      <c:pt idx="43">
                        <c:v>6.0373255000001791E-2</c:v>
                      </c:pt>
                      <c:pt idx="44">
                        <c:v>5.8336849999996332E-2</c:v>
                      </c:pt>
                      <c:pt idx="45">
                        <c:v>5.6300445000005084E-2</c:v>
                      </c:pt>
                      <c:pt idx="46">
                        <c:v>5.4264039999992519E-2</c:v>
                      </c:pt>
                      <c:pt idx="47">
                        <c:v>5.2227635000001271E-2</c:v>
                      </c:pt>
                      <c:pt idx="48">
                        <c:v>5.0191230000002918E-2</c:v>
                      </c:pt>
                      <c:pt idx="49">
                        <c:v>4.8154824999997459E-2</c:v>
                      </c:pt>
                      <c:pt idx="50">
                        <c:v>4.6118419999999105E-2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3BCD-4AB3-8607-1A42AE26C775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グラフ!$R$5</c15:sqref>
                        </c15:formulaRef>
                      </c:ext>
                    </c:extLst>
                    <c:strCache>
                      <c:ptCount val="1"/>
                      <c:pt idx="0">
                        <c:v>締め代：Δ0℃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グラフ!$R$6:$R$56</c15:sqref>
                        </c15:formulaRef>
                      </c:ext>
                    </c:extLst>
                    <c:numCache>
                      <c:formatCode>0.000</c:formatCode>
                      <c:ptCount val="51"/>
                      <c:pt idx="0">
                        <c:v>0.1385096700000048</c:v>
                      </c:pt>
                      <c:pt idx="1">
                        <c:v>0.13647326499999934</c:v>
                      </c:pt>
                      <c:pt idx="2">
                        <c:v>0.1344368600000081</c:v>
                      </c:pt>
                      <c:pt idx="3">
                        <c:v>0.13240045499999553</c:v>
                      </c:pt>
                      <c:pt idx="4">
                        <c:v>0.13036404999999718</c:v>
                      </c:pt>
                      <c:pt idx="5">
                        <c:v>0.12832764499999882</c:v>
                      </c:pt>
                      <c:pt idx="6">
                        <c:v>0.12629123999999337</c:v>
                      </c:pt>
                      <c:pt idx="7">
                        <c:v>0.12425483500000212</c:v>
                      </c:pt>
                      <c:pt idx="8">
                        <c:v>0.12221842999999666</c:v>
                      </c:pt>
                      <c:pt idx="9">
                        <c:v>0.12018202500000541</c:v>
                      </c:pt>
                      <c:pt idx="10">
                        <c:v>0.11814561999999995</c:v>
                      </c:pt>
                      <c:pt idx="11">
                        <c:v>0.11610921499999449</c:v>
                      </c:pt>
                      <c:pt idx="12">
                        <c:v>0.11407281000000324</c:v>
                      </c:pt>
                      <c:pt idx="13">
                        <c:v>0.11203640499999779</c:v>
                      </c:pt>
                      <c:pt idx="14">
                        <c:v>0.10999999999999943</c:v>
                      </c:pt>
                      <c:pt idx="15">
                        <c:v>0.10796359500000818</c:v>
                      </c:pt>
                      <c:pt idx="16">
                        <c:v>0.10592718999999562</c:v>
                      </c:pt>
                      <c:pt idx="17">
                        <c:v>0.10389078499999727</c:v>
                      </c:pt>
                      <c:pt idx="18">
                        <c:v>0.10185437999999891</c:v>
                      </c:pt>
                      <c:pt idx="19">
                        <c:v>9.9817974999993453E-2</c:v>
                      </c:pt>
                      <c:pt idx="20">
                        <c:v>9.7781569999995099E-2</c:v>
                      </c:pt>
                      <c:pt idx="21">
                        <c:v>9.5745165000003851E-2</c:v>
                      </c:pt>
                      <c:pt idx="22">
                        <c:v>9.3708759999998392E-2</c:v>
                      </c:pt>
                      <c:pt idx="23">
                        <c:v>9.1672355000000039E-2</c:v>
                      </c:pt>
                      <c:pt idx="24">
                        <c:v>8.963594999999458E-2</c:v>
                      </c:pt>
                      <c:pt idx="25">
                        <c:v>8.7599545000003332E-2</c:v>
                      </c:pt>
                      <c:pt idx="26">
                        <c:v>8.5563139999997873E-2</c:v>
                      </c:pt>
                      <c:pt idx="27">
                        <c:v>8.3526734999992414E-2</c:v>
                      </c:pt>
                      <c:pt idx="28">
                        <c:v>8.1490330000001165E-2</c:v>
                      </c:pt>
                      <c:pt idx="29">
                        <c:v>7.9453924999988601E-2</c:v>
                      </c:pt>
                      <c:pt idx="30">
                        <c:v>7.7417520000011564E-2</c:v>
                      </c:pt>
                      <c:pt idx="31">
                        <c:v>7.5381114999998999E-2</c:v>
                      </c:pt>
                      <c:pt idx="32">
                        <c:v>7.3344710000007751E-2</c:v>
                      </c:pt>
                      <c:pt idx="33">
                        <c:v>7.1308305000002292E-2</c:v>
                      </c:pt>
                      <c:pt idx="34">
                        <c:v>6.9271899999996833E-2</c:v>
                      </c:pt>
                      <c:pt idx="35">
                        <c:v>6.723549499999848E-2</c:v>
                      </c:pt>
                      <c:pt idx="36">
                        <c:v>6.5199090000000126E-2</c:v>
                      </c:pt>
                      <c:pt idx="37">
                        <c:v>6.3162685000001773E-2</c:v>
                      </c:pt>
                      <c:pt idx="38">
                        <c:v>6.1126279999996314E-2</c:v>
                      </c:pt>
                      <c:pt idx="39">
                        <c:v>5.9089875000005065E-2</c:v>
                      </c:pt>
                      <c:pt idx="40">
                        <c:v>5.7053470000006712E-2</c:v>
                      </c:pt>
                      <c:pt idx="41">
                        <c:v>5.5017065000001253E-2</c:v>
                      </c:pt>
                      <c:pt idx="42">
                        <c:v>5.2980660000002899E-2</c:v>
                      </c:pt>
                      <c:pt idx="43">
                        <c:v>5.0944255000004546E-2</c:v>
                      </c:pt>
                      <c:pt idx="44">
                        <c:v>4.8907849999991981E-2</c:v>
                      </c:pt>
                      <c:pt idx="45">
                        <c:v>4.6871445000000733E-2</c:v>
                      </c:pt>
                      <c:pt idx="46">
                        <c:v>4.4835039999995274E-2</c:v>
                      </c:pt>
                      <c:pt idx="47">
                        <c:v>4.2798634999996921E-2</c:v>
                      </c:pt>
                      <c:pt idx="48">
                        <c:v>4.0762229999998567E-2</c:v>
                      </c:pt>
                      <c:pt idx="49">
                        <c:v>3.8725825000000214E-2</c:v>
                      </c:pt>
                      <c:pt idx="50">
                        <c:v>3.6689420000008965E-2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3BCD-4AB3-8607-1A42AE26C775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グラフ!$S$5</c15:sqref>
                        </c15:formulaRef>
                      </c:ext>
                    </c:extLst>
                    <c:strCache>
                      <c:ptCount val="1"/>
                      <c:pt idx="0">
                        <c:v>締め代：Δ+10℃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グラフ!$S$6:$S$56</c15:sqref>
                        </c15:formulaRef>
                      </c:ext>
                    </c:extLst>
                    <c:numCache>
                      <c:formatCode>0.000</c:formatCode>
                      <c:ptCount val="51"/>
                      <c:pt idx="0">
                        <c:v>0.12908067000000756</c:v>
                      </c:pt>
                      <c:pt idx="1">
                        <c:v>0.1270442650000021</c:v>
                      </c:pt>
                      <c:pt idx="2">
                        <c:v>0.12500786000000375</c:v>
                      </c:pt>
                      <c:pt idx="3">
                        <c:v>0.12297145499999829</c:v>
                      </c:pt>
                      <c:pt idx="4">
                        <c:v>0.12093504999999283</c:v>
                      </c:pt>
                      <c:pt idx="5">
                        <c:v>0.11889864500000158</c:v>
                      </c:pt>
                      <c:pt idx="6">
                        <c:v>0.11686223999999612</c:v>
                      </c:pt>
                      <c:pt idx="7">
                        <c:v>0.11482583499999777</c:v>
                      </c:pt>
                      <c:pt idx="8">
                        <c:v>0.11278942999999941</c:v>
                      </c:pt>
                      <c:pt idx="9">
                        <c:v>0.11075302500000106</c:v>
                      </c:pt>
                      <c:pt idx="10">
                        <c:v>0.10871662000000271</c:v>
                      </c:pt>
                      <c:pt idx="11">
                        <c:v>0.10668021499999725</c:v>
                      </c:pt>
                      <c:pt idx="12">
                        <c:v>0.10464380999999889</c:v>
                      </c:pt>
                      <c:pt idx="13">
                        <c:v>0.10260740500000054</c:v>
                      </c:pt>
                      <c:pt idx="14">
                        <c:v>0.10057099999999508</c:v>
                      </c:pt>
                      <c:pt idx="15">
                        <c:v>9.8534595000003833E-2</c:v>
                      </c:pt>
                      <c:pt idx="16">
                        <c:v>9.6498189999998374E-2</c:v>
                      </c:pt>
                      <c:pt idx="17">
                        <c:v>9.4461784999992915E-2</c:v>
                      </c:pt>
                      <c:pt idx="18">
                        <c:v>9.2425380000001667E-2</c:v>
                      </c:pt>
                      <c:pt idx="19">
                        <c:v>9.0388975000003313E-2</c:v>
                      </c:pt>
                      <c:pt idx="20">
                        <c:v>8.8352569999997854E-2</c:v>
                      </c:pt>
                      <c:pt idx="21">
                        <c:v>8.6316164999999501E-2</c:v>
                      </c:pt>
                      <c:pt idx="22">
                        <c:v>8.4279759999994042E-2</c:v>
                      </c:pt>
                      <c:pt idx="23">
                        <c:v>8.2243355000002794E-2</c:v>
                      </c:pt>
                      <c:pt idx="24">
                        <c:v>8.0206949999990229E-2</c:v>
                      </c:pt>
                      <c:pt idx="25">
                        <c:v>7.8170544999998981E-2</c:v>
                      </c:pt>
                      <c:pt idx="26">
                        <c:v>7.6134140000000627E-2</c:v>
                      </c:pt>
                      <c:pt idx="27">
                        <c:v>7.4097734999988063E-2</c:v>
                      </c:pt>
                      <c:pt idx="28">
                        <c:v>7.2061330000011026E-2</c:v>
                      </c:pt>
                      <c:pt idx="29">
                        <c:v>7.0024924999998461E-2</c:v>
                      </c:pt>
                      <c:pt idx="30">
                        <c:v>6.7988520000007213E-2</c:v>
                      </c:pt>
                      <c:pt idx="31">
                        <c:v>6.5952115000001754E-2</c:v>
                      </c:pt>
                      <c:pt idx="32">
                        <c:v>6.3915710000003401E-2</c:v>
                      </c:pt>
                      <c:pt idx="33">
                        <c:v>6.1879304999997942E-2</c:v>
                      </c:pt>
                      <c:pt idx="34">
                        <c:v>5.9842899999999588E-2</c:v>
                      </c:pt>
                      <c:pt idx="35">
                        <c:v>5.7806494999994129E-2</c:v>
                      </c:pt>
                      <c:pt idx="36">
                        <c:v>5.5770089999995776E-2</c:v>
                      </c:pt>
                      <c:pt idx="37">
                        <c:v>5.3733685000004527E-2</c:v>
                      </c:pt>
                      <c:pt idx="38">
                        <c:v>5.1697280000006174E-2</c:v>
                      </c:pt>
                      <c:pt idx="39">
                        <c:v>4.966087500000782E-2</c:v>
                      </c:pt>
                      <c:pt idx="40">
                        <c:v>4.7624470000002361E-2</c:v>
                      </c:pt>
                      <c:pt idx="41">
                        <c:v>4.5588065000004008E-2</c:v>
                      </c:pt>
                      <c:pt idx="42">
                        <c:v>4.3551659999998549E-2</c:v>
                      </c:pt>
                      <c:pt idx="43">
                        <c:v>4.1515255000000195E-2</c:v>
                      </c:pt>
                      <c:pt idx="44">
                        <c:v>3.9478849999994736E-2</c:v>
                      </c:pt>
                      <c:pt idx="45">
                        <c:v>3.7442444999996383E-2</c:v>
                      </c:pt>
                      <c:pt idx="46">
                        <c:v>3.5406039999990924E-2</c:v>
                      </c:pt>
                      <c:pt idx="47">
                        <c:v>3.3369634999999676E-2</c:v>
                      </c:pt>
                      <c:pt idx="48">
                        <c:v>3.1333230000008427E-2</c:v>
                      </c:pt>
                      <c:pt idx="49">
                        <c:v>2.9296825000002968E-2</c:v>
                      </c:pt>
                      <c:pt idx="50">
                        <c:v>2.7260420000004615E-2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3BCD-4AB3-8607-1A42AE26C775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グラフ!$T$5</c15:sqref>
                        </c15:formulaRef>
                      </c:ext>
                    </c:extLst>
                    <c:strCache>
                      <c:ptCount val="1"/>
                      <c:pt idx="0">
                        <c:v>締め代：Δ+20℃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グラフ!$T$6:$T$56</c15:sqref>
                        </c15:formulaRef>
                      </c:ext>
                    </c:extLst>
                    <c:numCache>
                      <c:formatCode>0.000</c:formatCode>
                      <c:ptCount val="51"/>
                      <c:pt idx="0">
                        <c:v>0.11965167000000321</c:v>
                      </c:pt>
                      <c:pt idx="1">
                        <c:v>0.11761526500000485</c:v>
                      </c:pt>
                      <c:pt idx="2">
                        <c:v>0.11557885999999939</c:v>
                      </c:pt>
                      <c:pt idx="3">
                        <c:v>0.11354245500000104</c:v>
                      </c:pt>
                      <c:pt idx="4">
                        <c:v>0.11150604999999558</c:v>
                      </c:pt>
                      <c:pt idx="5">
                        <c:v>0.10946964499999723</c:v>
                      </c:pt>
                      <c:pt idx="6">
                        <c:v>0.10743323999999888</c:v>
                      </c:pt>
                      <c:pt idx="7">
                        <c:v>0.10539683499999342</c:v>
                      </c:pt>
                      <c:pt idx="8">
                        <c:v>0.10336043000000217</c:v>
                      </c:pt>
                      <c:pt idx="9">
                        <c:v>0.10132402500000381</c:v>
                      </c:pt>
                      <c:pt idx="10">
                        <c:v>9.9287619999998356E-2</c:v>
                      </c:pt>
                      <c:pt idx="11">
                        <c:v>9.7251215000000002E-2</c:v>
                      </c:pt>
                      <c:pt idx="12">
                        <c:v>9.5214809999994543E-2</c:v>
                      </c:pt>
                      <c:pt idx="13">
                        <c:v>9.3178404999996189E-2</c:v>
                      </c:pt>
                      <c:pt idx="14">
                        <c:v>9.1141999999997836E-2</c:v>
                      </c:pt>
                      <c:pt idx="15">
                        <c:v>8.9105594999999482E-2</c:v>
                      </c:pt>
                      <c:pt idx="16">
                        <c:v>8.7069190000001129E-2</c:v>
                      </c:pt>
                      <c:pt idx="17">
                        <c:v>8.5032785000002775E-2</c:v>
                      </c:pt>
                      <c:pt idx="18">
                        <c:v>8.2996380000004422E-2</c:v>
                      </c:pt>
                      <c:pt idx="19">
                        <c:v>8.0959974999998963E-2</c:v>
                      </c:pt>
                      <c:pt idx="20">
                        <c:v>7.8923569999993504E-2</c:v>
                      </c:pt>
                      <c:pt idx="21">
                        <c:v>7.6887165000002256E-2</c:v>
                      </c:pt>
                      <c:pt idx="22">
                        <c:v>7.4850759999989691E-2</c:v>
                      </c:pt>
                      <c:pt idx="23">
                        <c:v>7.2814354999998443E-2</c:v>
                      </c:pt>
                      <c:pt idx="24">
                        <c:v>7.0777949999992984E-2</c:v>
                      </c:pt>
                      <c:pt idx="25">
                        <c:v>6.874154499999463E-2</c:v>
                      </c:pt>
                      <c:pt idx="26">
                        <c:v>6.6705140000010488E-2</c:v>
                      </c:pt>
                      <c:pt idx="27">
                        <c:v>6.4668734999997923E-2</c:v>
                      </c:pt>
                      <c:pt idx="28">
                        <c:v>6.2632330000006675E-2</c:v>
                      </c:pt>
                      <c:pt idx="29">
                        <c:v>6.0595925000001216E-2</c:v>
                      </c:pt>
                      <c:pt idx="30">
                        <c:v>5.8559520000002863E-2</c:v>
                      </c:pt>
                      <c:pt idx="31">
                        <c:v>5.6523114999997404E-2</c:v>
                      </c:pt>
                      <c:pt idx="32">
                        <c:v>5.4486710000006155E-2</c:v>
                      </c:pt>
                      <c:pt idx="33">
                        <c:v>5.2450304999993591E-2</c:v>
                      </c:pt>
                      <c:pt idx="34">
                        <c:v>5.0413899999995238E-2</c:v>
                      </c:pt>
                      <c:pt idx="35">
                        <c:v>4.8377494999996884E-2</c:v>
                      </c:pt>
                      <c:pt idx="36">
                        <c:v>4.6341090000005636E-2</c:v>
                      </c:pt>
                      <c:pt idx="37">
                        <c:v>4.4304685000007282E-2</c:v>
                      </c:pt>
                      <c:pt idx="38">
                        <c:v>4.2268280000001823E-2</c:v>
                      </c:pt>
                      <c:pt idx="39">
                        <c:v>4.0231875000010575E-2</c:v>
                      </c:pt>
                      <c:pt idx="40">
                        <c:v>3.8195469999998011E-2</c:v>
                      </c:pt>
                      <c:pt idx="41">
                        <c:v>3.6159064999999657E-2</c:v>
                      </c:pt>
                      <c:pt idx="42">
                        <c:v>3.4122660000001304E-2</c:v>
                      </c:pt>
                      <c:pt idx="43">
                        <c:v>3.2086254999995845E-2</c:v>
                      </c:pt>
                      <c:pt idx="44">
                        <c:v>3.0049849999990386E-2</c:v>
                      </c:pt>
                      <c:pt idx="45">
                        <c:v>2.8013444999999138E-2</c:v>
                      </c:pt>
                      <c:pt idx="46">
                        <c:v>2.5977040000000784E-2</c:v>
                      </c:pt>
                      <c:pt idx="47">
                        <c:v>2.394063500000243E-2</c:v>
                      </c:pt>
                      <c:pt idx="48">
                        <c:v>2.1904230000004077E-2</c:v>
                      </c:pt>
                      <c:pt idx="49">
                        <c:v>1.9867825000005723E-2</c:v>
                      </c:pt>
                      <c:pt idx="50">
                        <c:v>1.7831420000000264E-2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3BCD-4AB3-8607-1A42AE26C775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グラフ!$U$5</c15:sqref>
                        </c15:formulaRef>
                      </c:ext>
                    </c:extLst>
                    <c:strCache>
                      <c:ptCount val="1"/>
                      <c:pt idx="0">
                        <c:v>締め代：Δ+30℃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グラフ!$U$6:$U$56</c15:sqref>
                        </c15:formulaRef>
                      </c:ext>
                    </c:extLst>
                    <c:numCache>
                      <c:formatCode>0.000</c:formatCode>
                      <c:ptCount val="51"/>
                      <c:pt idx="0">
                        <c:v>0.11022266999999886</c:v>
                      </c:pt>
                      <c:pt idx="1">
                        <c:v>0.10818626500000761</c:v>
                      </c:pt>
                      <c:pt idx="2">
                        <c:v>0.10614986000000215</c:v>
                      </c:pt>
                      <c:pt idx="3">
                        <c:v>0.10411345499999669</c:v>
                      </c:pt>
                      <c:pt idx="4">
                        <c:v>0.10207704999999834</c:v>
                      </c:pt>
                      <c:pt idx="5">
                        <c:v>0.10004064499999288</c:v>
                      </c:pt>
                      <c:pt idx="6">
                        <c:v>9.800424000000163E-2</c:v>
                      </c:pt>
                      <c:pt idx="7">
                        <c:v>9.5967834999996171E-2</c:v>
                      </c:pt>
                      <c:pt idx="8">
                        <c:v>9.3931429999997818E-2</c:v>
                      </c:pt>
                      <c:pt idx="9">
                        <c:v>9.1895025000006569E-2</c:v>
                      </c:pt>
                      <c:pt idx="10">
                        <c:v>8.9858619999994005E-2</c:v>
                      </c:pt>
                      <c:pt idx="11">
                        <c:v>8.7822214999995651E-2</c:v>
                      </c:pt>
                      <c:pt idx="12">
                        <c:v>8.5785809999997298E-2</c:v>
                      </c:pt>
                      <c:pt idx="13">
                        <c:v>8.3749404999991839E-2</c:v>
                      </c:pt>
                      <c:pt idx="14">
                        <c:v>8.1713000000000591E-2</c:v>
                      </c:pt>
                      <c:pt idx="15">
                        <c:v>7.9676595000009343E-2</c:v>
                      </c:pt>
                      <c:pt idx="16">
                        <c:v>7.7640190000003884E-2</c:v>
                      </c:pt>
                      <c:pt idx="17">
                        <c:v>7.5603784999998425E-2</c:v>
                      </c:pt>
                      <c:pt idx="18">
                        <c:v>7.3567380000000071E-2</c:v>
                      </c:pt>
                      <c:pt idx="19">
                        <c:v>7.1530975000001717E-2</c:v>
                      </c:pt>
                      <c:pt idx="20">
                        <c:v>6.9494569999989153E-2</c:v>
                      </c:pt>
                      <c:pt idx="21">
                        <c:v>6.7458164999997905E-2</c:v>
                      </c:pt>
                      <c:pt idx="22">
                        <c:v>6.5421759999992446E-2</c:v>
                      </c:pt>
                      <c:pt idx="23">
                        <c:v>6.3385354999994092E-2</c:v>
                      </c:pt>
                      <c:pt idx="24">
                        <c:v>6.1348950000002844E-2</c:v>
                      </c:pt>
                      <c:pt idx="25">
                        <c:v>5.9312545000004491E-2</c:v>
                      </c:pt>
                      <c:pt idx="26">
                        <c:v>5.7276140000006137E-2</c:v>
                      </c:pt>
                      <c:pt idx="27">
                        <c:v>5.5239735000000678E-2</c:v>
                      </c:pt>
                      <c:pt idx="28">
                        <c:v>5.3203330000002325E-2</c:v>
                      </c:pt>
                      <c:pt idx="29">
                        <c:v>5.1166924999996866E-2</c:v>
                      </c:pt>
                      <c:pt idx="30">
                        <c:v>4.9130520000005617E-2</c:v>
                      </c:pt>
                      <c:pt idx="31">
                        <c:v>4.7094114999993053E-2</c:v>
                      </c:pt>
                      <c:pt idx="32">
                        <c:v>4.5057710000001805E-2</c:v>
                      </c:pt>
                      <c:pt idx="33">
                        <c:v>4.3021304999996346E-2</c:v>
                      </c:pt>
                      <c:pt idx="34">
                        <c:v>4.0984900000005098E-2</c:v>
                      </c:pt>
                      <c:pt idx="35">
                        <c:v>3.8948494999999639E-2</c:v>
                      </c:pt>
                      <c:pt idx="36">
                        <c:v>3.6912090000001285E-2</c:v>
                      </c:pt>
                      <c:pt idx="37">
                        <c:v>3.4875685000010037E-2</c:v>
                      </c:pt>
                      <c:pt idx="38">
                        <c:v>3.2839279999997473E-2</c:v>
                      </c:pt>
                      <c:pt idx="39">
                        <c:v>3.0802875000006225E-2</c:v>
                      </c:pt>
                      <c:pt idx="40">
                        <c:v>2.8766470000000766E-2</c:v>
                      </c:pt>
                      <c:pt idx="41">
                        <c:v>2.6730064999995307E-2</c:v>
                      </c:pt>
                      <c:pt idx="42">
                        <c:v>2.4693659999996953E-2</c:v>
                      </c:pt>
                      <c:pt idx="43">
                        <c:v>2.2657254999998599E-2</c:v>
                      </c:pt>
                      <c:pt idx="44">
                        <c:v>2.0620850000000246E-2</c:v>
                      </c:pt>
                      <c:pt idx="45">
                        <c:v>1.8584445000001892E-2</c:v>
                      </c:pt>
                      <c:pt idx="46">
                        <c:v>1.6548039999996433E-2</c:v>
                      </c:pt>
                      <c:pt idx="47">
                        <c:v>1.4511635000005185E-2</c:v>
                      </c:pt>
                      <c:pt idx="48">
                        <c:v>1.2475229999999726E-2</c:v>
                      </c:pt>
                      <c:pt idx="49">
                        <c:v>1.0438825000001373E-2</c:v>
                      </c:pt>
                      <c:pt idx="50">
                        <c:v>8.4024200000030191E-3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3BCD-4AB3-8607-1A42AE26C775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グラフ!$V$5</c15:sqref>
                        </c15:formulaRef>
                      </c:ext>
                    </c:extLst>
                    <c:strCache>
                      <c:ptCount val="1"/>
                      <c:pt idx="0">
                        <c:v>半径方向応力:Δ-30℃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グラフ!$V$6:$V$56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87.419322699883182</c:v>
                      </c:pt>
                      <c:pt idx="1">
                        <c:v>86.352028335774293</c:v>
                      </c:pt>
                      <c:pt idx="2">
                        <c:v>85.284733971669127</c:v>
                      </c:pt>
                      <c:pt idx="3">
                        <c:v>84.217439607563975</c:v>
                      </c:pt>
                      <c:pt idx="4">
                        <c:v>83.1501452434551</c:v>
                      </c:pt>
                      <c:pt idx="5">
                        <c:v>82.082850879349934</c:v>
                      </c:pt>
                      <c:pt idx="6">
                        <c:v>81.015556515244782</c:v>
                      </c:pt>
                      <c:pt idx="7">
                        <c:v>79.948262151135907</c:v>
                      </c:pt>
                      <c:pt idx="8">
                        <c:v>78.880967787034479</c:v>
                      </c:pt>
                      <c:pt idx="9">
                        <c:v>77.813673422929313</c:v>
                      </c:pt>
                      <c:pt idx="10">
                        <c:v>76.746379058820423</c:v>
                      </c:pt>
                      <c:pt idx="11">
                        <c:v>75.679084694715272</c:v>
                      </c:pt>
                      <c:pt idx="12">
                        <c:v>74.611790330606397</c:v>
                      </c:pt>
                      <c:pt idx="13">
                        <c:v>73.544495966504954</c:v>
                      </c:pt>
                      <c:pt idx="14">
                        <c:v>72.477201602396079</c:v>
                      </c:pt>
                      <c:pt idx="15">
                        <c:v>71.40990723829465</c:v>
                      </c:pt>
                      <c:pt idx="16">
                        <c:v>70.342612874185761</c:v>
                      </c:pt>
                      <c:pt idx="17">
                        <c:v>69.275318510076872</c:v>
                      </c:pt>
                      <c:pt idx="18">
                        <c:v>68.208024145975443</c:v>
                      </c:pt>
                      <c:pt idx="19">
                        <c:v>67.140729781866568</c:v>
                      </c:pt>
                      <c:pt idx="20">
                        <c:v>66.073435417757693</c:v>
                      </c:pt>
                      <c:pt idx="21">
                        <c:v>65.006141053656251</c:v>
                      </c:pt>
                      <c:pt idx="22">
                        <c:v>63.938846689543645</c:v>
                      </c:pt>
                      <c:pt idx="23">
                        <c:v>62.87155232544221</c:v>
                      </c:pt>
                      <c:pt idx="24">
                        <c:v>61.804257961333327</c:v>
                      </c:pt>
                      <c:pt idx="25">
                        <c:v>60.736963597228176</c:v>
                      </c:pt>
                      <c:pt idx="26">
                        <c:v>59.66966923312674</c:v>
                      </c:pt>
                      <c:pt idx="27">
                        <c:v>58.602374869017865</c:v>
                      </c:pt>
                      <c:pt idx="28">
                        <c:v>57.535080504916429</c:v>
                      </c:pt>
                      <c:pt idx="29">
                        <c:v>56.467786140803817</c:v>
                      </c:pt>
                      <c:pt idx="30">
                        <c:v>55.400491776702381</c:v>
                      </c:pt>
                      <c:pt idx="31">
                        <c:v>54.333197412593506</c:v>
                      </c:pt>
                      <c:pt idx="32">
                        <c:v>53.265903048488347</c:v>
                      </c:pt>
                      <c:pt idx="33">
                        <c:v>52.198608684379472</c:v>
                      </c:pt>
                      <c:pt idx="34">
                        <c:v>51.131314320274306</c:v>
                      </c:pt>
                      <c:pt idx="35">
                        <c:v>50.064019956165424</c:v>
                      </c:pt>
                      <c:pt idx="36">
                        <c:v>48.996725592067712</c:v>
                      </c:pt>
                      <c:pt idx="37">
                        <c:v>47.92943122796256</c:v>
                      </c:pt>
                      <c:pt idx="38">
                        <c:v>46.862136863853678</c:v>
                      </c:pt>
                      <c:pt idx="39">
                        <c:v>45.794842499752249</c:v>
                      </c:pt>
                      <c:pt idx="40">
                        <c:v>44.727548135639637</c:v>
                      </c:pt>
                      <c:pt idx="41">
                        <c:v>43.660253771534485</c:v>
                      </c:pt>
                      <c:pt idx="42">
                        <c:v>42.592959407429326</c:v>
                      </c:pt>
                      <c:pt idx="43">
                        <c:v>41.525665043320444</c:v>
                      </c:pt>
                      <c:pt idx="44">
                        <c:v>40.458370679211562</c:v>
                      </c:pt>
                      <c:pt idx="45">
                        <c:v>39.391076315110134</c:v>
                      </c:pt>
                      <c:pt idx="46">
                        <c:v>38.323781951004968</c:v>
                      </c:pt>
                      <c:pt idx="47">
                        <c:v>37.256487586899816</c:v>
                      </c:pt>
                      <c:pt idx="48">
                        <c:v>36.189193222794657</c:v>
                      </c:pt>
                      <c:pt idx="49">
                        <c:v>35.121898858689505</c:v>
                      </c:pt>
                      <c:pt idx="50">
                        <c:v>34.054604494580616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3BCD-4AB3-8607-1A42AE26C775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グラフ!$W$5</c15:sqref>
                        </c15:formulaRef>
                      </c:ext>
                    </c:extLst>
                    <c:strCache>
                      <c:ptCount val="1"/>
                      <c:pt idx="0">
                        <c:v>半径方向応力:Δ-20℃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グラフ!$W$6:$W$56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82.477516645016735</c:v>
                      </c:pt>
                      <c:pt idx="1">
                        <c:v>81.410222280915292</c:v>
                      </c:pt>
                      <c:pt idx="2">
                        <c:v>80.342927916806403</c:v>
                      </c:pt>
                      <c:pt idx="3">
                        <c:v>79.275633552697528</c:v>
                      </c:pt>
                      <c:pt idx="4">
                        <c:v>78.208339188592376</c:v>
                      </c:pt>
                      <c:pt idx="5">
                        <c:v>77.141044824483501</c:v>
                      </c:pt>
                      <c:pt idx="6">
                        <c:v>76.073750460382058</c:v>
                      </c:pt>
                      <c:pt idx="7">
                        <c:v>75.006456096273169</c:v>
                      </c:pt>
                      <c:pt idx="8">
                        <c:v>73.939161732168017</c:v>
                      </c:pt>
                      <c:pt idx="9">
                        <c:v>72.871867368066589</c:v>
                      </c:pt>
                      <c:pt idx="10">
                        <c:v>71.804573003953976</c:v>
                      </c:pt>
                      <c:pt idx="11">
                        <c:v>70.737278639852548</c:v>
                      </c:pt>
                      <c:pt idx="12">
                        <c:v>69.669984275743673</c:v>
                      </c:pt>
                      <c:pt idx="13">
                        <c:v>68.602689911638507</c:v>
                      </c:pt>
                      <c:pt idx="14">
                        <c:v>67.535395547533341</c:v>
                      </c:pt>
                      <c:pt idx="15">
                        <c:v>66.468101183428189</c:v>
                      </c:pt>
                      <c:pt idx="16">
                        <c:v>65.400806819323037</c:v>
                      </c:pt>
                      <c:pt idx="17">
                        <c:v>64.333512455214162</c:v>
                      </c:pt>
                      <c:pt idx="18">
                        <c:v>63.266218091109003</c:v>
                      </c:pt>
                      <c:pt idx="19">
                        <c:v>62.198923727003844</c:v>
                      </c:pt>
                      <c:pt idx="20">
                        <c:v>61.131629362891232</c:v>
                      </c:pt>
                      <c:pt idx="21">
                        <c:v>60.064334998789796</c:v>
                      </c:pt>
                      <c:pt idx="22">
                        <c:v>58.997040634680921</c:v>
                      </c:pt>
                      <c:pt idx="23">
                        <c:v>57.929746270575762</c:v>
                      </c:pt>
                      <c:pt idx="24">
                        <c:v>56.862451906470611</c:v>
                      </c:pt>
                      <c:pt idx="25">
                        <c:v>55.795157542369175</c:v>
                      </c:pt>
                      <c:pt idx="26">
                        <c:v>54.727863178264016</c:v>
                      </c:pt>
                      <c:pt idx="27">
                        <c:v>53.660568814151404</c:v>
                      </c:pt>
                      <c:pt idx="28">
                        <c:v>52.593274450049975</c:v>
                      </c:pt>
                      <c:pt idx="29">
                        <c:v>51.525980085941093</c:v>
                      </c:pt>
                      <c:pt idx="30">
                        <c:v>50.458685721835941</c:v>
                      </c:pt>
                      <c:pt idx="31">
                        <c:v>49.391391357727059</c:v>
                      </c:pt>
                      <c:pt idx="32">
                        <c:v>48.324096993625623</c:v>
                      </c:pt>
                      <c:pt idx="33">
                        <c:v>47.256802629513011</c:v>
                      </c:pt>
                      <c:pt idx="34">
                        <c:v>46.189508265415306</c:v>
                      </c:pt>
                      <c:pt idx="35">
                        <c:v>45.122213901306424</c:v>
                      </c:pt>
                      <c:pt idx="36">
                        <c:v>44.054919537201272</c:v>
                      </c:pt>
                      <c:pt idx="37">
                        <c:v>42.987625173099836</c:v>
                      </c:pt>
                      <c:pt idx="38">
                        <c:v>41.920330808987231</c:v>
                      </c:pt>
                      <c:pt idx="39">
                        <c:v>40.853036444885795</c:v>
                      </c:pt>
                      <c:pt idx="40">
                        <c:v>39.78574208077692</c:v>
                      </c:pt>
                      <c:pt idx="41">
                        <c:v>38.718447716668031</c:v>
                      </c:pt>
                      <c:pt idx="42">
                        <c:v>37.651153352562879</c:v>
                      </c:pt>
                      <c:pt idx="43">
                        <c:v>36.58385898845772</c:v>
                      </c:pt>
                      <c:pt idx="44">
                        <c:v>35.516564624352569</c:v>
                      </c:pt>
                      <c:pt idx="45">
                        <c:v>34.449270260247403</c:v>
                      </c:pt>
                      <c:pt idx="46">
                        <c:v>33.381975896138528</c:v>
                      </c:pt>
                      <c:pt idx="47">
                        <c:v>32.314681532037092</c:v>
                      </c:pt>
                      <c:pt idx="48">
                        <c:v>31.247387167928206</c:v>
                      </c:pt>
                      <c:pt idx="49">
                        <c:v>30.180092803823051</c:v>
                      </c:pt>
                      <c:pt idx="50">
                        <c:v>29.112798439717896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3BCD-4AB3-8607-1A42AE26C775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グラフ!$X$5</c15:sqref>
                        </c15:formulaRef>
                      </c:ext>
                    </c:extLst>
                    <c:strCache>
                      <c:ptCount val="1"/>
                      <c:pt idx="0">
                        <c:v>半径方向応力:Δ-10℃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グラフ!$X$6:$X$56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77.535710590153997</c:v>
                      </c:pt>
                      <c:pt idx="1">
                        <c:v>76.468416226048845</c:v>
                      </c:pt>
                      <c:pt idx="2">
                        <c:v>75.401121861943693</c:v>
                      </c:pt>
                      <c:pt idx="3">
                        <c:v>74.333827497831081</c:v>
                      </c:pt>
                      <c:pt idx="4">
                        <c:v>73.266533133729652</c:v>
                      </c:pt>
                      <c:pt idx="5">
                        <c:v>72.199238769620777</c:v>
                      </c:pt>
                      <c:pt idx="6">
                        <c:v>71.131944405515611</c:v>
                      </c:pt>
                      <c:pt idx="7">
                        <c:v>70.064650041410445</c:v>
                      </c:pt>
                      <c:pt idx="8">
                        <c:v>68.99735567730157</c:v>
                      </c:pt>
                      <c:pt idx="9">
                        <c:v>67.930061313203865</c:v>
                      </c:pt>
                      <c:pt idx="10">
                        <c:v>66.862766949091267</c:v>
                      </c:pt>
                      <c:pt idx="11">
                        <c:v>65.795472584986101</c:v>
                      </c:pt>
                      <c:pt idx="12">
                        <c:v>64.728178220880949</c:v>
                      </c:pt>
                      <c:pt idx="13">
                        <c:v>63.66088385677206</c:v>
                      </c:pt>
                      <c:pt idx="14">
                        <c:v>62.593589492670624</c:v>
                      </c:pt>
                      <c:pt idx="15">
                        <c:v>61.526295128565472</c:v>
                      </c:pt>
                      <c:pt idx="16">
                        <c:v>60.45900076445659</c:v>
                      </c:pt>
                      <c:pt idx="17">
                        <c:v>59.391706400351431</c:v>
                      </c:pt>
                      <c:pt idx="18">
                        <c:v>58.324412036242556</c:v>
                      </c:pt>
                      <c:pt idx="19">
                        <c:v>57.25711767213739</c:v>
                      </c:pt>
                      <c:pt idx="20">
                        <c:v>56.189823308028508</c:v>
                      </c:pt>
                      <c:pt idx="21">
                        <c:v>55.122528943923356</c:v>
                      </c:pt>
                      <c:pt idx="22">
                        <c:v>54.055234579818197</c:v>
                      </c:pt>
                      <c:pt idx="23">
                        <c:v>52.987940215716762</c:v>
                      </c:pt>
                      <c:pt idx="24">
                        <c:v>51.920645851607887</c:v>
                      </c:pt>
                      <c:pt idx="25">
                        <c:v>50.853351487502728</c:v>
                      </c:pt>
                      <c:pt idx="26">
                        <c:v>49.786057123397562</c:v>
                      </c:pt>
                      <c:pt idx="27">
                        <c:v>48.718762759288687</c:v>
                      </c:pt>
                      <c:pt idx="28">
                        <c:v>47.651468395183528</c:v>
                      </c:pt>
                      <c:pt idx="29">
                        <c:v>46.584174031074653</c:v>
                      </c:pt>
                      <c:pt idx="30">
                        <c:v>45.516879666973217</c:v>
                      </c:pt>
                      <c:pt idx="31">
                        <c:v>44.449585302860612</c:v>
                      </c:pt>
                      <c:pt idx="32">
                        <c:v>43.382290938766623</c:v>
                      </c:pt>
                      <c:pt idx="33">
                        <c:v>42.314996574654018</c:v>
                      </c:pt>
                      <c:pt idx="34">
                        <c:v>41.247702210548859</c:v>
                      </c:pt>
                      <c:pt idx="35">
                        <c:v>40.180407846443707</c:v>
                      </c:pt>
                      <c:pt idx="36">
                        <c:v>39.113113482334825</c:v>
                      </c:pt>
                      <c:pt idx="37">
                        <c:v>38.045819118233389</c:v>
                      </c:pt>
                      <c:pt idx="38">
                        <c:v>36.978524754124507</c:v>
                      </c:pt>
                      <c:pt idx="39">
                        <c:v>35.911230390019348</c:v>
                      </c:pt>
                      <c:pt idx="40">
                        <c:v>34.843936025910466</c:v>
                      </c:pt>
                      <c:pt idx="41">
                        <c:v>33.776641661805314</c:v>
                      </c:pt>
                      <c:pt idx="42">
                        <c:v>32.709347297703879</c:v>
                      </c:pt>
                      <c:pt idx="43">
                        <c:v>31.642052933595</c:v>
                      </c:pt>
                      <c:pt idx="44">
                        <c:v>30.574758569486114</c:v>
                      </c:pt>
                      <c:pt idx="45">
                        <c:v>29.507464205384682</c:v>
                      </c:pt>
                      <c:pt idx="46">
                        <c:v>28.440169841272073</c:v>
                      </c:pt>
                      <c:pt idx="47">
                        <c:v>27.372875477170641</c:v>
                      </c:pt>
                      <c:pt idx="48">
                        <c:v>26.305581113065486</c:v>
                      </c:pt>
                      <c:pt idx="49">
                        <c:v>25.238286748956607</c:v>
                      </c:pt>
                      <c:pt idx="50">
                        <c:v>24.170992384851445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3BCD-4AB3-8607-1A42AE26C775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グラフ!$Y$5</c15:sqref>
                        </c15:formulaRef>
                      </c:ext>
                    </c:extLst>
                    <c:strCache>
                      <c:ptCount val="1"/>
                      <c:pt idx="0">
                        <c:v>半径方向応力:Δ0℃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グラフ!$Y$6:$Y$56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72.593904535291273</c:v>
                      </c:pt>
                      <c:pt idx="1">
                        <c:v>71.526610171182398</c:v>
                      </c:pt>
                      <c:pt idx="2">
                        <c:v>70.459315807080969</c:v>
                      </c:pt>
                      <c:pt idx="3">
                        <c:v>69.392021442968357</c:v>
                      </c:pt>
                      <c:pt idx="4">
                        <c:v>68.324727078863191</c:v>
                      </c:pt>
                      <c:pt idx="5">
                        <c:v>67.257432714758039</c:v>
                      </c:pt>
                      <c:pt idx="6">
                        <c:v>66.190138350649164</c:v>
                      </c:pt>
                      <c:pt idx="7">
                        <c:v>65.122843986547736</c:v>
                      </c:pt>
                      <c:pt idx="8">
                        <c:v>64.055549622438846</c:v>
                      </c:pt>
                      <c:pt idx="9">
                        <c:v>62.988255258337418</c:v>
                      </c:pt>
                      <c:pt idx="10">
                        <c:v>61.920960894228536</c:v>
                      </c:pt>
                      <c:pt idx="11">
                        <c:v>60.853666530119646</c:v>
                      </c:pt>
                      <c:pt idx="12">
                        <c:v>59.786372166018218</c:v>
                      </c:pt>
                      <c:pt idx="13">
                        <c:v>58.719077801909336</c:v>
                      </c:pt>
                      <c:pt idx="14">
                        <c:v>57.651783437804184</c:v>
                      </c:pt>
                      <c:pt idx="15">
                        <c:v>56.584489073702748</c:v>
                      </c:pt>
                      <c:pt idx="16">
                        <c:v>55.517194709590143</c:v>
                      </c:pt>
                      <c:pt idx="17">
                        <c:v>54.449900345484977</c:v>
                      </c:pt>
                      <c:pt idx="18">
                        <c:v>53.382605981379825</c:v>
                      </c:pt>
                      <c:pt idx="19">
                        <c:v>52.315311617270943</c:v>
                      </c:pt>
                      <c:pt idx="20">
                        <c:v>51.248017253165791</c:v>
                      </c:pt>
                      <c:pt idx="21">
                        <c:v>50.180722889064356</c:v>
                      </c:pt>
                      <c:pt idx="22">
                        <c:v>49.113428524955474</c:v>
                      </c:pt>
                      <c:pt idx="23">
                        <c:v>48.046134160850322</c:v>
                      </c:pt>
                      <c:pt idx="24">
                        <c:v>46.978839796741433</c:v>
                      </c:pt>
                      <c:pt idx="25">
                        <c:v>45.911545432640004</c:v>
                      </c:pt>
                      <c:pt idx="26">
                        <c:v>44.844251068531122</c:v>
                      </c:pt>
                      <c:pt idx="27">
                        <c:v>43.77695670442224</c:v>
                      </c:pt>
                      <c:pt idx="28">
                        <c:v>42.709662340320804</c:v>
                      </c:pt>
                      <c:pt idx="29">
                        <c:v>41.642367976208199</c:v>
                      </c:pt>
                      <c:pt idx="30">
                        <c:v>40.57507361211421</c:v>
                      </c:pt>
                      <c:pt idx="31">
                        <c:v>39.507779248001611</c:v>
                      </c:pt>
                      <c:pt idx="32">
                        <c:v>38.440484883900176</c:v>
                      </c:pt>
                      <c:pt idx="33">
                        <c:v>37.373190519791294</c:v>
                      </c:pt>
                      <c:pt idx="34">
                        <c:v>36.305896155682412</c:v>
                      </c:pt>
                      <c:pt idx="35">
                        <c:v>35.238601791577253</c:v>
                      </c:pt>
                      <c:pt idx="36">
                        <c:v>34.171307427472101</c:v>
                      </c:pt>
                      <c:pt idx="37">
                        <c:v>33.104013063366942</c:v>
                      </c:pt>
                      <c:pt idx="38">
                        <c:v>32.03671869925806</c:v>
                      </c:pt>
                      <c:pt idx="39">
                        <c:v>30.969424335156624</c:v>
                      </c:pt>
                      <c:pt idx="40">
                        <c:v>29.902129971051469</c:v>
                      </c:pt>
                      <c:pt idx="41">
                        <c:v>28.83483560694259</c:v>
                      </c:pt>
                      <c:pt idx="42">
                        <c:v>27.767541242837428</c:v>
                      </c:pt>
                      <c:pt idx="43">
                        <c:v>26.700246878732273</c:v>
                      </c:pt>
                      <c:pt idx="44">
                        <c:v>25.632952514619671</c:v>
                      </c:pt>
                      <c:pt idx="45">
                        <c:v>24.565658150518232</c:v>
                      </c:pt>
                      <c:pt idx="46">
                        <c:v>23.498363786409353</c:v>
                      </c:pt>
                      <c:pt idx="47">
                        <c:v>22.431069422304194</c:v>
                      </c:pt>
                      <c:pt idx="48">
                        <c:v>21.363775058199039</c:v>
                      </c:pt>
                      <c:pt idx="49">
                        <c:v>20.29648069409388</c:v>
                      </c:pt>
                      <c:pt idx="50">
                        <c:v>19.229186329992448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3BCD-4AB3-8607-1A42AE26C775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グラフ!$Z$5</c15:sqref>
                        </c15:formulaRef>
                      </c:ext>
                    </c:extLst>
                    <c:strCache>
                      <c:ptCount val="1"/>
                      <c:pt idx="0">
                        <c:v>半径方向応力:Δ+10℃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グラフ!$Z$6:$Z$56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67.652098480428549</c:v>
                      </c:pt>
                      <c:pt idx="1">
                        <c:v>66.584804116319674</c:v>
                      </c:pt>
                      <c:pt idx="2">
                        <c:v>65.517509752214522</c:v>
                      </c:pt>
                      <c:pt idx="3">
                        <c:v>64.450215388105633</c:v>
                      </c:pt>
                      <c:pt idx="4">
                        <c:v>63.382921023996751</c:v>
                      </c:pt>
                      <c:pt idx="5">
                        <c:v>62.315626659895322</c:v>
                      </c:pt>
                      <c:pt idx="6">
                        <c:v>61.24833229578644</c:v>
                      </c:pt>
                      <c:pt idx="7">
                        <c:v>60.181037931681281</c:v>
                      </c:pt>
                      <c:pt idx="8">
                        <c:v>59.11374356757613</c:v>
                      </c:pt>
                      <c:pt idx="9">
                        <c:v>58.046449203470971</c:v>
                      </c:pt>
                      <c:pt idx="10">
                        <c:v>56.979154839365805</c:v>
                      </c:pt>
                      <c:pt idx="11">
                        <c:v>55.91186047525693</c:v>
                      </c:pt>
                      <c:pt idx="12">
                        <c:v>54.844566111151771</c:v>
                      </c:pt>
                      <c:pt idx="13">
                        <c:v>53.777271747046612</c:v>
                      </c:pt>
                      <c:pt idx="14">
                        <c:v>52.709977382937737</c:v>
                      </c:pt>
                      <c:pt idx="15">
                        <c:v>51.642683018836301</c:v>
                      </c:pt>
                      <c:pt idx="16">
                        <c:v>50.575388654727412</c:v>
                      </c:pt>
                      <c:pt idx="17">
                        <c:v>49.508094290618537</c:v>
                      </c:pt>
                      <c:pt idx="18">
                        <c:v>48.440799926517101</c:v>
                      </c:pt>
                      <c:pt idx="19">
                        <c:v>47.373505562411943</c:v>
                      </c:pt>
                      <c:pt idx="20">
                        <c:v>46.306211198303068</c:v>
                      </c:pt>
                      <c:pt idx="21">
                        <c:v>45.238916834197909</c:v>
                      </c:pt>
                      <c:pt idx="22">
                        <c:v>44.171622470089027</c:v>
                      </c:pt>
                      <c:pt idx="23">
                        <c:v>43.104328105987591</c:v>
                      </c:pt>
                      <c:pt idx="24">
                        <c:v>42.037033741874986</c:v>
                      </c:pt>
                      <c:pt idx="25">
                        <c:v>40.96973937777355</c:v>
                      </c:pt>
                      <c:pt idx="26">
                        <c:v>39.902445013668398</c:v>
                      </c:pt>
                      <c:pt idx="27">
                        <c:v>38.835150649555793</c:v>
                      </c:pt>
                      <c:pt idx="28">
                        <c:v>37.767856285461811</c:v>
                      </c:pt>
                      <c:pt idx="29">
                        <c:v>36.700561921349198</c:v>
                      </c:pt>
                      <c:pt idx="30">
                        <c:v>35.63326755724777</c:v>
                      </c:pt>
                      <c:pt idx="31">
                        <c:v>34.565973193138881</c:v>
                      </c:pt>
                      <c:pt idx="32">
                        <c:v>33.498678829033729</c:v>
                      </c:pt>
                      <c:pt idx="33">
                        <c:v>32.431384464924847</c:v>
                      </c:pt>
                      <c:pt idx="34">
                        <c:v>31.364090100819688</c:v>
                      </c:pt>
                      <c:pt idx="35">
                        <c:v>30.296795736710809</c:v>
                      </c:pt>
                      <c:pt idx="36">
                        <c:v>29.229501372605654</c:v>
                      </c:pt>
                      <c:pt idx="37">
                        <c:v>28.162207008504218</c:v>
                      </c:pt>
                      <c:pt idx="38">
                        <c:v>27.094912644399059</c:v>
                      </c:pt>
                      <c:pt idx="39">
                        <c:v>26.027618280293904</c:v>
                      </c:pt>
                      <c:pt idx="40">
                        <c:v>24.960323916185022</c:v>
                      </c:pt>
                      <c:pt idx="41">
                        <c:v>23.893029552079863</c:v>
                      </c:pt>
                      <c:pt idx="42">
                        <c:v>22.825735187970984</c:v>
                      </c:pt>
                      <c:pt idx="43">
                        <c:v>21.758440823865826</c:v>
                      </c:pt>
                      <c:pt idx="44">
                        <c:v>20.691146459756943</c:v>
                      </c:pt>
                      <c:pt idx="45">
                        <c:v>19.623852095651788</c:v>
                      </c:pt>
                      <c:pt idx="46">
                        <c:v>18.556557731542906</c:v>
                      </c:pt>
                      <c:pt idx="47">
                        <c:v>17.489263367441474</c:v>
                      </c:pt>
                      <c:pt idx="48">
                        <c:v>16.421969003340038</c:v>
                      </c:pt>
                      <c:pt idx="49">
                        <c:v>15.354674639231158</c:v>
                      </c:pt>
                      <c:pt idx="50">
                        <c:v>14.287380275125999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3BCD-4AB3-8607-1A42AE26C775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グラフ!$AA$5</c15:sqref>
                        </c15:formulaRef>
                      </c:ext>
                    </c:extLst>
                    <c:strCache>
                      <c:ptCount val="1"/>
                      <c:pt idx="0">
                        <c:v>半径方向応力:Δ+20℃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グラフ!$AA$6:$AA$56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62.710292425562109</c:v>
                      </c:pt>
                      <c:pt idx="1">
                        <c:v>61.642998061456957</c:v>
                      </c:pt>
                      <c:pt idx="2">
                        <c:v>60.575703697348068</c:v>
                      </c:pt>
                      <c:pt idx="3">
                        <c:v>59.508409333242909</c:v>
                      </c:pt>
                      <c:pt idx="4">
                        <c:v>58.441114969134027</c:v>
                      </c:pt>
                      <c:pt idx="5">
                        <c:v>57.373820605028875</c:v>
                      </c:pt>
                      <c:pt idx="6">
                        <c:v>56.306526240923716</c:v>
                      </c:pt>
                      <c:pt idx="7">
                        <c:v>55.239231876814841</c:v>
                      </c:pt>
                      <c:pt idx="8">
                        <c:v>54.171937512713406</c:v>
                      </c:pt>
                      <c:pt idx="9">
                        <c:v>53.10464314860824</c:v>
                      </c:pt>
                      <c:pt idx="10">
                        <c:v>52.037348784499358</c:v>
                      </c:pt>
                      <c:pt idx="11">
                        <c:v>50.970054420394206</c:v>
                      </c:pt>
                      <c:pt idx="12">
                        <c:v>49.902760056285324</c:v>
                      </c:pt>
                      <c:pt idx="13">
                        <c:v>48.835465692180172</c:v>
                      </c:pt>
                      <c:pt idx="14">
                        <c:v>47.768171328075013</c:v>
                      </c:pt>
                      <c:pt idx="15">
                        <c:v>46.700876963969847</c:v>
                      </c:pt>
                      <c:pt idx="16">
                        <c:v>45.633582599864695</c:v>
                      </c:pt>
                      <c:pt idx="17">
                        <c:v>44.566288235759536</c:v>
                      </c:pt>
                      <c:pt idx="18">
                        <c:v>43.498993871654378</c:v>
                      </c:pt>
                      <c:pt idx="19">
                        <c:v>42.431699507545503</c:v>
                      </c:pt>
                      <c:pt idx="20">
                        <c:v>41.364405143436613</c:v>
                      </c:pt>
                      <c:pt idx="21">
                        <c:v>40.297110779335185</c:v>
                      </c:pt>
                      <c:pt idx="22">
                        <c:v>39.229816415222579</c:v>
                      </c:pt>
                      <c:pt idx="23">
                        <c:v>38.162522051121144</c:v>
                      </c:pt>
                      <c:pt idx="24">
                        <c:v>37.095227687012262</c:v>
                      </c:pt>
                      <c:pt idx="25">
                        <c:v>36.02793332290711</c:v>
                      </c:pt>
                      <c:pt idx="26">
                        <c:v>34.960638958809398</c:v>
                      </c:pt>
                      <c:pt idx="27">
                        <c:v>33.893344594696792</c:v>
                      </c:pt>
                      <c:pt idx="28">
                        <c:v>32.826050230595357</c:v>
                      </c:pt>
                      <c:pt idx="29">
                        <c:v>31.758755866486478</c:v>
                      </c:pt>
                      <c:pt idx="30">
                        <c:v>30.691461502381319</c:v>
                      </c:pt>
                      <c:pt idx="31">
                        <c:v>29.624167138272441</c:v>
                      </c:pt>
                      <c:pt idx="32">
                        <c:v>28.556872774171005</c:v>
                      </c:pt>
                      <c:pt idx="33">
                        <c:v>27.4895784100584</c:v>
                      </c:pt>
                      <c:pt idx="34">
                        <c:v>26.422284045953244</c:v>
                      </c:pt>
                      <c:pt idx="35">
                        <c:v>25.354989681848085</c:v>
                      </c:pt>
                      <c:pt idx="36">
                        <c:v>24.28769531774665</c:v>
                      </c:pt>
                      <c:pt idx="37">
                        <c:v>23.220400953641494</c:v>
                      </c:pt>
                      <c:pt idx="38">
                        <c:v>22.153106589532612</c:v>
                      </c:pt>
                      <c:pt idx="39">
                        <c:v>21.085812225431177</c:v>
                      </c:pt>
                      <c:pt idx="40">
                        <c:v>20.018517861318575</c:v>
                      </c:pt>
                      <c:pt idx="41">
                        <c:v>18.951223497213416</c:v>
                      </c:pt>
                      <c:pt idx="42">
                        <c:v>17.883929133108261</c:v>
                      </c:pt>
                      <c:pt idx="43">
                        <c:v>16.816634768999378</c:v>
                      </c:pt>
                      <c:pt idx="44">
                        <c:v>15.749340404890496</c:v>
                      </c:pt>
                      <c:pt idx="45">
                        <c:v>14.682046040789063</c:v>
                      </c:pt>
                      <c:pt idx="46">
                        <c:v>13.614751676683907</c:v>
                      </c:pt>
                      <c:pt idx="47">
                        <c:v>12.547457312578748</c:v>
                      </c:pt>
                      <c:pt idx="48">
                        <c:v>11.480162948473591</c:v>
                      </c:pt>
                      <c:pt idx="49">
                        <c:v>10.412868584368434</c:v>
                      </c:pt>
                      <c:pt idx="50">
                        <c:v>9.345574220259552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3BCD-4AB3-8607-1A42AE26C775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グラフ!$AB$5</c15:sqref>
                        </c15:formulaRef>
                      </c:ext>
                    </c:extLst>
                    <c:strCache>
                      <c:ptCount val="1"/>
                      <c:pt idx="0">
                        <c:v>半径方向応力:Δ+30℃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グラフ!$AB$6:$AB$56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57.768486370695655</c:v>
                      </c:pt>
                      <c:pt idx="1">
                        <c:v>56.701192006594219</c:v>
                      </c:pt>
                      <c:pt idx="2">
                        <c:v>55.633897642485344</c:v>
                      </c:pt>
                      <c:pt idx="3">
                        <c:v>54.566603278376462</c:v>
                      </c:pt>
                      <c:pt idx="4">
                        <c:v>53.49930891427131</c:v>
                      </c:pt>
                      <c:pt idx="5">
                        <c:v>52.432014550162428</c:v>
                      </c:pt>
                      <c:pt idx="6">
                        <c:v>51.364720186061</c:v>
                      </c:pt>
                      <c:pt idx="7">
                        <c:v>50.29742582195211</c:v>
                      </c:pt>
                      <c:pt idx="8">
                        <c:v>49.230131457846952</c:v>
                      </c:pt>
                      <c:pt idx="9">
                        <c:v>48.162837093745516</c:v>
                      </c:pt>
                      <c:pt idx="10">
                        <c:v>47.095542729632918</c:v>
                      </c:pt>
                      <c:pt idx="11">
                        <c:v>46.028248365527759</c:v>
                      </c:pt>
                      <c:pt idx="12">
                        <c:v>44.9609540014226</c:v>
                      </c:pt>
                      <c:pt idx="13">
                        <c:v>43.893659637313718</c:v>
                      </c:pt>
                      <c:pt idx="14">
                        <c:v>42.826365273212289</c:v>
                      </c:pt>
                      <c:pt idx="15">
                        <c:v>41.759070909110854</c:v>
                      </c:pt>
                      <c:pt idx="16">
                        <c:v>40.691776545001971</c:v>
                      </c:pt>
                      <c:pt idx="17">
                        <c:v>39.624482180893089</c:v>
                      </c:pt>
                      <c:pt idx="18">
                        <c:v>38.557187816787931</c:v>
                      </c:pt>
                      <c:pt idx="19">
                        <c:v>37.489893452682772</c:v>
                      </c:pt>
                      <c:pt idx="20">
                        <c:v>36.422599088570173</c:v>
                      </c:pt>
                      <c:pt idx="21">
                        <c:v>35.355304724468731</c:v>
                      </c:pt>
                      <c:pt idx="22">
                        <c:v>34.288010360359856</c:v>
                      </c:pt>
                      <c:pt idx="23">
                        <c:v>33.220715996254697</c:v>
                      </c:pt>
                      <c:pt idx="24">
                        <c:v>32.153421632153268</c:v>
                      </c:pt>
                      <c:pt idx="25">
                        <c:v>31.086127268048106</c:v>
                      </c:pt>
                      <c:pt idx="26">
                        <c:v>30.018832903942947</c:v>
                      </c:pt>
                      <c:pt idx="27">
                        <c:v>28.951538539834068</c:v>
                      </c:pt>
                      <c:pt idx="28">
                        <c:v>27.884244175728909</c:v>
                      </c:pt>
                      <c:pt idx="29">
                        <c:v>26.816949811620027</c:v>
                      </c:pt>
                      <c:pt idx="30">
                        <c:v>25.749655447518595</c:v>
                      </c:pt>
                      <c:pt idx="31">
                        <c:v>24.68236108340599</c:v>
                      </c:pt>
                      <c:pt idx="32">
                        <c:v>23.615066719304554</c:v>
                      </c:pt>
                      <c:pt idx="33">
                        <c:v>22.547772355195676</c:v>
                      </c:pt>
                      <c:pt idx="34">
                        <c:v>21.48047799109424</c:v>
                      </c:pt>
                      <c:pt idx="35">
                        <c:v>20.413183626985361</c:v>
                      </c:pt>
                      <c:pt idx="36">
                        <c:v>19.345889262880203</c:v>
                      </c:pt>
                      <c:pt idx="37">
                        <c:v>18.278594898778771</c:v>
                      </c:pt>
                      <c:pt idx="38">
                        <c:v>17.211300534666165</c:v>
                      </c:pt>
                      <c:pt idx="39">
                        <c:v>16.14400617056473</c:v>
                      </c:pt>
                      <c:pt idx="40">
                        <c:v>15.076711806455849</c:v>
                      </c:pt>
                      <c:pt idx="41">
                        <c:v>14.009417442346971</c:v>
                      </c:pt>
                      <c:pt idx="42">
                        <c:v>12.942123078241812</c:v>
                      </c:pt>
                      <c:pt idx="43">
                        <c:v>11.874828714136653</c:v>
                      </c:pt>
                      <c:pt idx="44">
                        <c:v>10.807534350031498</c:v>
                      </c:pt>
                      <c:pt idx="45">
                        <c:v>9.7402399859263404</c:v>
                      </c:pt>
                      <c:pt idx="46">
                        <c:v>8.6729456218174583</c:v>
                      </c:pt>
                      <c:pt idx="47">
                        <c:v>7.6056512577160253</c:v>
                      </c:pt>
                      <c:pt idx="48">
                        <c:v>6.5383568936071432</c:v>
                      </c:pt>
                      <c:pt idx="49">
                        <c:v>5.4710625295019861</c:v>
                      </c:pt>
                      <c:pt idx="50">
                        <c:v>4.403768165396829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3BCD-4AB3-8607-1A42AE26C775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グラフ!$AC$5</c15:sqref>
                        </c15:formulaRef>
                      </c:ext>
                    </c:extLst>
                    <c:strCache>
                      <c:ptCount val="1"/>
                      <c:pt idx="0">
                        <c:v>inner応力:Δ-30℃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グラフ!$AC$6:$AC$56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316.39983997580583</c:v>
                      </c:pt>
                      <c:pt idx="1">
                        <c:v>312.536943815303</c:v>
                      </c:pt>
                      <c:pt idx="2">
                        <c:v>308.67404765481371</c:v>
                      </c:pt>
                      <c:pt idx="3">
                        <c:v>304.81115149432452</c:v>
                      </c:pt>
                      <c:pt idx="4">
                        <c:v>300.94825533382181</c:v>
                      </c:pt>
                      <c:pt idx="5">
                        <c:v>297.08535917333245</c:v>
                      </c:pt>
                      <c:pt idx="6">
                        <c:v>293.22246301284321</c:v>
                      </c:pt>
                      <c:pt idx="7">
                        <c:v>289.35956685234049</c:v>
                      </c:pt>
                      <c:pt idx="8">
                        <c:v>285.49667069186472</c:v>
                      </c:pt>
                      <c:pt idx="9">
                        <c:v>281.63377453137542</c:v>
                      </c:pt>
                      <c:pt idx="10">
                        <c:v>277.77087837087265</c:v>
                      </c:pt>
                      <c:pt idx="11">
                        <c:v>273.90798221038341</c:v>
                      </c:pt>
                      <c:pt idx="12">
                        <c:v>270.04508604988069</c:v>
                      </c:pt>
                      <c:pt idx="13">
                        <c:v>266.18218988940487</c:v>
                      </c:pt>
                      <c:pt idx="14">
                        <c:v>262.3192937289021</c:v>
                      </c:pt>
                      <c:pt idx="15">
                        <c:v>258.45639756842633</c:v>
                      </c:pt>
                      <c:pt idx="16">
                        <c:v>254.59350140792358</c:v>
                      </c:pt>
                      <c:pt idx="17">
                        <c:v>250.73060524742075</c:v>
                      </c:pt>
                      <c:pt idx="18">
                        <c:v>246.86770908694498</c:v>
                      </c:pt>
                      <c:pt idx="19">
                        <c:v>243.0048129264423</c:v>
                      </c:pt>
                      <c:pt idx="20">
                        <c:v>239.14191676593958</c:v>
                      </c:pt>
                      <c:pt idx="21">
                        <c:v>235.27902060546376</c:v>
                      </c:pt>
                      <c:pt idx="22">
                        <c:v>231.41612444494749</c:v>
                      </c:pt>
                      <c:pt idx="23">
                        <c:v>227.55322828447171</c:v>
                      </c:pt>
                      <c:pt idx="24">
                        <c:v>223.69033212396894</c:v>
                      </c:pt>
                      <c:pt idx="25">
                        <c:v>219.8274359634797</c:v>
                      </c:pt>
                      <c:pt idx="26">
                        <c:v>215.96453980300393</c:v>
                      </c:pt>
                      <c:pt idx="27">
                        <c:v>212.10164364250119</c:v>
                      </c:pt>
                      <c:pt idx="28">
                        <c:v>208.23874748202539</c:v>
                      </c:pt>
                      <c:pt idx="29">
                        <c:v>204.37585132150912</c:v>
                      </c:pt>
                      <c:pt idx="30">
                        <c:v>200.51295516103335</c:v>
                      </c:pt>
                      <c:pt idx="31">
                        <c:v>196.6500590005306</c:v>
                      </c:pt>
                      <c:pt idx="32">
                        <c:v>192.78716284004133</c:v>
                      </c:pt>
                      <c:pt idx="33">
                        <c:v>188.92426667953862</c:v>
                      </c:pt>
                      <c:pt idx="34">
                        <c:v>185.06137051904932</c:v>
                      </c:pt>
                      <c:pt idx="35">
                        <c:v>181.19847435854655</c:v>
                      </c:pt>
                      <c:pt idx="36">
                        <c:v>177.33557819808425</c:v>
                      </c:pt>
                      <c:pt idx="37">
                        <c:v>173.47268203759498</c:v>
                      </c:pt>
                      <c:pt idx="38">
                        <c:v>169.60978587709224</c:v>
                      </c:pt>
                      <c:pt idx="39">
                        <c:v>165.74688971661644</c:v>
                      </c:pt>
                      <c:pt idx="40">
                        <c:v>161.88399355610022</c:v>
                      </c:pt>
                      <c:pt idx="41">
                        <c:v>158.02109739561095</c:v>
                      </c:pt>
                      <c:pt idx="42">
                        <c:v>154.15820123512168</c:v>
                      </c:pt>
                      <c:pt idx="43">
                        <c:v>150.29530507461894</c:v>
                      </c:pt>
                      <c:pt idx="44">
                        <c:v>146.43240891411619</c:v>
                      </c:pt>
                      <c:pt idx="45">
                        <c:v>142.5695127536404</c:v>
                      </c:pt>
                      <c:pt idx="46">
                        <c:v>138.7066165931511</c:v>
                      </c:pt>
                      <c:pt idx="47">
                        <c:v>134.84372043266185</c:v>
                      </c:pt>
                      <c:pt idx="48">
                        <c:v>130.98082427217258</c:v>
                      </c:pt>
                      <c:pt idx="49">
                        <c:v>127.11792811168331</c:v>
                      </c:pt>
                      <c:pt idx="50">
                        <c:v>123.25503195118056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3BCD-4AB3-8607-1A42AE26C775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グラフ!$AD$5</c15:sqref>
                        </c15:formulaRef>
                      </c:ext>
                    </c:extLst>
                    <c:strCache>
                      <c:ptCount val="1"/>
                      <c:pt idx="0">
                        <c:v>inner応力:Δ-20℃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グラフ!$AD$6:$AD$56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298.51378690812061</c:v>
                      </c:pt>
                      <c:pt idx="1">
                        <c:v>294.65089074764478</c:v>
                      </c:pt>
                      <c:pt idx="2">
                        <c:v>290.78799458714195</c:v>
                      </c:pt>
                      <c:pt idx="3">
                        <c:v>286.92509842663924</c:v>
                      </c:pt>
                      <c:pt idx="4">
                        <c:v>283.06220226615</c:v>
                      </c:pt>
                      <c:pt idx="5">
                        <c:v>279.19930610564722</c:v>
                      </c:pt>
                      <c:pt idx="6">
                        <c:v>275.33640994517145</c:v>
                      </c:pt>
                      <c:pt idx="7">
                        <c:v>271.47351378466868</c:v>
                      </c:pt>
                      <c:pt idx="8">
                        <c:v>267.61061762417944</c:v>
                      </c:pt>
                      <c:pt idx="9">
                        <c:v>263.74772146370367</c:v>
                      </c:pt>
                      <c:pt idx="10">
                        <c:v>259.88482530318737</c:v>
                      </c:pt>
                      <c:pt idx="11">
                        <c:v>256.0219291427116</c:v>
                      </c:pt>
                      <c:pt idx="12">
                        <c:v>252.15903298220891</c:v>
                      </c:pt>
                      <c:pt idx="13">
                        <c:v>248.29613682171961</c:v>
                      </c:pt>
                      <c:pt idx="14">
                        <c:v>244.43324066123029</c:v>
                      </c:pt>
                      <c:pt idx="15">
                        <c:v>240.57034450074104</c:v>
                      </c:pt>
                      <c:pt idx="16">
                        <c:v>236.7074483402518</c:v>
                      </c:pt>
                      <c:pt idx="17">
                        <c:v>232.84455217974906</c:v>
                      </c:pt>
                      <c:pt idx="18">
                        <c:v>228.98165601925979</c:v>
                      </c:pt>
                      <c:pt idx="19">
                        <c:v>225.11875985877052</c:v>
                      </c:pt>
                      <c:pt idx="20">
                        <c:v>221.25586369825425</c:v>
                      </c:pt>
                      <c:pt idx="21">
                        <c:v>217.39296753777845</c:v>
                      </c:pt>
                      <c:pt idx="22">
                        <c:v>213.53007137727576</c:v>
                      </c:pt>
                      <c:pt idx="23">
                        <c:v>209.66717521678646</c:v>
                      </c:pt>
                      <c:pt idx="24">
                        <c:v>205.80427905629722</c:v>
                      </c:pt>
                      <c:pt idx="25">
                        <c:v>201.94138289582142</c:v>
                      </c:pt>
                      <c:pt idx="26">
                        <c:v>198.07848673533215</c:v>
                      </c:pt>
                      <c:pt idx="27">
                        <c:v>194.21559057481588</c:v>
                      </c:pt>
                      <c:pt idx="28">
                        <c:v>190.35269441434011</c:v>
                      </c:pt>
                      <c:pt idx="29">
                        <c:v>186.48979825383736</c:v>
                      </c:pt>
                      <c:pt idx="30">
                        <c:v>182.62690209334812</c:v>
                      </c:pt>
                      <c:pt idx="31">
                        <c:v>178.76400593284535</c:v>
                      </c:pt>
                      <c:pt idx="32">
                        <c:v>174.90110977236958</c:v>
                      </c:pt>
                      <c:pt idx="33">
                        <c:v>171.03821361185331</c:v>
                      </c:pt>
                      <c:pt idx="34">
                        <c:v>167.17531745139101</c:v>
                      </c:pt>
                      <c:pt idx="35">
                        <c:v>163.31242129088824</c:v>
                      </c:pt>
                      <c:pt idx="36">
                        <c:v>159.44952513039902</c:v>
                      </c:pt>
                      <c:pt idx="37">
                        <c:v>155.5866289699232</c:v>
                      </c:pt>
                      <c:pt idx="38">
                        <c:v>151.72373280940698</c:v>
                      </c:pt>
                      <c:pt idx="39">
                        <c:v>147.86083664893118</c:v>
                      </c:pt>
                      <c:pt idx="40">
                        <c:v>143.99794048842847</c:v>
                      </c:pt>
                      <c:pt idx="41">
                        <c:v>140.13504432792567</c:v>
                      </c:pt>
                      <c:pt idx="42">
                        <c:v>136.27214816743643</c:v>
                      </c:pt>
                      <c:pt idx="43">
                        <c:v>132.40925200694716</c:v>
                      </c:pt>
                      <c:pt idx="44">
                        <c:v>128.54635584645791</c:v>
                      </c:pt>
                      <c:pt idx="45">
                        <c:v>124.6834596859686</c:v>
                      </c:pt>
                      <c:pt idx="46">
                        <c:v>120.82056352546589</c:v>
                      </c:pt>
                      <c:pt idx="47">
                        <c:v>116.95766736499009</c:v>
                      </c:pt>
                      <c:pt idx="48">
                        <c:v>113.09477120448732</c:v>
                      </c:pt>
                      <c:pt idx="49">
                        <c:v>109.23187504399806</c:v>
                      </c:pt>
                      <c:pt idx="50">
                        <c:v>105.36897888350879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3BCD-4AB3-8607-1A42AE26C775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グラフ!$AE$5</c15:sqref>
                        </c15:formulaRef>
                      </c:ext>
                    </c:extLst>
                    <c:strCache>
                      <c:ptCount val="1"/>
                      <c:pt idx="0">
                        <c:v>inner応力:Δ-10℃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グラフ!$AE$6:$AE$56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280.62773384044874</c:v>
                      </c:pt>
                      <c:pt idx="1">
                        <c:v>276.7648376799595</c:v>
                      </c:pt>
                      <c:pt idx="2">
                        <c:v>272.90194151947026</c:v>
                      </c:pt>
                      <c:pt idx="3">
                        <c:v>269.03904535895401</c:v>
                      </c:pt>
                      <c:pt idx="4">
                        <c:v>265.17614919847824</c:v>
                      </c:pt>
                      <c:pt idx="5">
                        <c:v>261.31325303797553</c:v>
                      </c:pt>
                      <c:pt idx="6">
                        <c:v>257.45035687748617</c:v>
                      </c:pt>
                      <c:pt idx="7">
                        <c:v>253.5874607169969</c:v>
                      </c:pt>
                      <c:pt idx="8">
                        <c:v>249.72456455649419</c:v>
                      </c:pt>
                      <c:pt idx="9">
                        <c:v>245.86166839603189</c:v>
                      </c:pt>
                      <c:pt idx="10">
                        <c:v>241.99877223551564</c:v>
                      </c:pt>
                      <c:pt idx="11">
                        <c:v>238.13587607502637</c:v>
                      </c:pt>
                      <c:pt idx="12">
                        <c:v>234.27297991453713</c:v>
                      </c:pt>
                      <c:pt idx="13">
                        <c:v>230.41008375403433</c:v>
                      </c:pt>
                      <c:pt idx="14">
                        <c:v>226.54718759355856</c:v>
                      </c:pt>
                      <c:pt idx="15">
                        <c:v>222.68429143306929</c:v>
                      </c:pt>
                      <c:pt idx="16">
                        <c:v>218.82139527256655</c:v>
                      </c:pt>
                      <c:pt idx="17">
                        <c:v>214.95849911207725</c:v>
                      </c:pt>
                      <c:pt idx="18">
                        <c:v>211.09560295157456</c:v>
                      </c:pt>
                      <c:pt idx="19">
                        <c:v>207.23270679108523</c:v>
                      </c:pt>
                      <c:pt idx="20">
                        <c:v>203.36981063058249</c:v>
                      </c:pt>
                      <c:pt idx="21">
                        <c:v>199.50691447009325</c:v>
                      </c:pt>
                      <c:pt idx="22">
                        <c:v>195.64401830960398</c:v>
                      </c:pt>
                      <c:pt idx="23">
                        <c:v>191.78112214912815</c:v>
                      </c:pt>
                      <c:pt idx="24">
                        <c:v>187.91822598862544</c:v>
                      </c:pt>
                      <c:pt idx="25">
                        <c:v>184.05532982813617</c:v>
                      </c:pt>
                      <c:pt idx="26">
                        <c:v>180.19243366764687</c:v>
                      </c:pt>
                      <c:pt idx="27">
                        <c:v>176.32953750714412</c:v>
                      </c:pt>
                      <c:pt idx="28">
                        <c:v>172.46664134665488</c:v>
                      </c:pt>
                      <c:pt idx="29">
                        <c:v>168.60374518615214</c:v>
                      </c:pt>
                      <c:pt idx="30">
                        <c:v>164.74084902567634</c:v>
                      </c:pt>
                      <c:pt idx="31">
                        <c:v>160.8779528651601</c:v>
                      </c:pt>
                      <c:pt idx="32">
                        <c:v>157.01505670471127</c:v>
                      </c:pt>
                      <c:pt idx="33">
                        <c:v>153.15216054419503</c:v>
                      </c:pt>
                      <c:pt idx="34">
                        <c:v>149.28926438370576</c:v>
                      </c:pt>
                      <c:pt idx="35">
                        <c:v>145.42636822321651</c:v>
                      </c:pt>
                      <c:pt idx="36">
                        <c:v>141.56347206271377</c:v>
                      </c:pt>
                      <c:pt idx="37">
                        <c:v>137.70057590223794</c:v>
                      </c:pt>
                      <c:pt idx="38">
                        <c:v>133.8376797417352</c:v>
                      </c:pt>
                      <c:pt idx="39">
                        <c:v>129.97478358124593</c:v>
                      </c:pt>
                      <c:pt idx="40">
                        <c:v>126.11188742074319</c:v>
                      </c:pt>
                      <c:pt idx="41">
                        <c:v>122.24899126025393</c:v>
                      </c:pt>
                      <c:pt idx="42">
                        <c:v>118.38609509977813</c:v>
                      </c:pt>
                      <c:pt idx="43">
                        <c:v>114.5231989392754</c:v>
                      </c:pt>
                      <c:pt idx="44">
                        <c:v>110.66030277877263</c:v>
                      </c:pt>
                      <c:pt idx="45">
                        <c:v>106.79740661829685</c:v>
                      </c:pt>
                      <c:pt idx="46">
                        <c:v>102.9345104577806</c:v>
                      </c:pt>
                      <c:pt idx="47">
                        <c:v>99.071614297304819</c:v>
                      </c:pt>
                      <c:pt idx="48">
                        <c:v>95.208718136815563</c:v>
                      </c:pt>
                      <c:pt idx="49">
                        <c:v>91.34582197631282</c:v>
                      </c:pt>
                      <c:pt idx="50">
                        <c:v>87.482925815823535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BCD-4AB3-8607-1A42AE26C775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グラフ!$AF$5</c15:sqref>
                        </c15:formulaRef>
                      </c:ext>
                    </c:extLst>
                    <c:strCache>
                      <c:ptCount val="1"/>
                      <c:pt idx="0">
                        <c:v>inner応力:Δ0℃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グラフ!$AF$6:$AF$56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262.74168077277699</c:v>
                      </c:pt>
                      <c:pt idx="1">
                        <c:v>258.87878461227427</c:v>
                      </c:pt>
                      <c:pt idx="2">
                        <c:v>255.01588845179845</c:v>
                      </c:pt>
                      <c:pt idx="3">
                        <c:v>251.15299229128223</c:v>
                      </c:pt>
                      <c:pt idx="4">
                        <c:v>247.29009613079293</c:v>
                      </c:pt>
                      <c:pt idx="5">
                        <c:v>243.42719997030369</c:v>
                      </c:pt>
                      <c:pt idx="6">
                        <c:v>239.56430380980095</c:v>
                      </c:pt>
                      <c:pt idx="7">
                        <c:v>235.70140764932518</c:v>
                      </c:pt>
                      <c:pt idx="8">
                        <c:v>231.83851148882241</c:v>
                      </c:pt>
                      <c:pt idx="9">
                        <c:v>227.97561532834661</c:v>
                      </c:pt>
                      <c:pt idx="10">
                        <c:v>224.11271916784389</c:v>
                      </c:pt>
                      <c:pt idx="11">
                        <c:v>220.24982300734109</c:v>
                      </c:pt>
                      <c:pt idx="12">
                        <c:v>216.38692684686532</c:v>
                      </c:pt>
                      <c:pt idx="13">
                        <c:v>212.52403068636258</c:v>
                      </c:pt>
                      <c:pt idx="14">
                        <c:v>208.66113452587334</c:v>
                      </c:pt>
                      <c:pt idx="15">
                        <c:v>204.79823836539751</c:v>
                      </c:pt>
                      <c:pt idx="16">
                        <c:v>200.93534220488129</c:v>
                      </c:pt>
                      <c:pt idx="17">
                        <c:v>197.072446044392</c:v>
                      </c:pt>
                      <c:pt idx="18">
                        <c:v>193.20954988390275</c:v>
                      </c:pt>
                      <c:pt idx="19">
                        <c:v>189.34665372339998</c:v>
                      </c:pt>
                      <c:pt idx="20">
                        <c:v>185.48375756291074</c:v>
                      </c:pt>
                      <c:pt idx="21">
                        <c:v>181.62086140243494</c:v>
                      </c:pt>
                      <c:pt idx="22">
                        <c:v>177.7579652419322</c:v>
                      </c:pt>
                      <c:pt idx="23">
                        <c:v>173.89506908144293</c:v>
                      </c:pt>
                      <c:pt idx="24">
                        <c:v>170.03217292094018</c:v>
                      </c:pt>
                      <c:pt idx="25">
                        <c:v>166.16927676046438</c:v>
                      </c:pt>
                      <c:pt idx="26">
                        <c:v>162.30638059996164</c:v>
                      </c:pt>
                      <c:pt idx="27">
                        <c:v>158.4434844394589</c:v>
                      </c:pt>
                      <c:pt idx="28">
                        <c:v>154.5805882789831</c:v>
                      </c:pt>
                      <c:pt idx="29">
                        <c:v>150.71769211846686</c:v>
                      </c:pt>
                      <c:pt idx="30">
                        <c:v>146.854795958018</c:v>
                      </c:pt>
                      <c:pt idx="31">
                        <c:v>142.99189979750182</c:v>
                      </c:pt>
                      <c:pt idx="32">
                        <c:v>139.12900363702602</c:v>
                      </c:pt>
                      <c:pt idx="33">
                        <c:v>135.26610747652325</c:v>
                      </c:pt>
                      <c:pt idx="34">
                        <c:v>131.40321131602053</c:v>
                      </c:pt>
                      <c:pt idx="35">
                        <c:v>127.54031515553123</c:v>
                      </c:pt>
                      <c:pt idx="36">
                        <c:v>123.67741899504199</c:v>
                      </c:pt>
                      <c:pt idx="37">
                        <c:v>119.8145228345527</c:v>
                      </c:pt>
                      <c:pt idx="38">
                        <c:v>115.95162667404996</c:v>
                      </c:pt>
                      <c:pt idx="39">
                        <c:v>112.08873051357416</c:v>
                      </c:pt>
                      <c:pt idx="40">
                        <c:v>108.22583435308491</c:v>
                      </c:pt>
                      <c:pt idx="41">
                        <c:v>104.36293819258216</c:v>
                      </c:pt>
                      <c:pt idx="42">
                        <c:v>100.50004203209288</c:v>
                      </c:pt>
                      <c:pt idx="43">
                        <c:v>96.637145871603607</c:v>
                      </c:pt>
                      <c:pt idx="44">
                        <c:v>92.774249711087407</c:v>
                      </c:pt>
                      <c:pt idx="45">
                        <c:v>88.91135355061158</c:v>
                      </c:pt>
                      <c:pt idx="46">
                        <c:v>85.048457390108851</c:v>
                      </c:pt>
                      <c:pt idx="47">
                        <c:v>81.18556122961958</c:v>
                      </c:pt>
                      <c:pt idx="48">
                        <c:v>77.322665069130309</c:v>
                      </c:pt>
                      <c:pt idx="49">
                        <c:v>73.459768908641038</c:v>
                      </c:pt>
                      <c:pt idx="50">
                        <c:v>69.596872748165239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BCD-4AB3-8607-1A42AE26C775}"/>
                  </c:ext>
                </c:extLst>
              </c15:ser>
            </c15:filteredScatterSeries>
            <c15:filteredScatterSeries>
              <c15:ser>
                <c:idx val="18"/>
                <c:order val="1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グラフ!$AG$5</c15:sqref>
                        </c15:formulaRef>
                      </c:ext>
                    </c:extLst>
                    <c:strCache>
                      <c:ptCount val="1"/>
                      <c:pt idx="0">
                        <c:v>inner応力:Δ+10℃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グラフ!$AG$6:$AG$56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244.85562770510521</c:v>
                      </c:pt>
                      <c:pt idx="1">
                        <c:v>240.99273154460249</c:v>
                      </c:pt>
                      <c:pt idx="2">
                        <c:v>237.12983538411322</c:v>
                      </c:pt>
                      <c:pt idx="3">
                        <c:v>233.26693922361045</c:v>
                      </c:pt>
                      <c:pt idx="4">
                        <c:v>229.40404306310771</c:v>
                      </c:pt>
                      <c:pt idx="5">
                        <c:v>225.54114690263191</c:v>
                      </c:pt>
                      <c:pt idx="6">
                        <c:v>221.67825074212919</c:v>
                      </c:pt>
                      <c:pt idx="7">
                        <c:v>217.81535458163989</c:v>
                      </c:pt>
                      <c:pt idx="8">
                        <c:v>213.95245842115065</c:v>
                      </c:pt>
                      <c:pt idx="9">
                        <c:v>210.08956226066138</c:v>
                      </c:pt>
                      <c:pt idx="10">
                        <c:v>206.22666610017208</c:v>
                      </c:pt>
                      <c:pt idx="11">
                        <c:v>202.36376993966934</c:v>
                      </c:pt>
                      <c:pt idx="12">
                        <c:v>198.50087377918007</c:v>
                      </c:pt>
                      <c:pt idx="13">
                        <c:v>194.6379776186908</c:v>
                      </c:pt>
                      <c:pt idx="14">
                        <c:v>190.77508145818808</c:v>
                      </c:pt>
                      <c:pt idx="15">
                        <c:v>186.91218529771228</c:v>
                      </c:pt>
                      <c:pt idx="16">
                        <c:v>183.04928913720951</c:v>
                      </c:pt>
                      <c:pt idx="17">
                        <c:v>179.18639297670677</c:v>
                      </c:pt>
                      <c:pt idx="18">
                        <c:v>175.32349681623097</c:v>
                      </c:pt>
                      <c:pt idx="19">
                        <c:v>171.4606006557417</c:v>
                      </c:pt>
                      <c:pt idx="20">
                        <c:v>167.59770449523899</c:v>
                      </c:pt>
                      <c:pt idx="21">
                        <c:v>163.73480833474969</c:v>
                      </c:pt>
                      <c:pt idx="22">
                        <c:v>159.87191217424694</c:v>
                      </c:pt>
                      <c:pt idx="23">
                        <c:v>156.00901601377117</c:v>
                      </c:pt>
                      <c:pt idx="24">
                        <c:v>152.14611985325493</c:v>
                      </c:pt>
                      <c:pt idx="25">
                        <c:v>148.2832236927791</c:v>
                      </c:pt>
                      <c:pt idx="26">
                        <c:v>144.42032753228986</c:v>
                      </c:pt>
                      <c:pt idx="27">
                        <c:v>140.55743137177365</c:v>
                      </c:pt>
                      <c:pt idx="28">
                        <c:v>136.69453521132482</c:v>
                      </c:pt>
                      <c:pt idx="29">
                        <c:v>132.83163905080855</c:v>
                      </c:pt>
                      <c:pt idx="30">
                        <c:v>128.96874289033281</c:v>
                      </c:pt>
                      <c:pt idx="31">
                        <c:v>125.10584672983003</c:v>
                      </c:pt>
                      <c:pt idx="32">
                        <c:v>121.24295056934076</c:v>
                      </c:pt>
                      <c:pt idx="33">
                        <c:v>117.38005440883801</c:v>
                      </c:pt>
                      <c:pt idx="34">
                        <c:v>113.51715824834875</c:v>
                      </c:pt>
                      <c:pt idx="35">
                        <c:v>109.65426208784601</c:v>
                      </c:pt>
                      <c:pt idx="36">
                        <c:v>105.79136592735675</c:v>
                      </c:pt>
                      <c:pt idx="37">
                        <c:v>101.92846976688094</c:v>
                      </c:pt>
                      <c:pt idx="38">
                        <c:v>98.065573606391666</c:v>
                      </c:pt>
                      <c:pt idx="39">
                        <c:v>94.202677445902395</c:v>
                      </c:pt>
                      <c:pt idx="40">
                        <c:v>90.339781285399653</c:v>
                      </c:pt>
                      <c:pt idx="41">
                        <c:v>86.476885124910382</c:v>
                      </c:pt>
                      <c:pt idx="42">
                        <c:v>82.613988964407639</c:v>
                      </c:pt>
                      <c:pt idx="43">
                        <c:v>78.751092803918368</c:v>
                      </c:pt>
                      <c:pt idx="44">
                        <c:v>74.888196643415611</c:v>
                      </c:pt>
                      <c:pt idx="45">
                        <c:v>71.025300482926355</c:v>
                      </c:pt>
                      <c:pt idx="46">
                        <c:v>67.162404322423598</c:v>
                      </c:pt>
                      <c:pt idx="47">
                        <c:v>63.299508161947813</c:v>
                      </c:pt>
                      <c:pt idx="48">
                        <c:v>59.436612001472007</c:v>
                      </c:pt>
                      <c:pt idx="49">
                        <c:v>55.573715840969264</c:v>
                      </c:pt>
                      <c:pt idx="50">
                        <c:v>51.710819680479993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BCD-4AB3-8607-1A42AE26C775}"/>
                  </c:ext>
                </c:extLst>
              </c15:ser>
            </c15:filteredScatterSeries>
            <c15:filteredScatterSeries>
              <c15:ser>
                <c:idx val="19"/>
                <c:order val="1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グラフ!$AH$5</c15:sqref>
                        </c15:formulaRef>
                      </c:ext>
                    </c:extLst>
                    <c:strCache>
                      <c:ptCount val="1"/>
                      <c:pt idx="0">
                        <c:v>inner応力:Δ+20℃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グラフ!$AH$6:$AH$56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226.96957463741998</c:v>
                      </c:pt>
                      <c:pt idx="1">
                        <c:v>223.10667847693074</c:v>
                      </c:pt>
                      <c:pt idx="2">
                        <c:v>219.24378231642797</c:v>
                      </c:pt>
                      <c:pt idx="3">
                        <c:v>215.3808861559387</c:v>
                      </c:pt>
                      <c:pt idx="4">
                        <c:v>211.51798999543593</c:v>
                      </c:pt>
                      <c:pt idx="5">
                        <c:v>207.65509383494668</c:v>
                      </c:pt>
                      <c:pt idx="6">
                        <c:v>203.79219767445741</c:v>
                      </c:pt>
                      <c:pt idx="7">
                        <c:v>199.92930151395467</c:v>
                      </c:pt>
                      <c:pt idx="8">
                        <c:v>196.06640535347887</c:v>
                      </c:pt>
                      <c:pt idx="9">
                        <c:v>192.2035091929896</c:v>
                      </c:pt>
                      <c:pt idx="10">
                        <c:v>188.34061303248683</c:v>
                      </c:pt>
                      <c:pt idx="11">
                        <c:v>184.47771687199759</c:v>
                      </c:pt>
                      <c:pt idx="12">
                        <c:v>180.61482071149484</c:v>
                      </c:pt>
                      <c:pt idx="13">
                        <c:v>176.75192455100557</c:v>
                      </c:pt>
                      <c:pt idx="14">
                        <c:v>172.8890283905163</c:v>
                      </c:pt>
                      <c:pt idx="15">
                        <c:v>169.026132230027</c:v>
                      </c:pt>
                      <c:pt idx="16">
                        <c:v>165.16323606953776</c:v>
                      </c:pt>
                      <c:pt idx="17">
                        <c:v>161.30033990904849</c:v>
                      </c:pt>
                      <c:pt idx="18">
                        <c:v>157.43744374855919</c:v>
                      </c:pt>
                      <c:pt idx="19">
                        <c:v>153.5745475880565</c:v>
                      </c:pt>
                      <c:pt idx="20">
                        <c:v>149.7116514275537</c:v>
                      </c:pt>
                      <c:pt idx="21">
                        <c:v>145.84875526707793</c:v>
                      </c:pt>
                      <c:pt idx="22">
                        <c:v>141.98585910656169</c:v>
                      </c:pt>
                      <c:pt idx="23">
                        <c:v>138.12296294608592</c:v>
                      </c:pt>
                      <c:pt idx="24">
                        <c:v>134.26006678558315</c:v>
                      </c:pt>
                      <c:pt idx="25">
                        <c:v>130.39717062509388</c:v>
                      </c:pt>
                      <c:pt idx="26">
                        <c:v>126.53427446463157</c:v>
                      </c:pt>
                      <c:pt idx="27">
                        <c:v>122.67137830411536</c:v>
                      </c:pt>
                      <c:pt idx="28">
                        <c:v>118.80848214363955</c:v>
                      </c:pt>
                      <c:pt idx="29">
                        <c:v>114.94558598313681</c:v>
                      </c:pt>
                      <c:pt idx="30">
                        <c:v>111.08268982264754</c:v>
                      </c:pt>
                      <c:pt idx="31">
                        <c:v>107.2197936621448</c:v>
                      </c:pt>
                      <c:pt idx="32">
                        <c:v>103.356897501669</c:v>
                      </c:pt>
                      <c:pt idx="33">
                        <c:v>99.494001341152767</c:v>
                      </c:pt>
                      <c:pt idx="34">
                        <c:v>95.631105180663511</c:v>
                      </c:pt>
                      <c:pt idx="35">
                        <c:v>91.768209020174226</c:v>
                      </c:pt>
                      <c:pt idx="36">
                        <c:v>87.905312859698427</c:v>
                      </c:pt>
                      <c:pt idx="37">
                        <c:v>84.04241669920917</c:v>
                      </c:pt>
                      <c:pt idx="38">
                        <c:v>80.179520538706413</c:v>
                      </c:pt>
                      <c:pt idx="39">
                        <c:v>76.316624378230628</c:v>
                      </c:pt>
                      <c:pt idx="40">
                        <c:v>72.453728217714399</c:v>
                      </c:pt>
                      <c:pt idx="41">
                        <c:v>68.590832057225128</c:v>
                      </c:pt>
                      <c:pt idx="42">
                        <c:v>64.727935896735858</c:v>
                      </c:pt>
                      <c:pt idx="43">
                        <c:v>60.865039736233115</c:v>
                      </c:pt>
                      <c:pt idx="44">
                        <c:v>57.002143575730365</c:v>
                      </c:pt>
                      <c:pt idx="45">
                        <c:v>53.139247415254573</c:v>
                      </c:pt>
                      <c:pt idx="46">
                        <c:v>49.276351254765309</c:v>
                      </c:pt>
                      <c:pt idx="47">
                        <c:v>45.413455094276038</c:v>
                      </c:pt>
                      <c:pt idx="48">
                        <c:v>41.550558933786768</c:v>
                      </c:pt>
                      <c:pt idx="49">
                        <c:v>37.687662773297497</c:v>
                      </c:pt>
                      <c:pt idx="50">
                        <c:v>33.824766612794747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BCD-4AB3-8607-1A42AE26C775}"/>
                  </c:ext>
                </c:extLst>
              </c15:ser>
            </c15:filteredScatterSeries>
            <c15:filteredScatterSeries>
              <c15:ser>
                <c:idx val="20"/>
                <c:order val="2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グラフ!$AI$5</c15:sqref>
                        </c15:formulaRef>
                      </c:ext>
                    </c:extLst>
                    <c:strCache>
                      <c:ptCount val="1"/>
                      <c:pt idx="0">
                        <c:v>inner応力:Δ+30℃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グラフ!$AI$6:$AI$56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209.0835215697347</c:v>
                      </c:pt>
                      <c:pt idx="1">
                        <c:v>205.22062540925893</c:v>
                      </c:pt>
                      <c:pt idx="2">
                        <c:v>201.35772924875619</c:v>
                      </c:pt>
                      <c:pt idx="3">
                        <c:v>197.49483308825344</c:v>
                      </c:pt>
                      <c:pt idx="4">
                        <c:v>193.63193692776417</c:v>
                      </c:pt>
                      <c:pt idx="5">
                        <c:v>189.76904076726143</c:v>
                      </c:pt>
                      <c:pt idx="6">
                        <c:v>185.90614460678566</c:v>
                      </c:pt>
                      <c:pt idx="7">
                        <c:v>182.04324844628289</c:v>
                      </c:pt>
                      <c:pt idx="8">
                        <c:v>178.18035228579362</c:v>
                      </c:pt>
                      <c:pt idx="9">
                        <c:v>174.31745612531782</c:v>
                      </c:pt>
                      <c:pt idx="10">
                        <c:v>170.4545599648016</c:v>
                      </c:pt>
                      <c:pt idx="11">
                        <c:v>166.59166380431233</c:v>
                      </c:pt>
                      <c:pt idx="12">
                        <c:v>162.72876764382306</c:v>
                      </c:pt>
                      <c:pt idx="13">
                        <c:v>158.86587148332032</c:v>
                      </c:pt>
                      <c:pt idx="14">
                        <c:v>155.00297532284452</c:v>
                      </c:pt>
                      <c:pt idx="15">
                        <c:v>151.14007916236875</c:v>
                      </c:pt>
                      <c:pt idx="16">
                        <c:v>147.27718300186598</c:v>
                      </c:pt>
                      <c:pt idx="17">
                        <c:v>143.41428684136324</c:v>
                      </c:pt>
                      <c:pt idx="18">
                        <c:v>139.55139068087396</c:v>
                      </c:pt>
                      <c:pt idx="19">
                        <c:v>135.68849452038469</c:v>
                      </c:pt>
                      <c:pt idx="20">
                        <c:v>131.82559835986848</c:v>
                      </c:pt>
                      <c:pt idx="21">
                        <c:v>127.96270219939267</c:v>
                      </c:pt>
                      <c:pt idx="22">
                        <c:v>124.09980603888992</c:v>
                      </c:pt>
                      <c:pt idx="23">
                        <c:v>120.23690987840067</c:v>
                      </c:pt>
                      <c:pt idx="24">
                        <c:v>116.37401371792487</c:v>
                      </c:pt>
                      <c:pt idx="25">
                        <c:v>112.5111175574356</c:v>
                      </c:pt>
                      <c:pt idx="26">
                        <c:v>108.64822139694633</c:v>
                      </c:pt>
                      <c:pt idx="27">
                        <c:v>104.78532523644357</c:v>
                      </c:pt>
                      <c:pt idx="28">
                        <c:v>100.9224290759543</c:v>
                      </c:pt>
                      <c:pt idx="29">
                        <c:v>97.059532915451541</c:v>
                      </c:pt>
                      <c:pt idx="30">
                        <c:v>93.196636754975771</c:v>
                      </c:pt>
                      <c:pt idx="31">
                        <c:v>89.333740594459542</c:v>
                      </c:pt>
                      <c:pt idx="32">
                        <c:v>85.470844433983729</c:v>
                      </c:pt>
                      <c:pt idx="33">
                        <c:v>81.607948273481</c:v>
                      </c:pt>
                      <c:pt idx="34">
                        <c:v>77.745052113005201</c:v>
                      </c:pt>
                      <c:pt idx="35">
                        <c:v>73.882155952502458</c:v>
                      </c:pt>
                      <c:pt idx="36">
                        <c:v>70.019259792013173</c:v>
                      </c:pt>
                      <c:pt idx="37">
                        <c:v>66.156363631537403</c:v>
                      </c:pt>
                      <c:pt idx="38">
                        <c:v>62.293467471021167</c:v>
                      </c:pt>
                      <c:pt idx="39">
                        <c:v>58.430571310545368</c:v>
                      </c:pt>
                      <c:pt idx="40">
                        <c:v>54.567675150042632</c:v>
                      </c:pt>
                      <c:pt idx="41">
                        <c:v>50.704778989539889</c:v>
                      </c:pt>
                      <c:pt idx="42">
                        <c:v>46.841882829050618</c:v>
                      </c:pt>
                      <c:pt idx="43">
                        <c:v>42.97898666856134</c:v>
                      </c:pt>
                      <c:pt idx="44">
                        <c:v>39.116090508072077</c:v>
                      </c:pt>
                      <c:pt idx="45">
                        <c:v>35.253194347582806</c:v>
                      </c:pt>
                      <c:pt idx="46">
                        <c:v>31.390298187080059</c:v>
                      </c:pt>
                      <c:pt idx="47">
                        <c:v>27.527402026604268</c:v>
                      </c:pt>
                      <c:pt idx="48">
                        <c:v>23.664505866101514</c:v>
                      </c:pt>
                      <c:pt idx="49">
                        <c:v>19.801609705612247</c:v>
                      </c:pt>
                      <c:pt idx="50">
                        <c:v>15.93871354512298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3BCD-4AB3-8607-1A42AE26C775}"/>
                  </c:ext>
                </c:extLst>
              </c15:ser>
            </c15:filteredScatterSeries>
            <c15:filteredScatterSeries>
              <c15:ser>
                <c:idx val="21"/>
                <c:order val="2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グラフ!$AJ$5</c15:sqref>
                        </c15:formulaRef>
                      </c:ext>
                    </c:extLst>
                    <c:strCache>
                      <c:ptCount val="1"/>
                      <c:pt idx="0">
                        <c:v>inner降伏点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グラフ!$N$6:$N$56</c15:sqref>
                        </c15:formulaRef>
                      </c:ext>
                    </c:extLst>
                    <c:numCache>
                      <c:formatCode>General</c:formatCode>
                      <c:ptCount val="51"/>
                      <c:pt idx="0">
                        <c:v>-50</c:v>
                      </c:pt>
                      <c:pt idx="1">
                        <c:v>-45</c:v>
                      </c:pt>
                      <c:pt idx="2">
                        <c:v>-40</c:v>
                      </c:pt>
                      <c:pt idx="3">
                        <c:v>-35</c:v>
                      </c:pt>
                      <c:pt idx="4">
                        <c:v>-30</c:v>
                      </c:pt>
                      <c:pt idx="5">
                        <c:v>-25</c:v>
                      </c:pt>
                      <c:pt idx="6">
                        <c:v>-20</c:v>
                      </c:pt>
                      <c:pt idx="7">
                        <c:v>-15</c:v>
                      </c:pt>
                      <c:pt idx="8">
                        <c:v>-10</c:v>
                      </c:pt>
                      <c:pt idx="9">
                        <c:v>-5</c:v>
                      </c:pt>
                      <c:pt idx="10">
                        <c:v>0</c:v>
                      </c:pt>
                      <c:pt idx="11">
                        <c:v>5</c:v>
                      </c:pt>
                      <c:pt idx="12">
                        <c:v>10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25</c:v>
                      </c:pt>
                      <c:pt idx="16">
                        <c:v>30</c:v>
                      </c:pt>
                      <c:pt idx="17">
                        <c:v>35</c:v>
                      </c:pt>
                      <c:pt idx="18">
                        <c:v>40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55</c:v>
                      </c:pt>
                      <c:pt idx="22">
                        <c:v>60</c:v>
                      </c:pt>
                      <c:pt idx="23">
                        <c:v>65</c:v>
                      </c:pt>
                      <c:pt idx="24">
                        <c:v>70</c:v>
                      </c:pt>
                      <c:pt idx="25">
                        <c:v>75</c:v>
                      </c:pt>
                      <c:pt idx="26">
                        <c:v>80</c:v>
                      </c:pt>
                      <c:pt idx="27">
                        <c:v>85</c:v>
                      </c:pt>
                      <c:pt idx="28">
                        <c:v>90</c:v>
                      </c:pt>
                      <c:pt idx="29">
                        <c:v>95</c:v>
                      </c:pt>
                      <c:pt idx="30">
                        <c:v>100</c:v>
                      </c:pt>
                      <c:pt idx="31">
                        <c:v>105</c:v>
                      </c:pt>
                      <c:pt idx="32">
                        <c:v>110</c:v>
                      </c:pt>
                      <c:pt idx="33">
                        <c:v>115</c:v>
                      </c:pt>
                      <c:pt idx="34">
                        <c:v>120</c:v>
                      </c:pt>
                      <c:pt idx="35">
                        <c:v>125</c:v>
                      </c:pt>
                      <c:pt idx="36">
                        <c:v>130</c:v>
                      </c:pt>
                      <c:pt idx="37">
                        <c:v>135</c:v>
                      </c:pt>
                      <c:pt idx="38">
                        <c:v>140</c:v>
                      </c:pt>
                      <c:pt idx="39">
                        <c:v>145</c:v>
                      </c:pt>
                      <c:pt idx="40">
                        <c:v>150</c:v>
                      </c:pt>
                      <c:pt idx="41">
                        <c:v>155</c:v>
                      </c:pt>
                      <c:pt idx="42">
                        <c:v>160</c:v>
                      </c:pt>
                      <c:pt idx="43">
                        <c:v>165</c:v>
                      </c:pt>
                      <c:pt idx="44">
                        <c:v>170</c:v>
                      </c:pt>
                      <c:pt idx="45">
                        <c:v>175</c:v>
                      </c:pt>
                      <c:pt idx="46">
                        <c:v>180</c:v>
                      </c:pt>
                      <c:pt idx="47">
                        <c:v>185</c:v>
                      </c:pt>
                      <c:pt idx="48">
                        <c:v>190</c:v>
                      </c:pt>
                      <c:pt idx="49">
                        <c:v>195</c:v>
                      </c:pt>
                      <c:pt idx="50">
                        <c:v>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グラフ!$AJ$6:$AJ$56</c15:sqref>
                        </c15:formulaRef>
                      </c:ext>
                    </c:extLst>
                    <c:numCache>
                      <c:formatCode>0.0</c:formatCode>
                      <c:ptCount val="51"/>
                      <c:pt idx="0">
                        <c:v>345</c:v>
                      </c:pt>
                      <c:pt idx="1">
                        <c:v>345</c:v>
                      </c:pt>
                      <c:pt idx="2">
                        <c:v>345</c:v>
                      </c:pt>
                      <c:pt idx="3">
                        <c:v>345</c:v>
                      </c:pt>
                      <c:pt idx="4">
                        <c:v>345</c:v>
                      </c:pt>
                      <c:pt idx="5">
                        <c:v>345</c:v>
                      </c:pt>
                      <c:pt idx="6">
                        <c:v>345</c:v>
                      </c:pt>
                      <c:pt idx="7">
                        <c:v>345</c:v>
                      </c:pt>
                      <c:pt idx="8">
                        <c:v>345</c:v>
                      </c:pt>
                      <c:pt idx="9">
                        <c:v>345</c:v>
                      </c:pt>
                      <c:pt idx="10">
                        <c:v>345</c:v>
                      </c:pt>
                      <c:pt idx="11">
                        <c:v>345</c:v>
                      </c:pt>
                      <c:pt idx="12">
                        <c:v>345</c:v>
                      </c:pt>
                      <c:pt idx="13">
                        <c:v>345</c:v>
                      </c:pt>
                      <c:pt idx="14">
                        <c:v>345</c:v>
                      </c:pt>
                      <c:pt idx="15">
                        <c:v>345</c:v>
                      </c:pt>
                      <c:pt idx="16">
                        <c:v>345</c:v>
                      </c:pt>
                      <c:pt idx="17">
                        <c:v>345</c:v>
                      </c:pt>
                      <c:pt idx="18">
                        <c:v>345</c:v>
                      </c:pt>
                      <c:pt idx="19">
                        <c:v>345</c:v>
                      </c:pt>
                      <c:pt idx="20">
                        <c:v>345</c:v>
                      </c:pt>
                      <c:pt idx="21">
                        <c:v>345</c:v>
                      </c:pt>
                      <c:pt idx="22">
                        <c:v>345</c:v>
                      </c:pt>
                      <c:pt idx="23">
                        <c:v>345</c:v>
                      </c:pt>
                      <c:pt idx="24">
                        <c:v>345</c:v>
                      </c:pt>
                      <c:pt idx="25">
                        <c:v>345</c:v>
                      </c:pt>
                      <c:pt idx="26">
                        <c:v>345</c:v>
                      </c:pt>
                      <c:pt idx="27">
                        <c:v>345</c:v>
                      </c:pt>
                      <c:pt idx="28">
                        <c:v>345</c:v>
                      </c:pt>
                      <c:pt idx="29">
                        <c:v>345</c:v>
                      </c:pt>
                      <c:pt idx="30">
                        <c:v>345</c:v>
                      </c:pt>
                      <c:pt idx="31">
                        <c:v>345</c:v>
                      </c:pt>
                      <c:pt idx="32">
                        <c:v>345</c:v>
                      </c:pt>
                      <c:pt idx="33">
                        <c:v>345</c:v>
                      </c:pt>
                      <c:pt idx="34">
                        <c:v>345</c:v>
                      </c:pt>
                      <c:pt idx="35">
                        <c:v>345</c:v>
                      </c:pt>
                      <c:pt idx="36">
                        <c:v>345</c:v>
                      </c:pt>
                      <c:pt idx="37">
                        <c:v>345</c:v>
                      </c:pt>
                      <c:pt idx="38">
                        <c:v>345</c:v>
                      </c:pt>
                      <c:pt idx="39">
                        <c:v>345</c:v>
                      </c:pt>
                      <c:pt idx="40">
                        <c:v>345</c:v>
                      </c:pt>
                      <c:pt idx="41">
                        <c:v>345</c:v>
                      </c:pt>
                      <c:pt idx="42">
                        <c:v>345</c:v>
                      </c:pt>
                      <c:pt idx="43">
                        <c:v>345</c:v>
                      </c:pt>
                      <c:pt idx="44">
                        <c:v>345</c:v>
                      </c:pt>
                      <c:pt idx="45">
                        <c:v>345</c:v>
                      </c:pt>
                      <c:pt idx="46">
                        <c:v>345</c:v>
                      </c:pt>
                      <c:pt idx="47">
                        <c:v>345</c:v>
                      </c:pt>
                      <c:pt idx="48">
                        <c:v>345</c:v>
                      </c:pt>
                      <c:pt idx="49">
                        <c:v>345</c:v>
                      </c:pt>
                      <c:pt idx="50">
                        <c:v>345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3BCD-4AB3-8607-1A42AE26C775}"/>
                  </c:ext>
                </c:extLst>
              </c15:ser>
            </c15:filteredScatterSeries>
          </c:ext>
        </c:extLst>
      </c:scatterChart>
      <c:valAx>
        <c:axId val="1878419104"/>
        <c:scaling>
          <c:orientation val="minMax"/>
          <c:max val="200"/>
          <c:min val="-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グラフ!$N$5</c:f>
              <c:strCache>
                <c:ptCount val="1"/>
                <c:pt idx="0">
                  <c:v>inner温度[℃]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78401216"/>
        <c:crosses val="autoZero"/>
        <c:crossBetween val="midCat"/>
      </c:valAx>
      <c:valAx>
        <c:axId val="187840121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グラフ!$AK$4</c:f>
              <c:strCache>
                <c:ptCount val="1"/>
                <c:pt idx="0">
                  <c:v>outer応力[MPa]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78419104"/>
        <c:crossesAt val="-1000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image" Target="../media/image2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microsoft.com/office/2017/06/relationships/model3d" Target="../media/model3d1.glb"/><Relationship Id="rId5" Type="http://schemas.openxmlformats.org/officeDocument/2006/relationships/image" Target="../media/image1.png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745191</xdr:colOff>
      <xdr:row>69</xdr:row>
      <xdr:rowOff>5602</xdr:rowOff>
    </xdr:from>
    <xdr:to>
      <xdr:col>12</xdr:col>
      <xdr:colOff>167554</xdr:colOff>
      <xdr:row>88</xdr:row>
      <xdr:rowOff>27445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0</xdr:colOff>
      <xdr:row>88</xdr:row>
      <xdr:rowOff>156880</xdr:rowOff>
    </xdr:from>
    <xdr:to>
      <xdr:col>12</xdr:col>
      <xdr:colOff>173157</xdr:colOff>
      <xdr:row>107</xdr:row>
      <xdr:rowOff>178724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7</xdr:col>
      <xdr:colOff>0</xdr:colOff>
      <xdr:row>30</xdr:row>
      <xdr:rowOff>130486</xdr:rowOff>
    </xdr:from>
    <xdr:to>
      <xdr:col>12</xdr:col>
      <xdr:colOff>173157</xdr:colOff>
      <xdr:row>48</xdr:row>
      <xdr:rowOff>72839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6</xdr:col>
      <xdr:colOff>743625</xdr:colOff>
      <xdr:row>48</xdr:row>
      <xdr:rowOff>282818</xdr:rowOff>
    </xdr:from>
    <xdr:to>
      <xdr:col>12</xdr:col>
      <xdr:colOff>166688</xdr:colOff>
      <xdr:row>67</xdr:row>
      <xdr:rowOff>196103</xdr:rowOff>
    </xdr:to>
    <xdr:graphicFrame macro="">
      <xdr:nvGraphicFramePr>
        <xdr:cNvPr id="7" name="グラフ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292957</xdr:colOff>
      <xdr:row>7</xdr:row>
      <xdr:rowOff>22309</xdr:rowOff>
    </xdr:from>
    <xdr:to>
      <xdr:col>12</xdr:col>
      <xdr:colOff>157383</xdr:colOff>
      <xdr:row>28</xdr:row>
      <xdr:rowOff>42687</xdr:rowOff>
    </xdr:to>
    <xdr:grpSp>
      <xdr:nvGrpSpPr>
        <xdr:cNvPr id="78" name="グループ化 77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GrpSpPr/>
      </xdr:nvGrpSpPr>
      <xdr:grpSpPr>
        <a:xfrm>
          <a:off x="8383604" y="1697589"/>
          <a:ext cx="5091971" cy="4939760"/>
          <a:chOff x="8381880" y="1692847"/>
          <a:chExt cx="5092186" cy="4925754"/>
        </a:xfrm>
      </xdr:grpSpPr>
      <xdr:grpSp>
        <xdr:nvGrpSpPr>
          <xdr:cNvPr id="63" name="グループ化 62">
            <a:extLst>
              <a:ext uri="{FF2B5EF4-FFF2-40B4-BE49-F238E27FC236}">
                <a16:creationId xmlns:a16="http://schemas.microsoft.com/office/drawing/2014/main" id="{00000000-0008-0000-0000-00003F000000}"/>
              </a:ext>
            </a:extLst>
          </xdr:cNvPr>
          <xdr:cNvGrpSpPr/>
        </xdr:nvGrpSpPr>
        <xdr:grpSpPr>
          <a:xfrm>
            <a:off x="8659026" y="1692847"/>
            <a:ext cx="4815040" cy="4925754"/>
            <a:chOff x="8219125" y="1048978"/>
            <a:chExt cx="4811742" cy="4930465"/>
          </a:xfrm>
        </xdr:grpSpPr>
        <xdr:pic>
          <xdr:nvPicPr>
            <xdr:cNvPr id="9" name="図 8">
              <a:extLst>
                <a:ext uri="{FF2B5EF4-FFF2-40B4-BE49-F238E27FC236}">
                  <a16:creationId xmlns:a16="http://schemas.microsoft.com/office/drawing/2014/main" id="{00000000-0008-0000-0000-000009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8219125" y="1350965"/>
              <a:ext cx="4811742" cy="4276131"/>
            </a:xfrm>
            <a:prstGeom prst="rect">
              <a:avLst/>
            </a:prstGeom>
          </xdr:spPr>
        </xdr:pic>
        <xdr:cxnSp macro="">
          <xdr:nvCxnSpPr>
            <xdr:cNvPr id="11" name="直線矢印コネクタ 10">
              <a:extLst>
                <a:ext uri="{FF2B5EF4-FFF2-40B4-BE49-F238E27FC236}">
                  <a16:creationId xmlns:a16="http://schemas.microsoft.com/office/drawing/2014/main" id="{00000000-0008-0000-0000-00000B000000}"/>
                </a:ext>
              </a:extLst>
            </xdr:cNvPr>
            <xdr:cNvCxnSpPr>
              <a:cxnSpLocks/>
            </xdr:cNvCxnSpPr>
          </xdr:nvCxnSpPr>
          <xdr:spPr>
            <a:xfrm flipV="1">
              <a:off x="9322387" y="4541993"/>
              <a:ext cx="448467" cy="979078"/>
            </a:xfrm>
            <a:prstGeom prst="straightConnector1">
              <a:avLst/>
            </a:prstGeom>
            <a:ln>
              <a:solidFill>
                <a:srgbClr val="FF0000"/>
              </a:solidFill>
              <a:tailEnd type="oval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3" name="直線矢印コネクタ 12">
              <a:extLst>
                <a:ext uri="{FF2B5EF4-FFF2-40B4-BE49-F238E27FC236}">
                  <a16:creationId xmlns:a16="http://schemas.microsoft.com/office/drawing/2014/main" id="{00000000-0008-0000-0000-00000D000000}"/>
                </a:ext>
              </a:extLst>
            </xdr:cNvPr>
            <xdr:cNvCxnSpPr>
              <a:cxnSpLocks/>
              <a:stCxn id="18" idx="0"/>
            </xdr:cNvCxnSpPr>
          </xdr:nvCxnSpPr>
          <xdr:spPr>
            <a:xfrm flipV="1">
              <a:off x="10727230" y="4949026"/>
              <a:ext cx="193163" cy="593631"/>
            </a:xfrm>
            <a:prstGeom prst="straightConnector1">
              <a:avLst/>
            </a:prstGeom>
            <a:ln>
              <a:solidFill>
                <a:srgbClr val="FF0000"/>
              </a:solidFill>
              <a:tailEnd type="oval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" name="直線矢印コネクタ 14">
              <a:extLst>
                <a:ext uri="{FF2B5EF4-FFF2-40B4-BE49-F238E27FC236}">
                  <a16:creationId xmlns:a16="http://schemas.microsoft.com/office/drawing/2014/main" id="{00000000-0008-0000-0000-00000F000000}"/>
                </a:ext>
              </a:extLst>
            </xdr:cNvPr>
            <xdr:cNvCxnSpPr>
              <a:cxnSpLocks/>
              <a:stCxn id="19" idx="0"/>
            </xdr:cNvCxnSpPr>
          </xdr:nvCxnSpPr>
          <xdr:spPr>
            <a:xfrm flipV="1">
              <a:off x="12002960" y="4029424"/>
              <a:ext cx="50603" cy="1513233"/>
            </a:xfrm>
            <a:prstGeom prst="straightConnector1">
              <a:avLst/>
            </a:prstGeom>
            <a:ln>
              <a:solidFill>
                <a:srgbClr val="FF0000"/>
              </a:solidFill>
              <a:tailEnd type="oval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7" name="テキスト ボックス 16">
              <a:extLst>
                <a:ext uri="{FF2B5EF4-FFF2-40B4-BE49-F238E27FC236}">
                  <a16:creationId xmlns:a16="http://schemas.microsoft.com/office/drawing/2014/main" id="{00000000-0008-0000-0000-000011000000}"/>
                </a:ext>
              </a:extLst>
            </xdr:cNvPr>
            <xdr:cNvSpPr txBox="1">
              <a:spLocks/>
            </xdr:cNvSpPr>
          </xdr:nvSpPr>
          <xdr:spPr>
            <a:xfrm>
              <a:off x="8859276" y="5532073"/>
              <a:ext cx="874967" cy="436786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overflow" horzOverflow="overflow" wrap="square" rtlCol="0" anchor="ctr">
              <a:spAutoFit/>
            </a:bodyPr>
            <a:lstStyle/>
            <a:p>
              <a:pPr algn="ctr"/>
              <a:r>
                <a:rPr kumimoji="1" lang="en-US" altLang="ja-JP" sz="1100"/>
                <a:t>Inner Part</a:t>
              </a:r>
            </a:p>
            <a:p>
              <a:pPr algn="ctr"/>
              <a:r>
                <a:rPr kumimoji="1" lang="en-US" altLang="ja-JP" sz="1100"/>
                <a:t>(Blue)</a:t>
              </a:r>
              <a:endParaRPr kumimoji="1" lang="ja-JP" altLang="en-US" sz="1100"/>
            </a:p>
          </xdr:txBody>
        </xdr:sp>
        <xdr:sp macro="" textlink="">
          <xdr:nvSpPr>
            <xdr:cNvPr id="18" name="テキスト ボックス 17">
              <a:extLst>
                <a:ext uri="{FF2B5EF4-FFF2-40B4-BE49-F238E27FC236}">
                  <a16:creationId xmlns:a16="http://schemas.microsoft.com/office/drawing/2014/main" id="{00000000-0008-0000-0000-000012000000}"/>
                </a:ext>
              </a:extLst>
            </xdr:cNvPr>
            <xdr:cNvSpPr txBox="1">
              <a:spLocks/>
            </xdr:cNvSpPr>
          </xdr:nvSpPr>
          <xdr:spPr>
            <a:xfrm>
              <a:off x="10325393" y="5542657"/>
              <a:ext cx="803673" cy="436786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overflow" horzOverflow="overflow" wrap="square" rtlCol="0" anchor="ctr">
              <a:spAutoFit/>
            </a:bodyPr>
            <a:lstStyle/>
            <a:p>
              <a:pPr algn="ctr"/>
              <a:r>
                <a:rPr kumimoji="1" lang="en-US" altLang="ja-JP" sz="1100"/>
                <a:t>Outer Part</a:t>
              </a:r>
            </a:p>
            <a:p>
              <a:pPr algn="ctr"/>
              <a:r>
                <a:rPr kumimoji="1" lang="en-US" altLang="ja-JP" sz="1100"/>
                <a:t>(Yellow)</a:t>
              </a:r>
              <a:endParaRPr kumimoji="1" lang="ja-JP" altLang="en-US" sz="1100"/>
            </a:p>
          </xdr:txBody>
        </xdr:sp>
        <xdr:sp macro="" textlink="">
          <xdr:nvSpPr>
            <xdr:cNvPr id="19" name="テキスト ボックス 18">
              <a:extLst>
                <a:ext uri="{FF2B5EF4-FFF2-40B4-BE49-F238E27FC236}">
                  <a16:creationId xmlns:a16="http://schemas.microsoft.com/office/drawing/2014/main" id="{00000000-0008-0000-0000-000013000000}"/>
                </a:ext>
              </a:extLst>
            </xdr:cNvPr>
            <xdr:cNvSpPr txBox="1">
              <a:spLocks/>
            </xdr:cNvSpPr>
          </xdr:nvSpPr>
          <xdr:spPr>
            <a:xfrm>
              <a:off x="11434435" y="5542657"/>
              <a:ext cx="1137047" cy="436786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overflow" horzOverflow="overflow" wrap="square" rtlCol="0" anchor="ctr">
              <a:spAutoFit/>
            </a:bodyPr>
            <a:lstStyle/>
            <a:p>
              <a:pPr algn="ctr"/>
              <a:r>
                <a:rPr kumimoji="1" lang="en-US" altLang="ja-JP" sz="1100"/>
                <a:t>Be Pushed Part</a:t>
              </a:r>
            </a:p>
            <a:p>
              <a:pPr algn="ctr"/>
              <a:r>
                <a:rPr kumimoji="1" lang="en-US" altLang="ja-JP" sz="1100"/>
                <a:t>(Green)</a:t>
              </a:r>
              <a:endParaRPr kumimoji="1" lang="ja-JP" altLang="en-US" sz="1100"/>
            </a:p>
          </xdr:txBody>
        </xdr:sp>
        <xdr:cxnSp macro="">
          <xdr:nvCxnSpPr>
            <xdr:cNvPr id="36" name="直線矢印コネクタ 35">
              <a:extLst>
                <a:ext uri="{FF2B5EF4-FFF2-40B4-BE49-F238E27FC236}">
                  <a16:creationId xmlns:a16="http://schemas.microsoft.com/office/drawing/2014/main" id="{00000000-0008-0000-0000-000024000000}"/>
                </a:ext>
              </a:extLst>
            </xdr:cNvPr>
            <xdr:cNvCxnSpPr>
              <a:cxnSpLocks/>
              <a:stCxn id="37" idx="2"/>
            </xdr:cNvCxnSpPr>
          </xdr:nvCxnSpPr>
          <xdr:spPr>
            <a:xfrm>
              <a:off x="9072334" y="1377401"/>
              <a:ext cx="1002379" cy="1177096"/>
            </a:xfrm>
            <a:prstGeom prst="straightConnector1">
              <a:avLst/>
            </a:prstGeom>
            <a:ln>
              <a:solidFill>
                <a:srgbClr val="FF0000"/>
              </a:solidFill>
              <a:tailEnd type="oval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37" name="テキスト ボックス 36">
              <a:extLst>
                <a:ext uri="{FF2B5EF4-FFF2-40B4-BE49-F238E27FC236}">
                  <a16:creationId xmlns:a16="http://schemas.microsoft.com/office/drawing/2014/main" id="{00000000-0008-0000-0000-000025000000}"/>
                </a:ext>
              </a:extLst>
            </xdr:cNvPr>
            <xdr:cNvSpPr txBox="1">
              <a:spLocks/>
            </xdr:cNvSpPr>
          </xdr:nvSpPr>
          <xdr:spPr>
            <a:xfrm>
              <a:off x="8500504" y="1048978"/>
              <a:ext cx="1143660" cy="328423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overflow" horzOverflow="overflow" wrap="square" rtlCol="0" anchor="ctr">
              <a:spAutoFit/>
            </a:bodyPr>
            <a:lstStyle/>
            <a:p>
              <a:pPr algn="ctr"/>
              <a:r>
                <a:rPr kumimoji="1" lang="ja-JP" altLang="en-US" sz="1100"/>
                <a:t>はめあい部</a:t>
              </a:r>
            </a:p>
          </xdr:txBody>
        </xdr:sp>
        <xdr:sp macro="" textlink="">
          <xdr:nvSpPr>
            <xdr:cNvPr id="41" name="テキスト ボックス 40">
              <a:extLst>
                <a:ext uri="{FF2B5EF4-FFF2-40B4-BE49-F238E27FC236}">
                  <a16:creationId xmlns:a16="http://schemas.microsoft.com/office/drawing/2014/main" id="{00000000-0008-0000-0000-000029000000}"/>
                </a:ext>
              </a:extLst>
            </xdr:cNvPr>
            <xdr:cNvSpPr txBox="1">
              <a:spLocks/>
            </xdr:cNvSpPr>
          </xdr:nvSpPr>
          <xdr:spPr>
            <a:xfrm>
              <a:off x="10358253" y="1048978"/>
              <a:ext cx="1338262" cy="328423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overflow" horzOverflow="overflow" wrap="square" rtlCol="0" anchor="ctr">
              <a:spAutoFit/>
            </a:bodyPr>
            <a:lstStyle/>
            <a:p>
              <a:pPr algn="ctr"/>
              <a:r>
                <a:rPr kumimoji="1" lang="ja-JP" altLang="en-US" sz="1100"/>
                <a:t>圧入時押し当て部</a:t>
              </a:r>
            </a:p>
          </xdr:txBody>
        </xdr:sp>
        <xdr:cxnSp macro="">
          <xdr:nvCxnSpPr>
            <xdr:cNvPr id="42" name="直線矢印コネクタ 41">
              <a:extLst>
                <a:ext uri="{FF2B5EF4-FFF2-40B4-BE49-F238E27FC236}">
                  <a16:creationId xmlns:a16="http://schemas.microsoft.com/office/drawing/2014/main" id="{00000000-0008-0000-0000-00002A000000}"/>
                </a:ext>
              </a:extLst>
            </xdr:cNvPr>
            <xdr:cNvCxnSpPr>
              <a:cxnSpLocks/>
              <a:stCxn id="41" idx="2"/>
            </xdr:cNvCxnSpPr>
          </xdr:nvCxnSpPr>
          <xdr:spPr>
            <a:xfrm flipH="1">
              <a:off x="10363016" y="1377401"/>
              <a:ext cx="664369" cy="800493"/>
            </a:xfrm>
            <a:prstGeom prst="straightConnector1">
              <a:avLst/>
            </a:prstGeom>
            <a:ln>
              <a:solidFill>
                <a:srgbClr val="FF0000"/>
              </a:solidFill>
              <a:tailEnd type="oval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77" name="グループ化 76">
            <a:extLst>
              <a:ext uri="{FF2B5EF4-FFF2-40B4-BE49-F238E27FC236}">
                <a16:creationId xmlns:a16="http://schemas.microsoft.com/office/drawing/2014/main" id="{00000000-0008-0000-0000-00004D000000}"/>
              </a:ext>
            </a:extLst>
          </xdr:cNvPr>
          <xdr:cNvGrpSpPr/>
        </xdr:nvGrpSpPr>
        <xdr:grpSpPr>
          <a:xfrm>
            <a:off x="8381880" y="2688340"/>
            <a:ext cx="1652974" cy="823132"/>
            <a:chOff x="8345245" y="2702994"/>
            <a:chExt cx="1652974" cy="823132"/>
          </a:xfrm>
        </xdr:grpSpPr>
        <mc:AlternateContent xmlns:mc="http://schemas.openxmlformats.org/markup-compatibility/2006">
          <mc:Choice xmlns:am3d="http://schemas.microsoft.com/office/drawing/2017/model3d" Requires="am3d">
            <xdr:graphicFrame macro="">
              <xdr:nvGraphicFramePr>
                <xdr:cNvPr id="70" name="3D モデル 69" descr="太くて薄い灰色をした直線の矢印">
                  <a:extLst>
                    <a:ext uri="{FF2B5EF4-FFF2-40B4-BE49-F238E27FC236}">
                      <a16:creationId xmlns:a16="http://schemas.microsoft.com/office/drawing/2014/main" id="{00000000-0008-0000-0000-000046000000}"/>
                    </a:ext>
                  </a:extLst>
                </xdr:cNvPr>
                <xdr:cNvGraphicFramePr>
                  <a:graphicFrameLocks noChangeAspect="1"/>
                </xdr:cNvGraphicFramePr>
              </xdr:nvGraphicFramePr>
              <xdr:xfrm>
                <a:off x="8345245" y="2702994"/>
                <a:ext cx="1652974" cy="823132"/>
              </xdr:xfrm>
              <a:graphic>
                <a:graphicData uri="http://schemas.microsoft.com/office/drawing/2017/model3d">
                  <am3d:model3d xmlns:r="http://schemas.openxmlformats.org/officeDocument/2006/relationships" r:embed="rId6">
                    <am3d:spPr>
                      <a:xfrm>
                        <a:off x="0" y="0"/>
                        <a:ext cx="1652904" cy="825473"/>
                      </a:xfrm>
                      <a:prstGeom prst="rect">
                        <a:avLst/>
                      </a:prstGeom>
                    </am3d:spPr>
                    <am3d:camera>
                      <am3d:pos x="0" y="0" z="49265132"/>
                      <am3d:up dx="0" dy="36000000" dz="0"/>
                      <am3d:lookAt x="0" y="0" z="0"/>
                      <am3d:perspective fov="2700000"/>
                    </am3d:camera>
                    <am3d:trans>
                      <am3d:meterPerModelUnit n="2106943" d="1000000"/>
                      <am3d:preTrans dx="0" dy="-9860495" dz="-1482"/>
                      <am3d:scale>
                        <am3d:sx n="1000000" d="1000000"/>
                        <am3d:sy n="1000000" d="1000000"/>
                        <am3d:sz n="1000000" d="1000000"/>
                      </am3d:scale>
                      <am3d:rot ax="1560771" ay="1877885" az="853526"/>
                      <am3d:postTrans dx="0" dy="0" dz="0"/>
                    </am3d:trans>
                    <am3d:raster rName="Office3DRenderer" rVer="16.0.8326">
                      <am3d:blip r:embed="rId7"/>
                    </am3d:raster>
                    <am3d:objViewport viewportSz="1671583"/>
                    <am3d:ambientLight>
                      <am3d:clr>
                        <a:scrgbClr r="50000" g="50000" b="50000"/>
                      </am3d:clr>
                      <am3d:illuminance n="500000" d="1000000"/>
                    </am3d:ambientLight>
                    <am3d:ptLight rad="0">
                      <am3d:clr>
                        <a:scrgbClr r="100000" g="75000" b="50000"/>
                      </am3d:clr>
                      <am3d:intensity n="9765625" d="1000000"/>
                      <am3d:pos x="21959998" y="70920001" z="16344003"/>
                    </am3d:ptLight>
                    <am3d:ptLight rad="0">
                      <am3d:clr>
                        <a:scrgbClr r="40000" g="60000" b="95000"/>
                      </am3d:clr>
                      <am3d:intensity n="12250000" d="1000000"/>
                      <am3d:pos x="-37964106" y="51130435" z="57631972"/>
                    </am3d:ptLight>
                    <am3d:ptLight rad="0">
                      <am3d:clr>
                        <a:scrgbClr r="86837" g="72700" b="100000"/>
                      </am3d:clr>
                      <am3d:intensity n="3125000" d="1000000"/>
                      <am3d:pos x="-37739122" y="58056624" z="-34769649"/>
                    </am3d:ptLight>
                  </am3d:model3d>
                </a:graphicData>
              </a:graphic>
            </xdr:graphicFrame>
          </mc:Choice>
          <mc:Fallback>
            <xdr:pic>
              <xdr:nvPicPr>
                <xdr:cNvPr id="70" name="3D モデル 69" descr="太くて薄い灰色をした直線の矢印">
                  <a:extLst>
                    <a:ext uri="{FF2B5EF4-FFF2-40B4-BE49-F238E27FC236}">
                      <a16:creationId xmlns:a16="http://schemas.microsoft.com/office/drawing/2014/main" id="{00000000-0008-0000-0000-000046000000}"/>
                    </a:ext>
                  </a:extLst>
                </xdr:cNvPr>
                <xdr:cNvPicPr>
                  <a:picLocks noGrp="1" noRot="1" noChangeAspect="1" noMove="1" noResize="1" noEditPoints="1" noAdjustHandles="1" noChangeArrowheads="1" noChangeShapeType="1" noCrop="1"/>
                </xdr:cNvPicPr>
              </xdr:nvPicPr>
              <xdr:blipFill>
                <a:blip xmlns:r="http://schemas.openxmlformats.org/officeDocument/2006/relationships" r:embed="rId7"/>
                <a:stretch>
                  <a:fillRect/>
                </a:stretch>
              </xdr:blipFill>
              <xdr:spPr>
                <a:xfrm>
                  <a:off x="8383604" y="2695913"/>
                  <a:ext cx="1652904" cy="825473"/>
                </a:xfrm>
                <a:prstGeom prst="rect">
                  <a:avLst/>
                </a:prstGeom>
              </xdr:spPr>
            </xdr:pic>
          </mc:Fallback>
        </mc:AlternateContent>
        <xdr:sp macro="" textlink="">
          <xdr:nvSpPr>
            <xdr:cNvPr id="76" name="テキスト ボックス 75">
              <a:extLst>
                <a:ext uri="{FF2B5EF4-FFF2-40B4-BE49-F238E27FC236}">
                  <a16:creationId xmlns:a16="http://schemas.microsoft.com/office/drawing/2014/main" id="{00000000-0008-0000-0000-00004C000000}"/>
                </a:ext>
              </a:extLst>
            </xdr:cNvPr>
            <xdr:cNvSpPr txBox="1"/>
          </xdr:nvSpPr>
          <xdr:spPr>
            <a:xfrm rot="20722907">
              <a:off x="8436305" y="3017400"/>
              <a:ext cx="1053137" cy="32928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1200" b="1">
                  <a:solidFill>
                    <a:schemeClr val="bg1"/>
                  </a:solidFill>
                </a:rPr>
                <a:t>圧入方向</a:t>
              </a:r>
            </a:p>
          </xdr:txBody>
        </xdr:sp>
      </xdr:grp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10</xdr:row>
      <xdr:rowOff>204788</xdr:rowOff>
    </xdr:from>
    <xdr:to>
      <xdr:col>4</xdr:col>
      <xdr:colOff>533591</xdr:colOff>
      <xdr:row>26</xdr:row>
      <xdr:rowOff>202607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471488</xdr:colOff>
      <xdr:row>10</xdr:row>
      <xdr:rowOff>180975</xdr:rowOff>
    </xdr:from>
    <xdr:to>
      <xdr:col>10</xdr:col>
      <xdr:colOff>598103</xdr:colOff>
      <xdr:row>26</xdr:row>
      <xdr:rowOff>178794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598882</xdr:colOff>
      <xdr:row>10</xdr:row>
      <xdr:rowOff>165145</xdr:rowOff>
    </xdr:from>
    <xdr:to>
      <xdr:col>22</xdr:col>
      <xdr:colOff>275224</xdr:colOff>
      <xdr:row>26</xdr:row>
      <xdr:rowOff>162964</xdr:rowOff>
    </xdr:to>
    <xdr:graphicFrame macro="">
      <xdr:nvGraphicFramePr>
        <xdr:cNvPr id="7" name="グラフ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630874</xdr:colOff>
      <xdr:row>13</xdr:row>
      <xdr:rowOff>215238</xdr:rowOff>
    </xdr:from>
    <xdr:to>
      <xdr:col>17</xdr:col>
      <xdr:colOff>272579</xdr:colOff>
      <xdr:row>29</xdr:row>
      <xdr:rowOff>213056</xdr:rowOff>
    </xdr:to>
    <xdr:graphicFrame macro="">
      <xdr:nvGraphicFramePr>
        <xdr:cNvPr id="8" name="グラフ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300682</xdr:colOff>
      <xdr:row>30</xdr:row>
      <xdr:rowOff>216755</xdr:rowOff>
    </xdr:from>
    <xdr:to>
      <xdr:col>21</xdr:col>
      <xdr:colOff>1622251</xdr:colOff>
      <xdr:row>46</xdr:row>
      <xdr:rowOff>214573</xdr:rowOff>
    </xdr:to>
    <xdr:graphicFrame macro="">
      <xdr:nvGraphicFramePr>
        <xdr:cNvPr id="9" name="グラフ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285750</xdr:colOff>
      <xdr:row>4</xdr:row>
      <xdr:rowOff>70115</xdr:rowOff>
    </xdr:from>
    <xdr:to>
      <xdr:col>11</xdr:col>
      <xdr:colOff>419991</xdr:colOff>
      <xdr:row>14</xdr:row>
      <xdr:rowOff>133833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14750" y="965465"/>
          <a:ext cx="4249041" cy="230209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10</xdr:col>
      <xdr:colOff>160547</xdr:colOff>
      <xdr:row>9</xdr:row>
      <xdr:rowOff>14287</xdr:rowOff>
    </xdr:from>
    <xdr:to>
      <xdr:col>20</xdr:col>
      <xdr:colOff>369105</xdr:colOff>
      <xdr:row>28</xdr:row>
      <xdr:rowOff>201529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18547" y="2028825"/>
          <a:ext cx="7066558" cy="444015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7</xdr:col>
      <xdr:colOff>453286</xdr:colOff>
      <xdr:row>31</xdr:row>
      <xdr:rowOff>176213</xdr:rowOff>
    </xdr:from>
    <xdr:to>
      <xdr:col>17</xdr:col>
      <xdr:colOff>383667</xdr:colOff>
      <xdr:row>44</xdr:row>
      <xdr:rowOff>163063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253886" y="7115176"/>
          <a:ext cx="6788381" cy="2896737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106B141-72F2-43FB-B484-DDB88721D59A}" name="テーブル3" displayName="テーブル3" ref="A5:K56" totalsRowShown="0">
  <autoFilter ref="A5:K56" xr:uid="{FDDE3D9B-89B7-4A1A-84B3-298CC32DC624}"/>
  <tableColumns count="11">
    <tableColumn id="1" xr3:uid="{2FAA5A37-3BEC-491C-82C9-F7926DF58DA7}" name="締め代" dataDxfId="40">
      <calculatedColumnFormula>$A$6+($A$3*(ROW(A6)-ROW($A$6)))</calculatedColumnFormula>
    </tableColumn>
    <tableColumn id="5" xr3:uid="{5A1E9B9A-F7BE-43BE-BE85-5CEA74FD85DD}" name="半径方向応力min" dataDxfId="39">
      <calculatedColumnFormula>(テーブル3[[#This Row],[締め代]]/寸法→圧入力!$D$3)*(1/((寸法→圧入力!$D$3^2+寸法→圧入力!F$25^2)/(寸法→圧入力!$D$3^2-寸法→圧入力!F$25^2)*(1/寸法→圧入力!$D$36)+(寸法→圧入力!D$34^2+寸法→圧入力!$D$3^2)/(寸法→圧入力!D$34^2-寸法→圧入力!$D$3^2)*(1/寸法→圧入力!$D$27)-(寸法→圧入力!$D$37/寸法→圧入力!$D$36)+(寸法→圧入力!$D$28/寸法→圧入力!$D$27)))</calculatedColumnFormula>
    </tableColumn>
    <tableColumn id="2" xr3:uid="{18E815CB-1621-469F-A543-12BFFD25794B}" name="半径方向応力nor" dataDxfId="38">
      <calculatedColumnFormula>(テーブル3[[#This Row],[締め代]]/寸法→圧入力!$D$3)*(1/((寸法→圧入力!$D$3^2+寸法→圧入力!E$25^2)/(寸法→圧入力!$D$3^2-寸法→圧入力!E$25^2)*(1/寸法→圧入力!$D$36)+(寸法→圧入力!E$34^2+寸法→圧入力!$D$3^2)/(寸法→圧入力!E$34^2-寸法→圧入力!$D$3^2)*(1/寸法→圧入力!$D$27)-(寸法→圧入力!$D$37/寸法→圧入力!$D$36)+(寸法→圧入力!$D$28/寸法→圧入力!$D$27)))</calculatedColumnFormula>
    </tableColumn>
    <tableColumn id="6" xr3:uid="{1547B509-646E-4B36-BE11-41773C6F2BE8}" name="半径方向応力max" dataDxfId="37">
      <calculatedColumnFormula>(A6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calculatedColumnFormula>
    </tableColumn>
    <tableColumn id="4" xr3:uid="{9423DD89-5A61-4A31-B24A-23680909B095}" name="圧入力min" dataDxfId="36">
      <calculatedColumnFormula>テーブル3[[#This Row],[半径方向応力min]]*寸法→圧入力!D$46*寸法→圧入力!D$5/1000</calculatedColumnFormula>
    </tableColumn>
    <tableColumn id="3" xr3:uid="{AD3068B6-CDF3-460F-A7F9-4BF5B173109A}" name="圧入力nor" dataDxfId="35">
      <calculatedColumnFormula>テーブル3[[#This Row],[半径方向応力min]]*寸法→圧入力!E$46*寸法→圧入力!E$5/1000</calculatedColumnFormula>
    </tableColumn>
    <tableColumn id="7" xr3:uid="{BE137976-C59F-47AE-B31C-BB90F480FB3E}" name="圧入力max" dataDxfId="34">
      <calculatedColumnFormula>テーブル3[[#This Row],[半径方向応力min]]*寸法→圧入力!F$46*寸法→圧入力!F$5/1000</calculatedColumnFormula>
    </tableColumn>
    <tableColumn id="8" xr3:uid="{0F6A6135-C2F2-4123-8A0A-6516900B0639}" name="降伏点inner" dataDxfId="33">
      <calculatedColumnFormula>寸法→圧入力!$D$30</calculatedColumnFormula>
    </tableColumn>
    <tableColumn id="9" xr3:uid="{F1168C0E-85D7-4C76-B1A0-F138AC22EF38}" name="降伏点outer" dataDxfId="32">
      <calculatedColumnFormula>寸法→圧入力!$D$39</calculatedColumnFormula>
    </tableColumn>
    <tableColumn id="10" xr3:uid="{EF91BA46-877C-4933-8773-13C8D1D88857}" name="円周方向応力inner" dataDxfId="31">
      <calculatedColumnFormula>テーブル3[[#This Row],[半径方向応力nor]]*2*寸法→圧入力!E$24^2/(寸法→圧入力!E$24^2-寸法→圧入力!E$25^2)</calculatedColumnFormula>
    </tableColumn>
    <tableColumn id="11" xr3:uid="{F33EC646-2598-4D95-A97F-6922B11E7CA3}" name="円周方向応力outer" dataDxfId="30">
      <calculatedColumnFormula>テーブル3[[#This Row],[半径方向応力nor]]* (1+(寸法→圧入力!E$34/寸法→圧入力!E$33)^2)/((寸法→圧入力!E$34/寸法→圧入力!E$33)^2-1)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E3A78CE-22E8-4DE7-ABAA-3A285F2A4B38}" name="テーブル4" displayName="テーブル4" ref="N5:AR56" totalsRowShown="0">
  <autoFilter ref="N5:AR56" xr:uid="{9E9E9E76-C17A-4F95-8C5C-F669756536B5}"/>
  <tableColumns count="31">
    <tableColumn id="1" xr3:uid="{3BB67F7D-23EF-4215-987B-544BF5A2E374}" name="inner温度[℃]">
      <calculatedColumnFormula>N5+5</calculatedColumnFormula>
    </tableColumn>
    <tableColumn id="9" xr3:uid="{40AF760F-8B54-4388-BEF8-313A5620CF08}" name="締め代：Δ-30℃" dataDxfId="29">
      <calculatedColumnFormula>寸法→圧入力!F$24*(1+寸法→圧入力!D$29*10^-6*(テーブル4[[#This Row],[inner温度'[℃']]]-20)) - 寸法→圧入力!D$33*(1+寸法→圧入力!D$38*10^-6*(テーブル4[[#This Row],[inner温度'[℃']]]+O$3-20))</calculatedColumnFormula>
    </tableColumn>
    <tableColumn id="10" xr3:uid="{24CAF85B-CFDE-4278-A686-117558FC2988}" name="締め代：Δ-20℃" dataDxfId="28">
      <calculatedColumnFormula>寸法→圧入力!F$24*(1+寸法→圧入力!D$29*10^-6*(テーブル4[[#This Row],[inner温度'[℃']]]-20)) - 寸法→圧入力!D$33*(1+寸法→圧入力!D$38*10^-6*(テーブル4[[#This Row],[inner温度'[℃']]]+P$3-20))</calculatedColumnFormula>
    </tableColumn>
    <tableColumn id="11" xr3:uid="{58952C7D-E0C1-4EE5-B9BB-DEFA47E2EC75}" name="締め代：Δ-10℃" dataDxfId="27">
      <calculatedColumnFormula>寸法→圧入力!F$24*(1+寸法→圧入力!D$29*10^-6*(テーブル4[[#This Row],[inner温度'[℃']]]-20)) - 寸法→圧入力!D$33*(1+寸法→圧入力!D$38*10^-6*(テーブル4[[#This Row],[inner温度'[℃']]]+Q$3-20))</calculatedColumnFormula>
    </tableColumn>
    <tableColumn id="12" xr3:uid="{B1D0FC0B-4860-491E-A377-A3F8088CA3F1}" name="締め代：Δ0℃" dataDxfId="26">
      <calculatedColumnFormula>寸法→圧入力!F$24*(1+寸法→圧入力!D$29*10^-6*(テーブル4[[#This Row],[inner温度'[℃']]]-20)) - 寸法→圧入力!D$33*(1+寸法→圧入力!D$38*10^-6*(テーブル4[[#This Row],[inner温度'[℃']]]+R$3-20))</calculatedColumnFormula>
    </tableColumn>
    <tableColumn id="13" xr3:uid="{9CC9C278-B370-458E-BFA7-8313EB649DF9}" name="締め代：Δ+10℃" dataDxfId="25">
      <calculatedColumnFormula>寸法→圧入力!F$24*(1+寸法→圧入力!D$29*10^-6*(テーブル4[[#This Row],[inner温度'[℃']]]-20)) - 寸法→圧入力!D$33*(1+寸法→圧入力!D$38*10^-6*(テーブル4[[#This Row],[inner温度'[℃']]]+S$3-20))</calculatedColumnFormula>
    </tableColumn>
    <tableColumn id="14" xr3:uid="{8A60D690-39FC-48F5-BEF8-308FCA4C9E14}" name="締め代：Δ+20℃" dataDxfId="24">
      <calculatedColumnFormula>寸法→圧入力!F$24*(1+寸法→圧入力!D$29*10^-6*(テーブル4[[#This Row],[inner温度'[℃']]]-20)) - 寸法→圧入力!D$33*(1+寸法→圧入力!D$38*10^-6*(テーブル4[[#This Row],[inner温度'[℃']]]+T$3-20))</calculatedColumnFormula>
    </tableColumn>
    <tableColumn id="15" xr3:uid="{F8C9DC85-FDDD-408E-9972-D7468A494D66}" name="締め代：Δ+30℃" dataDxfId="23">
      <calculatedColumnFormula>寸法→圧入力!F$24*(1+寸法→圧入力!D$29*10^-6*(テーブル4[[#This Row],[inner温度'[℃']]]-20)) - 寸法→圧入力!D$33*(1+寸法→圧入力!D$38*10^-6*(テーブル4[[#This Row],[inner温度'[℃']]]+U$3-20))</calculatedColumnFormula>
    </tableColumn>
    <tableColumn id="24" xr3:uid="{BC2C905E-03A5-4574-9624-D4919F3CAF53}" name="半径方向応力:Δ-30℃" dataDxfId="22">
      <calculatedColumnFormula>(テーブル4[[#This Row],[締め代：Δ-30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calculatedColumnFormula>
    </tableColumn>
    <tableColumn id="25" xr3:uid="{79208675-12C9-475D-B20A-184172485277}" name="半径方向応力:Δ-20℃" dataDxfId="21">
      <calculatedColumnFormula>(テーブル4[[#This Row],[締め代：Δ-20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calculatedColumnFormula>
    </tableColumn>
    <tableColumn id="26" xr3:uid="{4CE2496F-4AD8-4F42-8987-7B1CF2BF2126}" name="半径方向応力:Δ-10℃" dataDxfId="20">
      <calculatedColumnFormula>(テーブル4[[#This Row],[締め代：Δ-10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calculatedColumnFormula>
    </tableColumn>
    <tableColumn id="27" xr3:uid="{88397239-8BA1-497F-92B0-9995AE041B76}" name="半径方向応力:Δ0℃" dataDxfId="19">
      <calculatedColumnFormula>(テーブル4[[#This Row],[締め代：Δ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calculatedColumnFormula>
    </tableColumn>
    <tableColumn id="28" xr3:uid="{6084C7F9-EE01-4054-A19D-4C3568E2C68D}" name="半径方向応力:Δ+10℃" dataDxfId="18">
      <calculatedColumnFormula>(テーブル4[[#This Row],[締め代：Δ+10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calculatedColumnFormula>
    </tableColumn>
    <tableColumn id="29" xr3:uid="{FEEBA70A-9EF1-4C61-8E39-74A0C7A8BA69}" name="半径方向応力:Δ+20℃" dataDxfId="17">
      <calculatedColumnFormula>(テーブル4[[#This Row],[締め代：Δ+20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calculatedColumnFormula>
    </tableColumn>
    <tableColumn id="30" xr3:uid="{0D431477-6ED5-4F86-8033-98426F73B068}" name="半径方向応力:Δ+30℃" dataDxfId="16">
      <calculatedColumnFormula>(テーブル4[[#This Row],[締め代：Δ+30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calculatedColumnFormula>
    </tableColumn>
    <tableColumn id="2" xr3:uid="{15F96A06-6DE8-4F3F-A42F-4EC9F1369B9E}" name="inner応力:Δ-30℃" dataDxfId="15">
      <calculatedColumnFormula>テーブル4[[#This Row],[半径方向応力:Δ-30℃]]*2*寸法→圧入力!D$24^2/(寸法→圧入力!D$24^2-寸法→圧入力!F$25^2)</calculatedColumnFormula>
    </tableColumn>
    <tableColumn id="3" xr3:uid="{57FBF900-1FA8-45D2-870F-3A436C83545B}" name="inner応力:Δ-20℃" dataDxfId="14">
      <calculatedColumnFormula>テーブル4[[#This Row],[半径方向応力:Δ-20℃]]*2*寸法→圧入力!D$24^2/(寸法→圧入力!D$24^2-寸法→圧入力!F$25^2)</calculatedColumnFormula>
    </tableColumn>
    <tableColumn id="4" xr3:uid="{33B6073F-3872-49E2-9DE8-E30299345F95}" name="inner応力:Δ-10℃" dataDxfId="13">
      <calculatedColumnFormula>テーブル4[[#This Row],[半径方向応力:Δ-10℃]]*2*寸法→圧入力!D$24^2/(寸法→圧入力!D$24^2-寸法→圧入力!F$25^2)</calculatedColumnFormula>
    </tableColumn>
    <tableColumn id="5" xr3:uid="{4B6C0583-8D4B-4D47-9A89-398DD4A944F6}" name="inner応力:Δ0℃" dataDxfId="12">
      <calculatedColumnFormula>テーブル4[[#This Row],[半径方向応力:Δ0℃]]*2*寸法→圧入力!D$24^2/(寸法→圧入力!D$24^2-寸法→圧入力!F$25^2)</calculatedColumnFormula>
    </tableColumn>
    <tableColumn id="6" xr3:uid="{BA1D798B-3BAF-46E0-9CA3-83EFC7E1A1B3}" name="inner応力:Δ+10℃" dataDxfId="11">
      <calculatedColumnFormula>テーブル4[[#This Row],[半径方向応力:Δ+10℃]]*2*寸法→圧入力!D$24^2/(寸法→圧入力!D$24^2-寸法→圧入力!F$25^2)</calculatedColumnFormula>
    </tableColumn>
    <tableColumn id="7" xr3:uid="{4D79C5C7-4FC5-415B-9E65-1191B3073F19}" name="inner応力:Δ+20℃" dataDxfId="10">
      <calculatedColumnFormula>テーブル4[[#This Row],[半径方向応力:Δ+20℃]]*2*寸法→圧入力!D$24^2/(寸法→圧入力!D$24^2-寸法→圧入力!F$25^2)</calculatedColumnFormula>
    </tableColumn>
    <tableColumn id="8" xr3:uid="{E15A2C96-E608-42E0-A14D-A806CCF54B6E}" name="inner応力:Δ+30℃" dataDxfId="9">
      <calculatedColumnFormula>テーブル4[[#This Row],[半径方向応力:Δ+30℃]]*2*寸法→圧入力!D$24^2/(寸法→圧入力!D$24^2-寸法→圧入力!F$25^2)</calculatedColumnFormula>
    </tableColumn>
    <tableColumn id="31" xr3:uid="{DB918E19-A0F8-4EA2-803A-8B721424C18F}" name="inner降伏点" dataDxfId="8">
      <calculatedColumnFormula>寸法→圧入力!$D$30</calculatedColumnFormula>
    </tableColumn>
    <tableColumn id="16" xr3:uid="{99B39732-6D8B-4F38-8299-523B6916CD73}" name="outer応力:Δ-30℃" dataDxfId="7">
      <calculatedColumnFormula>テーブル4[[#This Row],[半径方向応力:Δ-30℃]]* (1+(寸法→圧入力!D$34/寸法→圧入力!F$33)^2)/((寸法→圧入力!D$34/寸法→圧入力!F$33)^2-1)</calculatedColumnFormula>
    </tableColumn>
    <tableColumn id="17" xr3:uid="{6BAECA94-D5C4-42A7-8337-13B06614FFB3}" name="outer応力:Δ-20℃" dataDxfId="6">
      <calculatedColumnFormula>テーブル4[[#This Row],[半径方向応力:Δ-20℃]]* (1+(寸法→圧入力!D$34/寸法→圧入力!F$33)^2)/((寸法→圧入力!D$34/寸法→圧入力!F$33)^2-1)</calculatedColumnFormula>
    </tableColumn>
    <tableColumn id="18" xr3:uid="{17589792-E645-431B-80A0-A20C1A214407}" name="outer応力:Δ-10℃" dataDxfId="5">
      <calculatedColumnFormula>テーブル4[[#This Row],[半径方向応力:Δ-10℃]]* (1+(寸法→圧入力!D$34/寸法→圧入力!F$33)^2)/((寸法→圧入力!D$34/寸法→圧入力!F$33)^2-1)</calculatedColumnFormula>
    </tableColumn>
    <tableColumn id="19" xr3:uid="{51650215-5794-425D-A9BA-944285CE38A3}" name="outer応力:Δ0℃" dataDxfId="4">
      <calculatedColumnFormula>テーブル4[[#This Row],[半径方向応力:Δ0℃]]* (1+(寸法→圧入力!D$34/寸法→圧入力!F$33)^2)/((寸法→圧入力!D$34/寸法→圧入力!F$33)^2-1)</calculatedColumnFormula>
    </tableColumn>
    <tableColumn id="20" xr3:uid="{F97E2B0B-CC64-43EB-853E-E4204FBB5973}" name="outer応力:Δ+10℃" dataDxfId="3">
      <calculatedColumnFormula>テーブル4[[#This Row],[半径方向応力:Δ+10℃]]* (1+(寸法→圧入力!D$34/寸法→圧入力!F$33)^2)/((寸法→圧入力!D$34/寸法→圧入力!F$33)^2-1)</calculatedColumnFormula>
    </tableColumn>
    <tableColumn id="21" xr3:uid="{6DD1D14F-71C9-4BFF-8DBE-047EC7A69971}" name="outer応力:Δ+20℃" dataDxfId="2">
      <calculatedColumnFormula>テーブル4[[#This Row],[半径方向応力:Δ+20℃]]* (1+(寸法→圧入力!D$34/寸法→圧入力!F$33)^2)/((寸法→圧入力!D$34/寸法→圧入力!F$33)^2-1)</calculatedColumnFormula>
    </tableColumn>
    <tableColumn id="22" xr3:uid="{DFCBF944-9FBC-4887-B4FF-F9ADB45616B8}" name="outer応力:Δ+30℃" dataDxfId="1">
      <calculatedColumnFormula>テーブル4[[#This Row],[半径方向応力:Δ+30℃]]* (1+(寸法→圧入力!D$34/寸法→圧入力!F$33)^2)/((寸法→圧入力!D$34/寸法→圧入力!F$33)^2-1)</calculatedColumnFormula>
    </tableColumn>
    <tableColumn id="32" xr3:uid="{297836EA-3C81-4A7D-830A-384702CB8E77}" name="outer降伏点" dataDxfId="0">
      <calculatedColumnFormula>寸法→圧入力!$D$39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84A77CE-FBDD-4F34-AA95-345DB1B5D4E3}" name="Material_Table" displayName="Material_Table" ref="A2:E7" totalsRowShown="0">
  <autoFilter ref="A2:E7" xr:uid="{3C1AC721-12E6-4E19-9C18-C5C63480899C}"/>
  <tableColumns count="5">
    <tableColumn id="1" xr3:uid="{206EF78F-8D96-4D0D-8F46-BBFDABAB5A1B}" name="Material Name"/>
    <tableColumn id="2" xr3:uid="{08981B9D-744A-46C4-BBC7-B9EE8B2EE14B}" name="Young's Modulus[MPa]"/>
    <tableColumn id="3" xr3:uid="{A2C38975-2C0F-4CE9-8A99-920FC2FF770B}" name="Poisson's Ratio[-]"/>
    <tableColumn id="4" xr3:uid="{02373757-1501-4A6A-84BA-D45BE355AC7B}" name="Linear Expansion Coefficient[10^-6/K]"/>
    <tableColumn id="5" xr3:uid="{F682FC32-BDE6-4726-8E86-C5397E439066}" name="Yield Point[MPa]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D2EFE5-B5B2-4A14-B9F4-D783BA09A4D1}">
  <sheetPr>
    <outlinePr summaryBelow="0"/>
  </sheetPr>
  <dimension ref="A1:K127"/>
  <sheetViews>
    <sheetView showGridLines="0" tabSelected="1" zoomScale="85" zoomScaleNormal="85" workbookViewId="0">
      <pane ySplit="1" topLeftCell="A27" activePane="bottomLeft" state="frozen"/>
      <selection pane="bottomLeft" activeCell="H100" sqref="H100"/>
    </sheetView>
  </sheetViews>
  <sheetFormatPr defaultRowHeight="17.649999999999999" outlineLevelRow="1" x14ac:dyDescent="0.7"/>
  <cols>
    <col min="1" max="1" width="9" style="6"/>
    <col min="2" max="2" width="9.625" style="39" bestFit="1" customWidth="1"/>
    <col min="3" max="3" width="32.9375" style="10" bestFit="1" customWidth="1"/>
    <col min="4" max="4" width="18.125" style="1" bestFit="1" customWidth="1"/>
    <col min="5" max="5" width="14.625" style="1" bestFit="1" customWidth="1"/>
    <col min="6" max="6" width="12" style="1" bestFit="1" customWidth="1"/>
    <col min="7" max="7" width="9.875" style="1" bestFit="1" customWidth="1"/>
    <col min="8" max="8" width="11.375" style="6" customWidth="1"/>
    <col min="9" max="9" width="13.125" style="6" bestFit="1" customWidth="1"/>
    <col min="10" max="10" width="18.0625" style="6" bestFit="1" customWidth="1"/>
    <col min="11" max="11" width="17" style="6" bestFit="1" customWidth="1"/>
    <col min="12" max="16384" width="9" style="6"/>
  </cols>
  <sheetData>
    <row r="1" spans="1:7" x14ac:dyDescent="0.7">
      <c r="A1"/>
      <c r="B1"/>
      <c r="C1"/>
      <c r="D1" s="19" t="s">
        <v>6</v>
      </c>
      <c r="E1" s="19" t="s">
        <v>5</v>
      </c>
      <c r="F1" s="19" t="s">
        <v>7</v>
      </c>
    </row>
    <row r="2" spans="1:7" ht="25.9" x14ac:dyDescent="0.7">
      <c r="A2" s="11" t="s">
        <v>123</v>
      </c>
    </row>
    <row r="3" spans="1:7" x14ac:dyDescent="0.7">
      <c r="B3" s="41" t="s">
        <v>4</v>
      </c>
      <c r="C3" s="7" t="s">
        <v>3</v>
      </c>
      <c r="D3" s="53">
        <v>45</v>
      </c>
      <c r="E3" s="53"/>
      <c r="F3" s="53"/>
      <c r="G3" s="1" t="s">
        <v>34</v>
      </c>
    </row>
    <row r="4" spans="1:7" x14ac:dyDescent="0.7">
      <c r="B4" s="41"/>
      <c r="C4" s="7" t="s">
        <v>119</v>
      </c>
      <c r="D4" s="37">
        <f>$D$3+(D$32+D$23)/2</f>
        <v>44.95</v>
      </c>
      <c r="E4" s="37">
        <f>$D$3+(E$32+E$23)/2</f>
        <v>44.965000000000003</v>
      </c>
      <c r="F4" s="37">
        <f>$D$3+(F$32+F$23)/2</f>
        <v>44.98</v>
      </c>
      <c r="G4" s="1" t="s">
        <v>35</v>
      </c>
    </row>
    <row r="5" spans="1:7" x14ac:dyDescent="0.7">
      <c r="B5" s="41"/>
      <c r="C5" s="9" t="s">
        <v>63</v>
      </c>
      <c r="D5" s="21">
        <v>0.12</v>
      </c>
      <c r="E5" s="21">
        <v>0.15</v>
      </c>
      <c r="F5" s="21">
        <v>0.18</v>
      </c>
      <c r="G5" s="1" t="s">
        <v>34</v>
      </c>
    </row>
    <row r="6" spans="1:7" x14ac:dyDescent="0.7">
      <c r="B6" s="41"/>
      <c r="C6" s="9" t="s">
        <v>64</v>
      </c>
      <c r="D6" s="21">
        <v>0.1</v>
      </c>
      <c r="E6" s="21">
        <v>0.12</v>
      </c>
      <c r="F6" s="21">
        <v>0.15</v>
      </c>
      <c r="G6" s="1" t="s">
        <v>34</v>
      </c>
    </row>
    <row r="7" spans="1:7" x14ac:dyDescent="0.7">
      <c r="B7" s="42"/>
      <c r="C7" s="26"/>
      <c r="D7" s="27"/>
      <c r="E7" s="27"/>
      <c r="F7" s="27"/>
    </row>
    <row r="8" spans="1:7" ht="25.9" x14ac:dyDescent="0.7">
      <c r="A8" s="11" t="s">
        <v>124</v>
      </c>
      <c r="B8" s="11"/>
      <c r="C8" s="11"/>
      <c r="D8" s="11"/>
      <c r="E8" s="11"/>
      <c r="F8" s="11"/>
    </row>
    <row r="9" spans="1:7" x14ac:dyDescent="0.7">
      <c r="B9" s="41" t="s">
        <v>4</v>
      </c>
      <c r="C9" s="7" t="s">
        <v>40</v>
      </c>
      <c r="D9" s="55">
        <v>0.5</v>
      </c>
      <c r="E9" s="56"/>
      <c r="F9" s="57"/>
      <c r="G9" s="1" t="s">
        <v>34</v>
      </c>
    </row>
    <row r="10" spans="1:7" x14ac:dyDescent="0.7">
      <c r="B10" s="41"/>
      <c r="C10" s="9" t="s">
        <v>60</v>
      </c>
      <c r="D10" s="21">
        <v>10</v>
      </c>
      <c r="E10" s="21">
        <f>(F10+D10)/2</f>
        <v>30</v>
      </c>
      <c r="F10" s="21">
        <v>50</v>
      </c>
      <c r="G10" s="1" t="s">
        <v>34</v>
      </c>
    </row>
    <row r="11" spans="1:7" x14ac:dyDescent="0.7">
      <c r="B11" s="41"/>
      <c r="C11" s="9" t="s">
        <v>117</v>
      </c>
      <c r="D11" s="20">
        <f>D9*D10*9.81</f>
        <v>49.050000000000004</v>
      </c>
      <c r="E11" s="20">
        <f>D9*E10*9.81</f>
        <v>147.15</v>
      </c>
      <c r="F11" s="20">
        <f>D9*F10*9.81</f>
        <v>245.25</v>
      </c>
      <c r="G11" s="1" t="s">
        <v>35</v>
      </c>
    </row>
    <row r="12" spans="1:7" x14ac:dyDescent="0.7">
      <c r="B12" s="41"/>
      <c r="C12" s="9" t="s">
        <v>61</v>
      </c>
      <c r="D12" s="21">
        <v>100</v>
      </c>
      <c r="E12" s="4">
        <f>(F12+D12)/2</f>
        <v>150</v>
      </c>
      <c r="F12" s="21">
        <v>200</v>
      </c>
      <c r="G12" s="1" t="s">
        <v>34</v>
      </c>
    </row>
    <row r="13" spans="1:7" x14ac:dyDescent="0.7">
      <c r="B13" s="42"/>
      <c r="C13" s="26"/>
      <c r="D13" s="27"/>
      <c r="E13" s="28"/>
      <c r="F13" s="27"/>
    </row>
    <row r="14" spans="1:7" x14ac:dyDescent="0.7">
      <c r="B14" s="41" t="s">
        <v>4</v>
      </c>
      <c r="C14" s="9" t="s">
        <v>58</v>
      </c>
      <c r="D14" s="58">
        <v>0.01</v>
      </c>
      <c r="E14" s="58"/>
      <c r="F14" s="58"/>
      <c r="G14" s="1" t="s">
        <v>34</v>
      </c>
    </row>
    <row r="15" spans="1:7" x14ac:dyDescent="0.7">
      <c r="B15" s="41"/>
      <c r="C15" s="9" t="s">
        <v>57</v>
      </c>
      <c r="D15" s="23">
        <f>1000*(2*PI()/60)/(1^2) *0.5</f>
        <v>52.359877559829883</v>
      </c>
      <c r="E15" s="23">
        <f t="shared" ref="E15" si="0">1000*(2*PI()/60)/(1^2)</f>
        <v>104.71975511965977</v>
      </c>
      <c r="F15" s="23">
        <f>1000*(2*PI()/60)/(1^2) *2</f>
        <v>209.43951023931953</v>
      </c>
      <c r="G15" s="1" t="s">
        <v>34</v>
      </c>
    </row>
    <row r="16" spans="1:7" x14ac:dyDescent="0.7">
      <c r="B16" s="41"/>
      <c r="C16" s="9" t="s">
        <v>115</v>
      </c>
      <c r="D16" s="24">
        <f>$D$14*D15</f>
        <v>0.52359877559829882</v>
      </c>
      <c r="E16" s="24">
        <f t="shared" ref="E16:F16" si="1">$D$14*E15</f>
        <v>1.0471975511965976</v>
      </c>
      <c r="F16" s="24">
        <f t="shared" si="1"/>
        <v>2.0943951023931953</v>
      </c>
      <c r="G16" s="1" t="s">
        <v>35</v>
      </c>
    </row>
    <row r="17" spans="1:7" x14ac:dyDescent="0.7">
      <c r="B17" s="41"/>
      <c r="C17" s="9" t="s">
        <v>116</v>
      </c>
      <c r="D17" s="24">
        <f>D16/($D$3/2/1000)</f>
        <v>23.271056693257727</v>
      </c>
      <c r="E17" s="24">
        <f t="shared" ref="E17:F17" si="2">E16/($D$3/2/1000)</f>
        <v>46.542113386515453</v>
      </c>
      <c r="F17" s="24">
        <f t="shared" si="2"/>
        <v>93.084226773030906</v>
      </c>
      <c r="G17" s="1" t="s">
        <v>35</v>
      </c>
    </row>
    <row r="18" spans="1:7" x14ac:dyDescent="0.7">
      <c r="B18" s="41"/>
      <c r="C18" s="9" t="s">
        <v>62</v>
      </c>
      <c r="D18" s="19">
        <v>0</v>
      </c>
      <c r="E18" s="19">
        <v>100</v>
      </c>
      <c r="F18" s="19">
        <v>200</v>
      </c>
      <c r="G18" s="1" t="s">
        <v>34</v>
      </c>
    </row>
    <row r="19" spans="1:7" x14ac:dyDescent="0.7">
      <c r="B19" s="42"/>
      <c r="C19" s="25"/>
      <c r="D19" s="25"/>
      <c r="E19" s="25"/>
      <c r="F19" s="25"/>
      <c r="G19" s="25"/>
    </row>
    <row r="20" spans="1:7" x14ac:dyDescent="0.7">
      <c r="B20" s="41" t="s">
        <v>4</v>
      </c>
      <c r="C20" s="5" t="s">
        <v>59</v>
      </c>
      <c r="D20" s="24">
        <f>SQRT((D11+D12)^2+(D17+D18)^2)</f>
        <v>150.85570781253463</v>
      </c>
      <c r="E20" s="24">
        <f t="shared" ref="E20" si="3">SQRT((E11+E12)^2+E17^2)</f>
        <v>300.77282260617108</v>
      </c>
      <c r="F20" s="24">
        <f>SQRT((F11+F12)^2+F17^2)</f>
        <v>454.87606638944311</v>
      </c>
      <c r="G20" s="1" t="s">
        <v>35</v>
      </c>
    </row>
    <row r="21" spans="1:7" x14ac:dyDescent="0.7">
      <c r="B21" s="42"/>
      <c r="C21" s="26"/>
      <c r="D21" s="27"/>
      <c r="E21" s="28"/>
      <c r="F21" s="27"/>
    </row>
    <row r="22" spans="1:7" ht="25.9" x14ac:dyDescent="0.7">
      <c r="A22" s="11" t="s">
        <v>125</v>
      </c>
      <c r="B22" s="11"/>
      <c r="C22" s="11"/>
      <c r="D22" s="11"/>
      <c r="E22" s="11"/>
      <c r="F22" s="11"/>
    </row>
    <row r="23" spans="1:7" x14ac:dyDescent="0.7">
      <c r="B23" s="40" t="s">
        <v>27</v>
      </c>
      <c r="C23" s="7" t="s">
        <v>25</v>
      </c>
      <c r="D23" s="2">
        <v>0</v>
      </c>
      <c r="E23" s="15">
        <f>AVERAGE(D23,F23)</f>
        <v>5.0000000000000001E-3</v>
      </c>
      <c r="F23" s="2">
        <v>0.01</v>
      </c>
      <c r="G23" s="1" t="s">
        <v>34</v>
      </c>
    </row>
    <row r="24" spans="1:7" outlineLevel="1" x14ac:dyDescent="0.7">
      <c r="B24" s="40"/>
      <c r="C24" s="7" t="s">
        <v>13</v>
      </c>
      <c r="D24" s="15">
        <f>IF(C23=C24,D23,$D$3+D23)</f>
        <v>45</v>
      </c>
      <c r="E24" s="15">
        <f>IF(D23=D24,E23,$D$3+E23)</f>
        <v>45.005000000000003</v>
      </c>
      <c r="F24" s="15">
        <f>IF(E23=E24,F23,$D$3+F23)</f>
        <v>45.01</v>
      </c>
      <c r="G24" s="1" t="s">
        <v>35</v>
      </c>
    </row>
    <row r="25" spans="1:7" x14ac:dyDescent="0.7">
      <c r="B25" s="40"/>
      <c r="C25" s="7" t="s">
        <v>24</v>
      </c>
      <c r="D25" s="19">
        <f>E25-0.1</f>
        <v>29.9</v>
      </c>
      <c r="E25" s="19">
        <v>30</v>
      </c>
      <c r="F25" s="19">
        <f>E25+0.1</f>
        <v>30.1</v>
      </c>
      <c r="G25" s="1" t="s">
        <v>34</v>
      </c>
    </row>
    <row r="26" spans="1:7" x14ac:dyDescent="0.7">
      <c r="B26" s="40"/>
      <c r="C26" s="7" t="s">
        <v>8</v>
      </c>
      <c r="D26" s="53" t="s">
        <v>38</v>
      </c>
      <c r="E26" s="53"/>
      <c r="F26" s="53"/>
      <c r="G26" s="1" t="s">
        <v>34</v>
      </c>
    </row>
    <row r="27" spans="1:7" x14ac:dyDescent="0.7">
      <c r="B27" s="40"/>
      <c r="C27" s="7" t="s">
        <v>33</v>
      </c>
      <c r="D27" s="59" cm="1">
        <f t="array" ref="D27">INDEX(Youngs_Modulus_List, MATCH(D26,Material_List, 0))</f>
        <v>205000</v>
      </c>
      <c r="E27" s="60"/>
      <c r="F27" s="61"/>
      <c r="G27" s="1" t="s">
        <v>35</v>
      </c>
    </row>
    <row r="28" spans="1:7" x14ac:dyDescent="0.7">
      <c r="B28" s="40"/>
      <c r="C28" s="7" t="s">
        <v>9</v>
      </c>
      <c r="D28" s="47" cm="1">
        <f t="array" ref="D28">INDEX(Poissons_Ratio_List, MATCH(D26,Material_List, 0))</f>
        <v>0.3</v>
      </c>
      <c r="E28" s="47"/>
      <c r="F28" s="47"/>
      <c r="G28" s="1" t="s">
        <v>35</v>
      </c>
    </row>
    <row r="29" spans="1:7" x14ac:dyDescent="0.7">
      <c r="B29" s="40"/>
      <c r="C29" s="7" t="s">
        <v>10</v>
      </c>
      <c r="D29" s="47" cm="1">
        <f t="array" ref="D29">INDEX(Linear_Expansion_Coefficient_List, MATCH(D26,Material_List, 0))</f>
        <v>11.9</v>
      </c>
      <c r="E29" s="47"/>
      <c r="F29" s="47"/>
      <c r="G29" s="1" t="s">
        <v>35</v>
      </c>
    </row>
    <row r="30" spans="1:7" x14ac:dyDescent="0.7">
      <c r="B30" s="40"/>
      <c r="C30" s="7" t="s">
        <v>12</v>
      </c>
      <c r="D30" s="47" cm="1">
        <f t="array" ref="D30">INDEX(Yield_Point_List, MATCH(D26,Material_List, 0))</f>
        <v>345</v>
      </c>
      <c r="E30" s="47"/>
      <c r="F30" s="47"/>
      <c r="G30" s="1" t="s">
        <v>35</v>
      </c>
    </row>
    <row r="31" spans="1:7" ht="25.9" x14ac:dyDescent="0.7">
      <c r="A31" s="11" t="s">
        <v>128</v>
      </c>
      <c r="B31" s="11"/>
      <c r="C31" s="11"/>
      <c r="D31" s="11"/>
      <c r="E31" s="11"/>
      <c r="F31" s="11"/>
    </row>
    <row r="32" spans="1:7" x14ac:dyDescent="0.7">
      <c r="B32" s="40" t="s">
        <v>26</v>
      </c>
      <c r="C32" s="7" t="s">
        <v>19</v>
      </c>
      <c r="D32" s="19">
        <v>-0.1</v>
      </c>
      <c r="E32" s="20">
        <f>AVERAGE(D32,F32)</f>
        <v>-7.5000000000000011E-2</v>
      </c>
      <c r="F32" s="19">
        <v>-0.05</v>
      </c>
      <c r="G32" s="1" t="s">
        <v>34</v>
      </c>
    </row>
    <row r="33" spans="1:10" outlineLevel="1" x14ac:dyDescent="0.7">
      <c r="B33" s="40"/>
      <c r="C33" s="7" t="s">
        <v>20</v>
      </c>
      <c r="D33" s="15">
        <f>IF(C32=C33,D32,$D$3+D32)</f>
        <v>44.9</v>
      </c>
      <c r="E33" s="15">
        <f>IF(D32=D33,E32,$D$3+E32)</f>
        <v>44.924999999999997</v>
      </c>
      <c r="F33" s="15">
        <f>IF(E32=E33,F32,$D$3+F32)</f>
        <v>44.95</v>
      </c>
      <c r="G33" s="1" t="s">
        <v>35</v>
      </c>
      <c r="J33"/>
    </row>
    <row r="34" spans="1:10" x14ac:dyDescent="0.7">
      <c r="B34" s="40"/>
      <c r="C34" s="7" t="s">
        <v>13</v>
      </c>
      <c r="D34" s="19">
        <v>79</v>
      </c>
      <c r="E34" s="19">
        <v>80</v>
      </c>
      <c r="F34" s="19">
        <v>81</v>
      </c>
      <c r="G34" s="1" t="s">
        <v>34</v>
      </c>
      <c r="J34"/>
    </row>
    <row r="35" spans="1:10" x14ac:dyDescent="0.7">
      <c r="B35" s="40"/>
      <c r="C35" s="7" t="s">
        <v>8</v>
      </c>
      <c r="D35" s="62" t="s">
        <v>29</v>
      </c>
      <c r="E35" s="63"/>
      <c r="F35" s="64"/>
      <c r="G35" s="1" t="s">
        <v>34</v>
      </c>
      <c r="J35"/>
    </row>
    <row r="36" spans="1:10" x14ac:dyDescent="0.7">
      <c r="B36" s="40"/>
      <c r="C36" s="7" t="s">
        <v>33</v>
      </c>
      <c r="D36" s="47" cm="1">
        <f t="array" ref="D36">INDEX(Youngs_Modulus_List, MATCH(D35,Material_List, 0))</f>
        <v>71000</v>
      </c>
      <c r="E36" s="47"/>
      <c r="F36" s="47"/>
      <c r="G36" s="1" t="s">
        <v>35</v>
      </c>
      <c r="J36"/>
    </row>
    <row r="37" spans="1:10" x14ac:dyDescent="0.7">
      <c r="B37" s="40"/>
      <c r="C37" s="7" t="s">
        <v>9</v>
      </c>
      <c r="D37" s="47" cm="1">
        <f t="array" ref="D37">INDEX(Poissons_Ratio_List, MATCH(D35,Material_List, 0))</f>
        <v>0.33</v>
      </c>
      <c r="E37" s="47"/>
      <c r="F37" s="47"/>
      <c r="G37" s="1" t="s">
        <v>35</v>
      </c>
      <c r="J37"/>
    </row>
    <row r="38" spans="1:10" x14ac:dyDescent="0.7">
      <c r="B38" s="40"/>
      <c r="C38" s="7" t="s">
        <v>10</v>
      </c>
      <c r="D38" s="47" cm="1">
        <f t="array" ref="D38">INDEX(Linear_Expansion_Coefficient_List, MATCH(D35,Material_List, 0))</f>
        <v>21</v>
      </c>
      <c r="E38" s="47"/>
      <c r="F38" s="47"/>
      <c r="G38" s="1" t="s">
        <v>35</v>
      </c>
    </row>
    <row r="39" spans="1:10" x14ac:dyDescent="0.7">
      <c r="B39" s="40"/>
      <c r="C39" s="7" t="s">
        <v>12</v>
      </c>
      <c r="D39" s="47" cm="1">
        <f t="array" ref="D39">INDEX(Yield_Point_List, MATCH(D35,Material_List, 0))</f>
        <v>150</v>
      </c>
      <c r="E39" s="47"/>
      <c r="F39" s="47"/>
      <c r="G39" s="1" t="s">
        <v>35</v>
      </c>
    </row>
    <row r="40" spans="1:10" ht="25.9" x14ac:dyDescent="0.7">
      <c r="A40" s="11" t="s">
        <v>129</v>
      </c>
      <c r="B40" s="11"/>
      <c r="C40" s="11"/>
      <c r="D40" s="11"/>
      <c r="E40" s="11"/>
      <c r="F40" s="11"/>
      <c r="G40"/>
    </row>
    <row r="41" spans="1:10" x14ac:dyDescent="0.7">
      <c r="B41" s="40"/>
      <c r="C41" s="7" t="s">
        <v>8</v>
      </c>
      <c r="D41" s="53" t="s">
        <v>29</v>
      </c>
      <c r="E41" s="53"/>
      <c r="F41" s="53"/>
      <c r="G41" s="36" t="s">
        <v>34</v>
      </c>
    </row>
    <row r="42" spans="1:10" customFormat="1" x14ac:dyDescent="0.7">
      <c r="B42" s="44"/>
      <c r="C42" s="7" t="s">
        <v>12</v>
      </c>
      <c r="D42" s="54" cm="1">
        <f t="array" ref="D42">INDEX(Yield_Point_List, MATCH(D35,Material_List, 0))</f>
        <v>150</v>
      </c>
      <c r="E42" s="54"/>
      <c r="F42" s="54"/>
      <c r="G42" s="1" t="s">
        <v>35</v>
      </c>
    </row>
    <row r="43" spans="1:10" ht="25.9" x14ac:dyDescent="0.7">
      <c r="A43" s="11" t="s">
        <v>126</v>
      </c>
    </row>
    <row r="44" spans="1:10" x14ac:dyDescent="0.7">
      <c r="A44"/>
      <c r="B44" s="44" t="s">
        <v>4</v>
      </c>
      <c r="C44" s="8" t="s">
        <v>122</v>
      </c>
      <c r="D44" s="34">
        <f>E44-0.1</f>
        <v>14.9</v>
      </c>
      <c r="E44" s="34">
        <v>15</v>
      </c>
      <c r="F44" s="34">
        <f>E44+0.1</f>
        <v>15.1</v>
      </c>
      <c r="G44" s="36" t="s">
        <v>34</v>
      </c>
    </row>
    <row r="45" spans="1:10" x14ac:dyDescent="0.7">
      <c r="A45"/>
      <c r="B45" s="44" t="s">
        <v>4</v>
      </c>
      <c r="C45" s="8" t="s">
        <v>118</v>
      </c>
      <c r="D45" s="34">
        <v>0.69</v>
      </c>
      <c r="E45" s="34">
        <v>0.7</v>
      </c>
      <c r="F45" s="34">
        <v>0.71</v>
      </c>
      <c r="G45" s="36" t="s">
        <v>34</v>
      </c>
    </row>
    <row r="46" spans="1:10" x14ac:dyDescent="0.7">
      <c r="A46"/>
      <c r="B46" s="40" t="s">
        <v>4</v>
      </c>
      <c r="C46" s="8" t="s">
        <v>121</v>
      </c>
      <c r="D46" s="12">
        <f>D$44*(D$4*PI()*D$45)</f>
        <v>1451.8271975164721</v>
      </c>
      <c r="E46" s="12">
        <f>E$44*(E$4*PI()*E$45)</f>
        <v>1483.2479935209831</v>
      </c>
      <c r="F46" s="12">
        <f>F$44*(F$4*PI()*F$45)</f>
        <v>1514.972047464345</v>
      </c>
      <c r="G46" s="36" t="s">
        <v>35</v>
      </c>
    </row>
    <row r="47" spans="1:10" x14ac:dyDescent="0.7">
      <c r="A47"/>
      <c r="B47" s="40" t="s">
        <v>4</v>
      </c>
      <c r="C47" s="8" t="s">
        <v>120</v>
      </c>
      <c r="D47" s="23">
        <f>((45/2)^2-(38/2))*PI()</f>
        <v>1530.7410204616267</v>
      </c>
      <c r="E47" s="23">
        <f>((45/2)^2-(38/2))*PI()</f>
        <v>1530.7410204616267</v>
      </c>
      <c r="F47" s="23">
        <f>((45/2)^2-(38/2))*PI()</f>
        <v>1530.7410204616267</v>
      </c>
      <c r="G47" s="36" t="s">
        <v>34</v>
      </c>
    </row>
    <row r="48" spans="1:10" x14ac:dyDescent="0.7">
      <c r="A48"/>
      <c r="B48" s="43"/>
      <c r="C48" s="18"/>
      <c r="D48" s="38"/>
      <c r="E48" s="38"/>
      <c r="F48" s="38"/>
      <c r="G48" s="36"/>
    </row>
    <row r="49" spans="1:7" customFormat="1" ht="25.9" x14ac:dyDescent="0.7">
      <c r="A49" s="11" t="s">
        <v>39</v>
      </c>
      <c r="B49" s="39"/>
      <c r="C49" s="10"/>
      <c r="D49" s="1"/>
      <c r="E49" s="1"/>
      <c r="F49" s="1"/>
      <c r="G49" s="1"/>
    </row>
    <row r="50" spans="1:7" x14ac:dyDescent="0.7">
      <c r="A50"/>
      <c r="B50" s="40" t="s">
        <v>27</v>
      </c>
      <c r="C50" s="7" t="s">
        <v>42</v>
      </c>
      <c r="D50" s="48">
        <v>20</v>
      </c>
      <c r="E50" s="48"/>
      <c r="F50" s="48"/>
      <c r="G50" s="1" t="s">
        <v>35</v>
      </c>
    </row>
    <row r="51" spans="1:7" x14ac:dyDescent="0.7">
      <c r="A51"/>
      <c r="B51" s="40" t="s">
        <v>26</v>
      </c>
      <c r="C51" s="7" t="s">
        <v>42</v>
      </c>
      <c r="D51" s="48">
        <v>20</v>
      </c>
      <c r="E51" s="48"/>
      <c r="F51" s="48"/>
      <c r="G51" s="1" t="s">
        <v>35</v>
      </c>
    </row>
    <row r="52" spans="1:7" x14ac:dyDescent="0.7">
      <c r="B52" s="41" t="s">
        <v>4</v>
      </c>
      <c r="C52" s="9" t="s">
        <v>41</v>
      </c>
      <c r="D52" s="17">
        <f>D$24*(1+D$29*10^-6*(D50-20)) - F$33*(1+D$38*10^-6*(D51-20))</f>
        <v>4.9999999999997158E-2</v>
      </c>
      <c r="E52" s="15">
        <f>E$24*(1+D$29*10^-6*(D50-20)) - E$33*(1+D$38*10^-6*(D51-20))</f>
        <v>8.00000000000054E-2</v>
      </c>
      <c r="F52" s="15">
        <f>F$24*(1+D$29*10^-6*(D50-20)) - D$33*(1+D$38*10^-6*(D51-20))</f>
        <v>0.10999999999999943</v>
      </c>
      <c r="G52" s="1" t="s">
        <v>34</v>
      </c>
    </row>
    <row r="53" spans="1:7" x14ac:dyDescent="0.7">
      <c r="B53" s="41" t="s">
        <v>4</v>
      </c>
      <c r="C53" s="9" t="s">
        <v>55</v>
      </c>
      <c r="D53" s="35">
        <f>(D52/$D$3)*(1/(($D$3^2+F$25^2)/($D$3^2-F$25^2)*(1/$D$36)+(D$34^2+$D$3^2)/(D$34^2-$D$3^2)*(1/$D$27)-($D$37/$D$36)+($D$28/$D$27)))</f>
        <v>25.677604056406292</v>
      </c>
      <c r="E53" s="35">
        <f>(E52/$D$3)*(1/(($D$3^2+E$25^2)/($D$3^2-E$25^2)*(1/$D$36)+(E$34^2+$D$3^2)/(E$34^2-$D$3^2)*(1/$D$27)-($D$37/$D$36)+($D$28/$D$27)))</f>
        <v>41.508764237321017</v>
      </c>
      <c r="F53" s="35">
        <f>(F52/$D$3)*(1/(($D$3^2+D$25^2)/($D$3^2-D$25^2)*(1/$D$36)+(F$34^2+$D$3^2)/(F$34^2-$D$3^2)*(1/$D$27)-($D$37/$D$36)+($D$28/$D$27)))</f>
        <v>57.651783437804184</v>
      </c>
      <c r="G53" s="1" t="s">
        <v>36</v>
      </c>
    </row>
    <row r="54" spans="1:7" x14ac:dyDescent="0.7">
      <c r="B54" s="40" t="s">
        <v>27</v>
      </c>
      <c r="C54" s="7" t="s">
        <v>135</v>
      </c>
      <c r="D54" s="12">
        <f>D$30/F53</f>
        <v>5.9842034266328019</v>
      </c>
      <c r="E54" s="12">
        <f>D$30/E53</f>
        <v>8.3114977364179499</v>
      </c>
      <c r="F54" s="12">
        <f>D$30/D53</f>
        <v>13.435833002258875</v>
      </c>
      <c r="G54" s="1" t="s">
        <v>36</v>
      </c>
    </row>
    <row r="55" spans="1:7" x14ac:dyDescent="0.7">
      <c r="B55" s="40" t="s">
        <v>26</v>
      </c>
      <c r="C55" s="7" t="s">
        <v>136</v>
      </c>
      <c r="D55" s="12">
        <f>D$39/F53</f>
        <v>2.6018275767968704</v>
      </c>
      <c r="E55" s="12">
        <f>D$39/E53</f>
        <v>3.6136946680078044</v>
      </c>
      <c r="F55" s="12">
        <f>D$39/D53</f>
        <v>5.8416665227212494</v>
      </c>
      <c r="G55" s="1" t="s">
        <v>36</v>
      </c>
    </row>
    <row r="56" spans="1:7" x14ac:dyDescent="0.7">
      <c r="B56" s="40" t="s">
        <v>27</v>
      </c>
      <c r="C56" s="7" t="s">
        <v>50</v>
      </c>
      <c r="D56" s="16">
        <f>D53*2*F$24^2/(F$24^2-D$25^2)</f>
        <v>91.917511471535803</v>
      </c>
      <c r="E56" s="16">
        <f>E53*2*E$24^2/(E$24^2-E$25^2)</f>
        <v>149.40499479255146</v>
      </c>
      <c r="F56" s="16">
        <f>F53*2*D$24^2/(D$24^2-F$25^2)</f>
        <v>208.66113452587334</v>
      </c>
      <c r="G56" s="1" t="s">
        <v>36</v>
      </c>
    </row>
    <row r="57" spans="1:7" x14ac:dyDescent="0.7">
      <c r="B57" s="40" t="s">
        <v>26</v>
      </c>
      <c r="C57" s="7" t="s">
        <v>50</v>
      </c>
      <c r="D57" s="16">
        <f>D53* (1+(F$34/D$33)^2)/((F$34/D$33)^2-1)</f>
        <v>48.457107005260134</v>
      </c>
      <c r="E57" s="16">
        <f>E53* (1+(E$34/E$33)^2)/((E$34/E$33)^2-1)</f>
        <v>79.747095704921506</v>
      </c>
      <c r="F57" s="16">
        <f>F53* (1+(D$34/F$33)^2)/((D$34/F$33)^2-1)</f>
        <v>112.85170835923442</v>
      </c>
      <c r="G57" s="1" t="s">
        <v>36</v>
      </c>
    </row>
    <row r="58" spans="1:7" outlineLevel="1" x14ac:dyDescent="0.7">
      <c r="B58" s="40" t="s">
        <v>27</v>
      </c>
      <c r="C58" s="7" t="s">
        <v>133</v>
      </c>
      <c r="D58" s="24">
        <f>D$30/F56</f>
        <v>1.6533984672513178</v>
      </c>
      <c r="E58" s="24">
        <f>D$30/E56</f>
        <v>2.3091597471626155</v>
      </c>
      <c r="F58" s="24">
        <f>D$30/D56</f>
        <v>3.7533653215452478</v>
      </c>
      <c r="G58" s="1" t="s">
        <v>36</v>
      </c>
    </row>
    <row r="59" spans="1:7" outlineLevel="1" x14ac:dyDescent="0.7">
      <c r="B59" s="40" t="s">
        <v>26</v>
      </c>
      <c r="C59" s="7" t="s">
        <v>133</v>
      </c>
      <c r="D59" s="24">
        <f>D$39/F57</f>
        <v>1.3291779289907915</v>
      </c>
      <c r="E59" s="24">
        <f>D$39/E57</f>
        <v>1.8809462422935976</v>
      </c>
      <c r="F59" s="24">
        <f>D$39/D57</f>
        <v>3.0955211582011519</v>
      </c>
      <c r="G59" s="1" t="s">
        <v>36</v>
      </c>
    </row>
    <row r="60" spans="1:7" x14ac:dyDescent="0.7">
      <c r="B60" s="40" t="s">
        <v>4</v>
      </c>
      <c r="C60" s="9" t="s">
        <v>23</v>
      </c>
      <c r="D60" s="12">
        <f>D53*D$46*D$5/1000</f>
        <v>4.4735332723379928</v>
      </c>
      <c r="E60" s="12">
        <f>E53*E$46*E$5/1000</f>
        <v>9.2351686902812915</v>
      </c>
      <c r="F60" s="12">
        <f>F53*F$46*F$5/1000</f>
        <v>15.721351271053418</v>
      </c>
      <c r="G60" s="1" t="s">
        <v>36</v>
      </c>
    </row>
    <row r="61" spans="1:7" x14ac:dyDescent="0.7">
      <c r="B61" s="40" t="s">
        <v>4</v>
      </c>
      <c r="C61" s="9" t="s">
        <v>131</v>
      </c>
      <c r="D61" s="12">
        <f>D53*D$46*D$6/1000</f>
        <v>3.7279443936149943</v>
      </c>
      <c r="E61" s="12">
        <f>E53*E$46*E$6/1000</f>
        <v>7.3881349522250321</v>
      </c>
      <c r="F61" s="12">
        <f>F53*F$46*F$6/1000</f>
        <v>13.101126059211181</v>
      </c>
      <c r="G61" s="1" t="s">
        <v>36</v>
      </c>
    </row>
    <row r="62" spans="1:7" x14ac:dyDescent="0.7">
      <c r="B62" s="40" t="s">
        <v>4</v>
      </c>
      <c r="C62" s="9" t="s">
        <v>132</v>
      </c>
      <c r="D62" s="12">
        <f>(D61*1000)/F$20</f>
        <v>8.1955166892058617</v>
      </c>
      <c r="E62" s="12">
        <f>(E61*1000)/E$20</f>
        <v>24.563838209208754</v>
      </c>
      <c r="F62" s="12">
        <f>(F61*1000)/D$20</f>
        <v>86.845411745982375</v>
      </c>
      <c r="G62" s="1" t="s">
        <v>36</v>
      </c>
    </row>
    <row r="63" spans="1:7" x14ac:dyDescent="0.7">
      <c r="B63" s="45"/>
      <c r="C63"/>
      <c r="D63"/>
      <c r="E63"/>
      <c r="F63"/>
    </row>
    <row r="64" spans="1:7" x14ac:dyDescent="0.7">
      <c r="B64" s="40" t="s">
        <v>27</v>
      </c>
      <c r="C64" s="7" t="s">
        <v>42</v>
      </c>
      <c r="D64" s="49">
        <v>100</v>
      </c>
      <c r="E64" s="49"/>
      <c r="F64" s="49"/>
      <c r="G64" s="1" t="s">
        <v>34</v>
      </c>
    </row>
    <row r="65" spans="1:11" x14ac:dyDescent="0.7">
      <c r="B65" s="40" t="s">
        <v>26</v>
      </c>
      <c r="C65" s="7" t="s">
        <v>42</v>
      </c>
      <c r="D65" s="49">
        <v>100</v>
      </c>
      <c r="E65" s="49"/>
      <c r="F65" s="49"/>
      <c r="G65" s="1" t="s">
        <v>34</v>
      </c>
    </row>
    <row r="66" spans="1:11" outlineLevel="1" x14ac:dyDescent="0.7">
      <c r="B66" s="41" t="s">
        <v>4</v>
      </c>
      <c r="C66" s="9" t="str">
        <f>CONCATENATE("締め代(i:",D64,"℃/o:",D65,"℃)[mm]")</f>
        <v>締め代(i:100℃/o:100℃)[mm]</v>
      </c>
      <c r="D66" s="17">
        <f>D$24*(1+D$29*10^-6*(D64-20)) - F$33*(1+D$38*10^-6*(D65-20))</f>
        <v>1.7324000000009221E-2</v>
      </c>
      <c r="E66" s="15">
        <f>E$24*(1+D$29*10^-6*(D64-20)) - E$33*(1+D$38*10^-6*(D65-20))</f>
        <v>4.7370760000013945E-2</v>
      </c>
      <c r="F66" s="15">
        <f>F$24*(1+D$29*10^-6*(D64-20)) - D$33*(1+D$38*10^-6*(D65-20))</f>
        <v>7.7417520000011564E-2</v>
      </c>
      <c r="G66" s="1" t="s">
        <v>36</v>
      </c>
    </row>
    <row r="67" spans="1:11" outlineLevel="1" x14ac:dyDescent="0.7">
      <c r="B67" s="41" t="s">
        <v>4</v>
      </c>
      <c r="C67" s="9" t="s">
        <v>56</v>
      </c>
      <c r="D67" s="35">
        <f>(D66/$D$3)*(1/(($D$3^2+F25^2)/($D$3^2-F25^2)*(1/$D$36)+(D34^2+$D$3^2)/(D34^2-$D$3^2)*(1/$D$27)-($D$37/$D$36)+($D$28/$D$27)))</f>
        <v>8.896776253468893</v>
      </c>
      <c r="E67" s="35">
        <f>(E66/$D$3)*(1/(($D$3^2+E25^2)/($D$3^2-E25^2)*(1/$D$36)+(E34^2+$D$3^2)/(E34^2-$D$3^2)*(1/$D$27)-($D$37/$D$36)+($D$28/$D$27)))</f>
        <v>24.578771357289536</v>
      </c>
      <c r="F67" s="35">
        <f>(F66/$D$3)*(1/(($D$3^2+D$25^2)/($D$3^2-D$25^2)*(1/$D$36)+(F$34^2+$D$3^2)/(F$34^2-$D$3^2)*(1/$D$27)-($D$37/$D$36)+($D$28/$D$27)))</f>
        <v>40.57507361211421</v>
      </c>
      <c r="G67" s="1" t="s">
        <v>36</v>
      </c>
    </row>
    <row r="68" spans="1:11" x14ac:dyDescent="0.7">
      <c r="B68" s="40" t="s">
        <v>27</v>
      </c>
      <c r="C68" s="7" t="s">
        <v>134</v>
      </c>
      <c r="D68" s="24">
        <f>D$30/F67</f>
        <v>8.5027572173521779</v>
      </c>
      <c r="E68" s="24">
        <f>D$30/E67</f>
        <v>14.0365030857281</v>
      </c>
      <c r="F68" s="24">
        <f>D$30/D67</f>
        <v>38.778091094005312</v>
      </c>
      <c r="G68" s="1" t="s">
        <v>36</v>
      </c>
    </row>
    <row r="69" spans="1:11" x14ac:dyDescent="0.7">
      <c r="B69" s="40" t="s">
        <v>26</v>
      </c>
      <c r="C69" s="7" t="s">
        <v>134</v>
      </c>
      <c r="D69" s="12">
        <f>D$39/F67</f>
        <v>3.6968509640661642</v>
      </c>
      <c r="E69" s="12">
        <f>D$39/E67</f>
        <v>6.1028274285774344</v>
      </c>
      <c r="F69" s="12">
        <f>D$39/D67</f>
        <v>16.860039606089266</v>
      </c>
      <c r="G69" s="1" t="s">
        <v>36</v>
      </c>
    </row>
    <row r="70" spans="1:11" x14ac:dyDescent="0.7">
      <c r="B70" s="40" t="s">
        <v>27</v>
      </c>
      <c r="C70" s="7" t="s">
        <v>50</v>
      </c>
      <c r="D70" s="16">
        <f>D67*2*F$24^2/(F$24^2-D$25^2)</f>
        <v>31.847579374676485</v>
      </c>
      <c r="E70" s="16">
        <f>E67*2*E$24^2/(E$24^2-E$25^2)</f>
        <v>88.46785188901012</v>
      </c>
      <c r="F70" s="16">
        <f>F67*2*D$24^2/(D$24^2-F$25^2)</f>
        <v>146.854795958018</v>
      </c>
      <c r="G70" s="1" t="s">
        <v>36</v>
      </c>
    </row>
    <row r="71" spans="1:11" x14ac:dyDescent="0.7">
      <c r="B71" s="40" t="s">
        <v>26</v>
      </c>
      <c r="C71" s="7" t="s">
        <v>50</v>
      </c>
      <c r="D71" s="16">
        <f>D67* (1+(F$34/D$33)^2)/((F$34/D$33)^2-1)</f>
        <v>16.789418435192424</v>
      </c>
      <c r="E71" s="16">
        <f>E67* (1+(E$34/E$33)^2)/((E$34/E$33)^2-1)</f>
        <v>47.221006641696547</v>
      </c>
      <c r="F71" s="16">
        <f>F67* (1+(D$34/F$33)^2)/((D$34/F$33)^2-1)</f>
        <v>79.424539899423152</v>
      </c>
      <c r="G71" s="1" t="s">
        <v>36</v>
      </c>
    </row>
    <row r="72" spans="1:11" x14ac:dyDescent="0.7">
      <c r="B72" s="40" t="s">
        <v>27</v>
      </c>
      <c r="C72" s="7" t="s">
        <v>133</v>
      </c>
      <c r="D72" s="24">
        <f>D$30/F70</f>
        <v>2.3492593329987437</v>
      </c>
      <c r="E72" s="24">
        <f>D$30/E70</f>
        <v>3.8997216800610195</v>
      </c>
      <c r="F72" s="24">
        <f>D$30/D70</f>
        <v>10.832848422832594</v>
      </c>
      <c r="G72" s="1" t="s">
        <v>36</v>
      </c>
    </row>
    <row r="73" spans="1:11" x14ac:dyDescent="0.7">
      <c r="B73" s="40" t="s">
        <v>26</v>
      </c>
      <c r="C73" s="7" t="s">
        <v>133</v>
      </c>
      <c r="D73" s="24">
        <f>D$39/F71</f>
        <v>1.8885850669068771</v>
      </c>
      <c r="E73" s="24">
        <f>D$39/E71</f>
        <v>3.1765523581098063</v>
      </c>
      <c r="F73" s="24">
        <f>D$39/D71</f>
        <v>8.9341986787096737</v>
      </c>
      <c r="G73" s="1" t="s">
        <v>36</v>
      </c>
    </row>
    <row r="74" spans="1:11" x14ac:dyDescent="0.7">
      <c r="B74" s="40" t="s">
        <v>4</v>
      </c>
      <c r="C74" s="9" t="s">
        <v>23</v>
      </c>
      <c r="D74" s="12">
        <f>D67*D$46*D$5/1000</f>
        <v>1.549989808200581</v>
      </c>
      <c r="E74" s="12">
        <f>E67*E$46*E$5/1000</f>
        <v>5.4684619948366073</v>
      </c>
      <c r="F74" s="12">
        <f>F67*F$46*F$5/1000</f>
        <v>11.064618422309014</v>
      </c>
      <c r="G74" s="1" t="s">
        <v>36</v>
      </c>
    </row>
    <row r="75" spans="1:11" x14ac:dyDescent="0.7">
      <c r="B75" s="40" t="s">
        <v>4</v>
      </c>
      <c r="C75" s="9" t="s">
        <v>131</v>
      </c>
      <c r="D75" s="12">
        <f>D67*D$46*D$6/1000</f>
        <v>1.2916581735004842</v>
      </c>
      <c r="E75" s="12">
        <f>E67*E$46*E$6/1000</f>
        <v>4.374769595869286</v>
      </c>
      <c r="F75" s="12">
        <f>F67*F$46*F$6/1000</f>
        <v>9.2205153519241776</v>
      </c>
      <c r="G75" s="1" t="s">
        <v>36</v>
      </c>
    </row>
    <row r="76" spans="1:11" x14ac:dyDescent="0.7">
      <c r="B76" s="40" t="s">
        <v>4</v>
      </c>
      <c r="C76" s="9" t="s">
        <v>132</v>
      </c>
      <c r="D76" s="12">
        <f>(D75*1000)/F$20</f>
        <v>2.8395826224777201</v>
      </c>
      <c r="E76" s="12">
        <f>(E75*1000)/E$20</f>
        <v>14.545096056094021</v>
      </c>
      <c r="F76" s="12">
        <f>(F75*1000)/D$20</f>
        <v>61.121421825035135</v>
      </c>
      <c r="G76" s="1" t="s">
        <v>36</v>
      </c>
    </row>
    <row r="77" spans="1:11" x14ac:dyDescent="0.7">
      <c r="A77"/>
      <c r="B77" s="45"/>
      <c r="C77"/>
      <c r="D77"/>
      <c r="E77"/>
      <c r="F77"/>
      <c r="G77"/>
    </row>
    <row r="78" spans="1:11" x14ac:dyDescent="0.7">
      <c r="A78"/>
      <c r="B78" s="40" t="s">
        <v>27</v>
      </c>
      <c r="C78" s="7" t="s">
        <v>42</v>
      </c>
      <c r="D78" s="49">
        <v>-40</v>
      </c>
      <c r="E78" s="49"/>
      <c r="F78" s="49"/>
      <c r="G78" s="1" t="s">
        <v>34</v>
      </c>
      <c r="I78"/>
      <c r="J78"/>
      <c r="K78"/>
    </row>
    <row r="79" spans="1:11" x14ac:dyDescent="0.7">
      <c r="A79"/>
      <c r="B79" s="40" t="s">
        <v>26</v>
      </c>
      <c r="C79" s="7" t="s">
        <v>42</v>
      </c>
      <c r="D79" s="49">
        <v>-40</v>
      </c>
      <c r="E79" s="49"/>
      <c r="F79" s="49"/>
      <c r="G79" s="1" t="s">
        <v>34</v>
      </c>
      <c r="I79"/>
      <c r="J79"/>
      <c r="K79"/>
    </row>
    <row r="80" spans="1:11" x14ac:dyDescent="0.7">
      <c r="A80"/>
      <c r="B80" s="41" t="s">
        <v>4</v>
      </c>
      <c r="C80" s="9" t="str">
        <f>CONCATENATE("締め代(i:",D78,"℃/o:",D79,"℃)[mm]")</f>
        <v>締め代(i:-40℃/o:-40℃)[mm]</v>
      </c>
      <c r="D80" s="17">
        <f>D$24*(1+D$29*10^-6*(D78-20)) - F$33*(1+D$38*10^-6*(D79-20))</f>
        <v>7.4506999999996992E-2</v>
      </c>
      <c r="E80" s="15">
        <f>E$24*(1+D$29*10^-6*(D78-20)) - E$33*(1+D$38*10^-6*(D79-20))</f>
        <v>0.10447193000000965</v>
      </c>
      <c r="F80" s="15">
        <f>F$24*(1+D$29*10^-6*(D78-20)) - D$33*(1+D$38*10^-6*(D79-20))</f>
        <v>0.1344368600000081</v>
      </c>
      <c r="G80" s="1" t="s">
        <v>36</v>
      </c>
      <c r="I80"/>
      <c r="J80"/>
      <c r="K80"/>
    </row>
    <row r="81" spans="1:11" x14ac:dyDescent="0.7">
      <c r="A81"/>
      <c r="B81" s="41" t="s">
        <v>4</v>
      </c>
      <c r="C81" s="9" t="s">
        <v>56</v>
      </c>
      <c r="D81" s="35">
        <f>(D80/$D$3)*(1/(($D$3^2+F$25^2)/($D$3^2-F$25^2)*(1/$D$36)+(D$34^2+$D$3^2)/(D$34^2-$D$3^2)*(1/$D$27)-($D$37/$D$36)+($D$28/$D$27)))</f>
        <v>38.2632249086139</v>
      </c>
      <c r="E81" s="35">
        <f>(E80/$D$3)*(1/(($D$3^2+E$25^2)/($D$3^2-E$25^2)*(1/$D$36)+(E$34^2+$D$3^2)/(E$34^2-$D$3^2)*(1/$D$27)-($D$37/$D$36)+($D$28/$D$27)))</f>
        <v>54.206258897350153</v>
      </c>
      <c r="F81" s="35">
        <f>(F80/$D$3)*(1/(($D$3^2+D$25^2)/($D$3^2-D$25^2)*(1/$D$36)+(F$34^2+$D$3^2)/(F$34^2-$D$3^2)*(1/$D$27)-($D$37/$D$36)+($D$28/$D$27)))</f>
        <v>70.459315807080969</v>
      </c>
      <c r="G81" s="1" t="s">
        <v>36</v>
      </c>
      <c r="I81"/>
      <c r="J81"/>
      <c r="K81"/>
    </row>
    <row r="82" spans="1:11" x14ac:dyDescent="0.7">
      <c r="A82"/>
      <c r="B82" s="40" t="s">
        <v>27</v>
      </c>
      <c r="C82" s="7" t="s">
        <v>134</v>
      </c>
      <c r="D82" s="12">
        <f>D$30/F81</f>
        <v>4.8964426640845762</v>
      </c>
      <c r="E82" s="12">
        <f>D$30/E81</f>
        <v>6.3645786855226998</v>
      </c>
      <c r="F82" s="12">
        <f>D$30/D81</f>
        <v>9.0164903983911948</v>
      </c>
      <c r="G82" s="1" t="s">
        <v>36</v>
      </c>
      <c r="I82"/>
      <c r="J82"/>
      <c r="K82"/>
    </row>
    <row r="83" spans="1:11" x14ac:dyDescent="0.7">
      <c r="A83"/>
      <c r="B83" s="40" t="s">
        <v>26</v>
      </c>
      <c r="C83" s="7" t="s">
        <v>134</v>
      </c>
      <c r="D83" s="12">
        <f>D$39/F81</f>
        <v>2.1288881148193806</v>
      </c>
      <c r="E83" s="12">
        <f>D$39/E81</f>
        <v>2.7672081241403044</v>
      </c>
      <c r="F83" s="12">
        <f>D$39/D81</f>
        <v>3.9202132166918235</v>
      </c>
      <c r="G83" s="1" t="s">
        <v>36</v>
      </c>
      <c r="I83"/>
      <c r="J83"/>
      <c r="K83"/>
    </row>
    <row r="84" spans="1:11" x14ac:dyDescent="0.7">
      <c r="A84"/>
      <c r="B84" s="40" t="s">
        <v>27</v>
      </c>
      <c r="C84" s="7" t="s">
        <v>50</v>
      </c>
      <c r="D84" s="16">
        <f>D81*2*F$24^2/(F$24^2-D$25^2)</f>
        <v>136.96996054419662</v>
      </c>
      <c r="E84" s="16">
        <f>E81*2*E$24^2/(E$24^2-E$25^2)</f>
        <v>195.10785197022733</v>
      </c>
      <c r="F84" s="16">
        <f>F81*2*D$24^2/(D$24^2-F$25^2)</f>
        <v>255.01588845179845</v>
      </c>
      <c r="G84" s="1" t="s">
        <v>36</v>
      </c>
      <c r="I84"/>
      <c r="J84"/>
      <c r="K84"/>
    </row>
    <row r="85" spans="1:11" x14ac:dyDescent="0.7">
      <c r="A85"/>
      <c r="B85" s="40" t="s">
        <v>26</v>
      </c>
      <c r="C85" s="7" t="s">
        <v>50</v>
      </c>
      <c r="D85" s="16">
        <f>D81* (1+(F$34/D$33)^2)/((F$34/D$33)^2-1)</f>
        <v>72.207873432819525</v>
      </c>
      <c r="E85" s="16">
        <f>E81* (1+(E$34/E$33)^2)/((E$34/E$33)^2-1)</f>
        <v>104.14166250235083</v>
      </c>
      <c r="F85" s="16">
        <f>F81* (1+(D$34/F$33)^2)/((D$34/F$33)^2-1)</f>
        <v>137.92208470411109</v>
      </c>
      <c r="G85" s="1" t="s">
        <v>36</v>
      </c>
      <c r="I85"/>
      <c r="J85"/>
      <c r="K85"/>
    </row>
    <row r="86" spans="1:11" x14ac:dyDescent="0.7">
      <c r="B86" s="40" t="s">
        <v>27</v>
      </c>
      <c r="C86" s="7" t="s">
        <v>133</v>
      </c>
      <c r="D86" s="24">
        <f>D$30/F84</f>
        <v>1.3528568831318517</v>
      </c>
      <c r="E86" s="24">
        <f>D$30/E84</f>
        <v>1.7682527715627028</v>
      </c>
      <c r="F86" s="24">
        <f>D$30/D84</f>
        <v>2.5188004627385254</v>
      </c>
      <c r="G86" s="1" t="s">
        <v>36</v>
      </c>
      <c r="I86"/>
      <c r="J86"/>
      <c r="K86"/>
    </row>
    <row r="87" spans="1:11" x14ac:dyDescent="0.7">
      <c r="B87" s="40" t="s">
        <v>26</v>
      </c>
      <c r="C87" s="7" t="s">
        <v>133</v>
      </c>
      <c r="D87" s="24">
        <f>D$39/F85</f>
        <v>1.0875705679898913</v>
      </c>
      <c r="E87" s="24">
        <f>D$39/E85</f>
        <v>1.4403457405590583</v>
      </c>
      <c r="F87" s="24">
        <f>D$39/D85</f>
        <v>2.0773357927450449</v>
      </c>
      <c r="G87" s="1" t="s">
        <v>36</v>
      </c>
      <c r="I87"/>
      <c r="J87"/>
      <c r="K87"/>
    </row>
    <row r="88" spans="1:11" x14ac:dyDescent="0.7">
      <c r="A88"/>
      <c r="B88" s="40" t="s">
        <v>4</v>
      </c>
      <c r="C88" s="9" t="s">
        <v>23</v>
      </c>
      <c r="D88" s="12">
        <f>D81*D$46*D$5/1000</f>
        <v>6.6661908704418469</v>
      </c>
      <c r="E88" s="12">
        <f>E81*E$46*E$5/1000</f>
        <v>12.060198711866033</v>
      </c>
      <c r="F88" s="12">
        <f>F81*F$46*F$5/1000</f>
        <v>19.21390090761426</v>
      </c>
      <c r="G88" s="1" t="s">
        <v>36</v>
      </c>
      <c r="I88"/>
      <c r="J88"/>
      <c r="K88"/>
    </row>
    <row r="89" spans="1:11" x14ac:dyDescent="0.7">
      <c r="A89"/>
      <c r="B89" s="40" t="s">
        <v>4</v>
      </c>
      <c r="C89" s="9" t="s">
        <v>131</v>
      </c>
      <c r="D89" s="12">
        <f>D81*D$46*D$6/1000</f>
        <v>5.5551590587015394</v>
      </c>
      <c r="E89" s="12">
        <f>E81*E$46*E$6/1000</f>
        <v>9.648158969492826</v>
      </c>
      <c r="F89" s="12">
        <f>F81*F$46*F$6/1000</f>
        <v>16.01158408967855</v>
      </c>
      <c r="G89" s="1" t="s">
        <v>36</v>
      </c>
      <c r="I89"/>
      <c r="J89"/>
      <c r="K89"/>
    </row>
    <row r="90" spans="1:11" x14ac:dyDescent="0.7">
      <c r="A90"/>
      <c r="B90" s="40" t="s">
        <v>4</v>
      </c>
      <c r="C90" s="9" t="s">
        <v>132</v>
      </c>
      <c r="D90" s="12">
        <f>(D89*1000)/F$20</f>
        <v>12.212467239253423</v>
      </c>
      <c r="E90" s="12">
        <f>(E89*1000)/E$20</f>
        <v>32.07789482404808</v>
      </c>
      <c r="F90" s="12">
        <f>(F89*1000)/D$20</f>
        <v>106.13840418670685</v>
      </c>
      <c r="G90" s="1" t="s">
        <v>36</v>
      </c>
      <c r="I90"/>
      <c r="J90"/>
      <c r="K90"/>
    </row>
    <row r="91" spans="1:11" x14ac:dyDescent="0.7">
      <c r="A91"/>
      <c r="B91" s="45"/>
      <c r="C91"/>
      <c r="D91"/>
      <c r="E91"/>
      <c r="F91"/>
      <c r="G91"/>
      <c r="I91"/>
      <c r="J91"/>
      <c r="K91"/>
    </row>
    <row r="92" spans="1:11" x14ac:dyDescent="0.7">
      <c r="A92"/>
      <c r="B92" s="46" t="s">
        <v>4</v>
      </c>
      <c r="C92" s="8" t="s">
        <v>127</v>
      </c>
      <c r="D92" s="50">
        <f>F60</f>
        <v>15.721351271053418</v>
      </c>
      <c r="E92" s="51"/>
      <c r="F92" s="52"/>
      <c r="G92" s="1" t="s">
        <v>35</v>
      </c>
      <c r="I92"/>
      <c r="J92"/>
      <c r="K92"/>
    </row>
    <row r="93" spans="1:11" x14ac:dyDescent="0.7">
      <c r="A93"/>
      <c r="B93" s="40" t="s">
        <v>4</v>
      </c>
      <c r="C93" s="7" t="s">
        <v>30</v>
      </c>
      <c r="D93" s="4">
        <f>E93*(1-0.05)</f>
        <v>19</v>
      </c>
      <c r="E93" s="4">
        <v>20</v>
      </c>
      <c r="F93" s="4">
        <f>E93*(1+0.05)</f>
        <v>21</v>
      </c>
      <c r="G93" s="1" t="s">
        <v>34</v>
      </c>
      <c r="I93"/>
      <c r="J93"/>
      <c r="K93"/>
    </row>
    <row r="94" spans="1:11" x14ac:dyDescent="0.7">
      <c r="B94" s="40" t="s">
        <v>4</v>
      </c>
      <c r="C94" s="7" t="s">
        <v>32</v>
      </c>
      <c r="D94" s="22">
        <f>D93*1000/F47</f>
        <v>12.412289045648071</v>
      </c>
      <c r="E94" s="22">
        <f>E93*1000/E47</f>
        <v>13.065567416471655</v>
      </c>
      <c r="F94" s="22">
        <f>F93*1000/D47</f>
        <v>13.718845787295237</v>
      </c>
      <c r="G94" s="1" t="s">
        <v>35</v>
      </c>
      <c r="I94"/>
      <c r="J94"/>
      <c r="K94"/>
    </row>
    <row r="95" spans="1:11" x14ac:dyDescent="0.7">
      <c r="B95" s="40" t="s">
        <v>27</v>
      </c>
      <c r="C95" s="7" t="s">
        <v>31</v>
      </c>
      <c r="D95" s="16">
        <f>D30/F94</f>
        <v>25.147888193298154</v>
      </c>
      <c r="E95" s="16">
        <f>D30/E94</f>
        <v>26.405282602963059</v>
      </c>
      <c r="F95" s="16">
        <f>D30/D94</f>
        <v>27.795034318908485</v>
      </c>
      <c r="G95" s="1" t="s">
        <v>36</v>
      </c>
      <c r="I95"/>
      <c r="J95"/>
      <c r="K95"/>
    </row>
    <row r="96" spans="1:11" x14ac:dyDescent="0.7">
      <c r="B96" s="40" t="s">
        <v>26</v>
      </c>
      <c r="C96" s="7" t="s">
        <v>31</v>
      </c>
      <c r="D96" s="16">
        <f>D39/F94</f>
        <v>10.933864431868763</v>
      </c>
      <c r="E96" s="16">
        <f>D39/E94</f>
        <v>11.480557653462199</v>
      </c>
      <c r="F96" s="16">
        <f>D39/D94</f>
        <v>12.084797529960211</v>
      </c>
      <c r="G96" s="1" t="s">
        <v>36</v>
      </c>
      <c r="I96"/>
      <c r="J96"/>
      <c r="K96"/>
    </row>
    <row r="97" spans="1:11" x14ac:dyDescent="0.7">
      <c r="B97" s="46" t="s">
        <v>130</v>
      </c>
      <c r="C97" s="7" t="s">
        <v>31</v>
      </c>
      <c r="D97" s="16">
        <f>$D$42/F94</f>
        <v>10.933864431868763</v>
      </c>
      <c r="E97" s="16">
        <f>$D$42/E94</f>
        <v>11.480557653462199</v>
      </c>
      <c r="F97" s="16">
        <f>$D$42/D94</f>
        <v>12.084797529960211</v>
      </c>
      <c r="G97" s="1" t="s">
        <v>36</v>
      </c>
      <c r="I97"/>
      <c r="J97"/>
      <c r="K97"/>
    </row>
    <row r="98" spans="1:11" x14ac:dyDescent="0.7">
      <c r="A98"/>
      <c r="B98" s="45"/>
      <c r="C98"/>
      <c r="D98"/>
      <c r="E98"/>
      <c r="F98"/>
      <c r="G98"/>
      <c r="I98"/>
      <c r="J98"/>
      <c r="K98"/>
    </row>
    <row r="99" spans="1:11" customFormat="1" x14ac:dyDescent="0.7">
      <c r="B99" s="45"/>
    </row>
    <row r="100" spans="1:11" customFormat="1" x14ac:dyDescent="0.7">
      <c r="B100" s="45"/>
    </row>
    <row r="101" spans="1:11" customFormat="1" x14ac:dyDescent="0.7">
      <c r="B101" s="45"/>
    </row>
    <row r="102" spans="1:11" customFormat="1" x14ac:dyDescent="0.7">
      <c r="B102" s="45"/>
    </row>
    <row r="103" spans="1:11" customFormat="1" x14ac:dyDescent="0.7">
      <c r="B103" s="45"/>
    </row>
    <row r="104" spans="1:11" customFormat="1" x14ac:dyDescent="0.7">
      <c r="B104" s="45"/>
    </row>
    <row r="105" spans="1:11" customFormat="1" x14ac:dyDescent="0.7">
      <c r="B105" s="45"/>
    </row>
    <row r="106" spans="1:11" customFormat="1" x14ac:dyDescent="0.7">
      <c r="B106" s="45"/>
    </row>
    <row r="107" spans="1:11" customFormat="1" x14ac:dyDescent="0.7">
      <c r="B107" s="45"/>
    </row>
    <row r="108" spans="1:11" x14ac:dyDescent="0.7">
      <c r="A108"/>
      <c r="B108" s="45"/>
      <c r="C108"/>
      <c r="D108"/>
      <c r="E108"/>
      <c r="F108"/>
      <c r="G108"/>
      <c r="I108"/>
      <c r="J108"/>
      <c r="K108"/>
    </row>
    <row r="109" spans="1:11" x14ac:dyDescent="0.7">
      <c r="A109"/>
      <c r="B109" s="45"/>
      <c r="C109"/>
      <c r="D109"/>
      <c r="E109"/>
      <c r="F109"/>
      <c r="G109"/>
      <c r="I109"/>
      <c r="J109"/>
      <c r="K109"/>
    </row>
    <row r="110" spans="1:11" customFormat="1" x14ac:dyDescent="0.7">
      <c r="A110" s="6"/>
      <c r="B110" s="39"/>
      <c r="C110" s="10"/>
      <c r="D110" s="1"/>
      <c r="E110" s="1"/>
      <c r="F110" s="1"/>
      <c r="G110" s="1"/>
    </row>
    <row r="111" spans="1:11" customFormat="1" x14ac:dyDescent="0.7">
      <c r="A111" s="6"/>
      <c r="B111" s="39"/>
      <c r="C111" s="10"/>
      <c r="D111" s="1"/>
      <c r="E111" s="1"/>
      <c r="F111" s="1"/>
      <c r="G111" s="1"/>
    </row>
    <row r="112" spans="1:11" customFormat="1" x14ac:dyDescent="0.7">
      <c r="A112" s="6"/>
      <c r="B112" s="39"/>
      <c r="C112" s="6"/>
      <c r="D112" s="6"/>
      <c r="E112" s="6"/>
      <c r="F112" s="6"/>
      <c r="G112" s="6"/>
    </row>
    <row r="113" spans="3:7" x14ac:dyDescent="0.7">
      <c r="C113" s="6"/>
      <c r="D113" s="6"/>
      <c r="E113" s="6"/>
      <c r="F113" s="6"/>
      <c r="G113" s="6"/>
    </row>
    <row r="114" spans="3:7" x14ac:dyDescent="0.7">
      <c r="C114" s="6"/>
      <c r="D114" s="6"/>
      <c r="E114" s="6"/>
      <c r="F114" s="6"/>
      <c r="G114" s="6"/>
    </row>
    <row r="127" spans="3:7" outlineLevel="1" x14ac:dyDescent="0.7"/>
  </sheetData>
  <mergeCells count="22">
    <mergeCell ref="D38:F38"/>
    <mergeCell ref="D3:F3"/>
    <mergeCell ref="D9:F9"/>
    <mergeCell ref="D14:F14"/>
    <mergeCell ref="D26:F26"/>
    <mergeCell ref="D27:F27"/>
    <mergeCell ref="D28:F28"/>
    <mergeCell ref="D29:F29"/>
    <mergeCell ref="D30:F30"/>
    <mergeCell ref="D35:F35"/>
    <mergeCell ref="D36:F36"/>
    <mergeCell ref="D37:F37"/>
    <mergeCell ref="D78:F78"/>
    <mergeCell ref="D79:F79"/>
    <mergeCell ref="D92:F92"/>
    <mergeCell ref="D41:F41"/>
    <mergeCell ref="D42:F42"/>
    <mergeCell ref="D39:F39"/>
    <mergeCell ref="D50:F50"/>
    <mergeCell ref="D51:F51"/>
    <mergeCell ref="D64:F64"/>
    <mergeCell ref="D65:F65"/>
  </mergeCells>
  <phoneticPr fontId="1"/>
  <conditionalFormatting sqref="D86:F87 D82:F83">
    <cfRule type="top10" dxfId="50" priority="9" bottom="1" rank="1"/>
  </conditionalFormatting>
  <conditionalFormatting sqref="D68:F69 D72:F73">
    <cfRule type="top10" dxfId="49" priority="8" bottom="1" rank="1"/>
  </conditionalFormatting>
  <conditionalFormatting sqref="D58:F59 D54:F55">
    <cfRule type="top10" dxfId="48" priority="7" bottom="1" rank="1"/>
  </conditionalFormatting>
  <conditionalFormatting sqref="D76:F76 D72:F73 D68:F69 D82:F83 D86:F87 D90:F90 D62:F62 D58:F59 D54:F55">
    <cfRule type="cellIs" dxfId="47" priority="5" operator="lessThan">
      <formula>1</formula>
    </cfRule>
  </conditionalFormatting>
  <conditionalFormatting sqref="F3:F7 F32:F39 F23:F30 F41:F1048576 F9:F21">
    <cfRule type="expression" dxfId="46" priority="16">
      <formula>AND($F4&lt;$E4,ISNUMBER($E4))</formula>
    </cfRule>
  </conditionalFormatting>
  <conditionalFormatting sqref="D3:D7 D32:D39 D23:D30 D41:D1048576 D9:D21">
    <cfRule type="expression" dxfId="45" priority="17">
      <formula>AND($D4&gt;$E4,ISNUMBER($E4))</formula>
    </cfRule>
  </conditionalFormatting>
  <conditionalFormatting sqref="F1">
    <cfRule type="expression" dxfId="44" priority="19">
      <formula>AND($F3&lt;$E3,ISNUMBER($E3))</formula>
    </cfRule>
  </conditionalFormatting>
  <conditionalFormatting sqref="F2">
    <cfRule type="expression" dxfId="43" priority="20">
      <formula>AND($F1&lt;$E1,ISNUMBER($E1))</formula>
    </cfRule>
  </conditionalFormatting>
  <conditionalFormatting sqref="D1">
    <cfRule type="expression" dxfId="42" priority="22">
      <formula>AND($D3&gt;$E3,ISNUMBER($E3))</formula>
    </cfRule>
  </conditionalFormatting>
  <conditionalFormatting sqref="D2">
    <cfRule type="expression" dxfId="41" priority="23">
      <formula>AND($D1&gt;$E1,ISNUMBER($E1))</formula>
    </cfRule>
  </conditionalFormatting>
  <dataValidations count="3">
    <dataValidation type="list" allowBlank="1" showInputMessage="1" showErrorMessage="1" sqref="C23" xr:uid="{B053617F-D36E-441C-815C-9AFB4F513CE8}">
      <formula1>"外形[mm],外形公差[mm]"</formula1>
    </dataValidation>
    <dataValidation type="list" allowBlank="1" showInputMessage="1" showErrorMessage="1" sqref="C32" xr:uid="{DB66376E-8B00-483F-998A-EB309192F87A}">
      <formula1>"内径[mm],内径公差[mm]"</formula1>
    </dataValidation>
    <dataValidation type="list" allowBlank="1" showInputMessage="1" showErrorMessage="1" sqref="D35:F35 D26:F26 D41:F41" xr:uid="{BFCA024A-B59A-4835-866D-C60E90746B72}">
      <formula1>Material_List</formula1>
    </dataValidation>
  </dataValidations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C406A-A01B-4EBD-A54F-AB6DC774D0E4}">
  <dimension ref="A1:AR56"/>
  <sheetViews>
    <sheetView zoomScale="55" zoomScaleNormal="55" workbookViewId="0">
      <selection activeCell="I34" sqref="I34"/>
    </sheetView>
  </sheetViews>
  <sheetFormatPr defaultRowHeight="17.649999999999999" x14ac:dyDescent="0.7"/>
  <cols>
    <col min="1" max="1" width="11" bestFit="1" customWidth="1"/>
    <col min="2" max="2" width="17.625" bestFit="1" customWidth="1"/>
    <col min="3" max="3" width="17.25" bestFit="1" customWidth="1"/>
    <col min="4" max="4" width="18" bestFit="1" customWidth="1"/>
    <col min="5" max="5" width="11.875" bestFit="1" customWidth="1"/>
    <col min="6" max="6" width="11.5" bestFit="1" customWidth="1"/>
    <col min="7" max="7" width="12.25" bestFit="1" customWidth="1"/>
    <col min="8" max="8" width="13.1875" bestFit="1" customWidth="1"/>
    <col min="9" max="9" width="13.3125" bestFit="1" customWidth="1"/>
    <col min="10" max="10" width="18.9375" bestFit="1" customWidth="1"/>
    <col min="11" max="11" width="19.0625" bestFit="1" customWidth="1"/>
    <col min="14" max="14" width="14.8125" bestFit="1" customWidth="1"/>
    <col min="15" max="17" width="17.25" bestFit="1" customWidth="1"/>
    <col min="18" max="18" width="15.3125" bestFit="1" customWidth="1"/>
    <col min="19" max="21" width="17.875" bestFit="1" customWidth="1"/>
    <col min="22" max="24" width="21.625" bestFit="1" customWidth="1"/>
    <col min="25" max="25" width="19.75" bestFit="1" customWidth="1"/>
    <col min="26" max="28" width="22.3125" bestFit="1" customWidth="1"/>
    <col min="29" max="31" width="18.75" bestFit="1" customWidth="1"/>
    <col min="32" max="32" width="16.8125" bestFit="1" customWidth="1"/>
    <col min="33" max="35" width="19.375" bestFit="1" customWidth="1"/>
    <col min="36" max="36" width="13.1875" bestFit="1" customWidth="1"/>
    <col min="37" max="39" width="18.875" bestFit="1" customWidth="1"/>
    <col min="40" max="40" width="16.9375" bestFit="1" customWidth="1"/>
    <col min="41" max="43" width="19.5" bestFit="1" customWidth="1"/>
  </cols>
  <sheetData>
    <row r="1" spans="1:44" x14ac:dyDescent="0.7">
      <c r="A1" s="29"/>
      <c r="B1" s="29"/>
      <c r="C1" s="29"/>
      <c r="D1" s="29"/>
    </row>
    <row r="2" spans="1:44" x14ac:dyDescent="0.7">
      <c r="A2" t="s">
        <v>65</v>
      </c>
      <c r="B2" s="29"/>
      <c r="C2" s="29"/>
      <c r="D2" s="29"/>
      <c r="O2" s="3" t="s">
        <v>7</v>
      </c>
      <c r="P2" s="3" t="s">
        <v>7</v>
      </c>
      <c r="Q2" s="3" t="s">
        <v>7</v>
      </c>
      <c r="R2" s="3" t="s">
        <v>7</v>
      </c>
      <c r="S2" s="3" t="s">
        <v>7</v>
      </c>
      <c r="T2" s="3" t="s">
        <v>7</v>
      </c>
      <c r="U2" s="3" t="s">
        <v>7</v>
      </c>
      <c r="V2" s="3" t="s">
        <v>7</v>
      </c>
      <c r="W2" s="3" t="s">
        <v>7</v>
      </c>
      <c r="X2" s="3" t="s">
        <v>7</v>
      </c>
      <c r="Y2" s="3" t="s">
        <v>7</v>
      </c>
      <c r="Z2" s="3" t="s">
        <v>7</v>
      </c>
      <c r="AA2" s="3" t="s">
        <v>7</v>
      </c>
      <c r="AB2" s="3" t="s">
        <v>7</v>
      </c>
      <c r="AC2" s="3" t="s">
        <v>7</v>
      </c>
      <c r="AD2" s="3" t="s">
        <v>7</v>
      </c>
      <c r="AE2" s="3" t="s">
        <v>7</v>
      </c>
      <c r="AF2" s="3" t="s">
        <v>7</v>
      </c>
      <c r="AG2" s="3" t="s">
        <v>7</v>
      </c>
      <c r="AH2" s="3" t="s">
        <v>7</v>
      </c>
      <c r="AI2" s="3" t="s">
        <v>7</v>
      </c>
      <c r="AJ2" s="3"/>
      <c r="AK2" s="3" t="s">
        <v>5</v>
      </c>
      <c r="AL2" s="3" t="s">
        <v>5</v>
      </c>
      <c r="AM2" s="3" t="s">
        <v>5</v>
      </c>
      <c r="AN2" s="3" t="s">
        <v>5</v>
      </c>
      <c r="AO2" s="3" t="s">
        <v>5</v>
      </c>
      <c r="AP2" s="3" t="s">
        <v>5</v>
      </c>
      <c r="AQ2" s="3" t="s">
        <v>5</v>
      </c>
    </row>
    <row r="3" spans="1:44" x14ac:dyDescent="0.7">
      <c r="A3" s="30">
        <v>0.01</v>
      </c>
      <c r="B3" s="29"/>
      <c r="C3" s="29"/>
      <c r="D3" s="29"/>
      <c r="O3" s="3">
        <v>-30</v>
      </c>
      <c r="P3" s="3">
        <v>-20</v>
      </c>
      <c r="Q3" s="3">
        <v>-10</v>
      </c>
      <c r="R3" s="3">
        <v>0</v>
      </c>
      <c r="S3" s="3">
        <v>10</v>
      </c>
      <c r="T3" s="3">
        <v>20</v>
      </c>
      <c r="U3" s="3">
        <v>30</v>
      </c>
      <c r="V3" s="3">
        <v>-30</v>
      </c>
      <c r="W3" s="3">
        <v>-20</v>
      </c>
      <c r="X3" s="3">
        <v>-10</v>
      </c>
      <c r="Y3" s="3">
        <v>0</v>
      </c>
      <c r="Z3" s="3">
        <v>10</v>
      </c>
      <c r="AA3" s="3">
        <v>20</v>
      </c>
      <c r="AB3" s="3">
        <v>30</v>
      </c>
      <c r="AC3" s="3">
        <v>-30</v>
      </c>
      <c r="AD3" s="3">
        <v>-20</v>
      </c>
      <c r="AE3" s="3">
        <v>-10</v>
      </c>
      <c r="AF3" s="3">
        <v>0</v>
      </c>
      <c r="AG3" s="3">
        <v>10</v>
      </c>
      <c r="AH3" s="3">
        <v>20</v>
      </c>
      <c r="AI3" s="3">
        <v>30</v>
      </c>
      <c r="AJ3" s="3"/>
      <c r="AK3" s="3">
        <v>-30</v>
      </c>
      <c r="AL3" s="3">
        <v>-20</v>
      </c>
      <c r="AM3" s="3">
        <v>-10</v>
      </c>
      <c r="AN3" s="3">
        <v>0</v>
      </c>
      <c r="AO3" s="3">
        <v>10</v>
      </c>
      <c r="AP3" s="3">
        <v>20</v>
      </c>
      <c r="AQ3" s="3">
        <v>30</v>
      </c>
    </row>
    <row r="4" spans="1:44" x14ac:dyDescent="0.7">
      <c r="A4" s="19" t="s">
        <v>66</v>
      </c>
      <c r="B4" s="31" t="s">
        <v>67</v>
      </c>
      <c r="C4" s="31"/>
      <c r="D4" s="31"/>
      <c r="E4" s="32" t="s">
        <v>68</v>
      </c>
      <c r="F4" s="32"/>
      <c r="G4" s="32"/>
      <c r="H4" s="32" t="s">
        <v>69</v>
      </c>
      <c r="I4" s="32"/>
      <c r="J4" s="33" t="s">
        <v>70</v>
      </c>
      <c r="K4" s="33"/>
      <c r="N4" s="3"/>
      <c r="O4" s="33" t="s">
        <v>71</v>
      </c>
      <c r="P4" s="33"/>
      <c r="Q4" s="33"/>
      <c r="R4" s="33"/>
      <c r="S4" s="33"/>
      <c r="T4" s="33"/>
      <c r="U4" s="33"/>
      <c r="V4" s="33" t="s">
        <v>56</v>
      </c>
      <c r="W4" s="33"/>
      <c r="X4" s="33"/>
      <c r="Y4" s="33"/>
      <c r="Z4" s="33"/>
      <c r="AA4" s="33"/>
      <c r="AB4" s="33"/>
      <c r="AC4" s="33" t="s">
        <v>82</v>
      </c>
      <c r="AD4" s="33"/>
      <c r="AE4" s="33"/>
      <c r="AF4" s="33"/>
      <c r="AG4" s="33"/>
      <c r="AH4" s="33"/>
      <c r="AI4" s="33"/>
      <c r="AJ4" s="33"/>
      <c r="AK4" s="33" t="s">
        <v>99</v>
      </c>
      <c r="AL4" s="33"/>
      <c r="AM4" s="33"/>
      <c r="AN4" s="33"/>
      <c r="AO4" s="33"/>
      <c r="AP4" s="33"/>
      <c r="AQ4" s="33"/>
    </row>
    <row r="5" spans="1:44" x14ac:dyDescent="0.7">
      <c r="A5" t="s">
        <v>71</v>
      </c>
      <c r="B5" t="s">
        <v>72</v>
      </c>
      <c r="C5" t="s">
        <v>73</v>
      </c>
      <c r="D5" t="s">
        <v>74</v>
      </c>
      <c r="E5" t="s">
        <v>75</v>
      </c>
      <c r="F5" t="s">
        <v>76</v>
      </c>
      <c r="G5" t="s">
        <v>77</v>
      </c>
      <c r="H5" t="s">
        <v>78</v>
      </c>
      <c r="I5" t="s">
        <v>79</v>
      </c>
      <c r="J5" t="s">
        <v>80</v>
      </c>
      <c r="K5" t="s">
        <v>81</v>
      </c>
      <c r="N5" t="s">
        <v>98</v>
      </c>
      <c r="O5" t="s">
        <v>83</v>
      </c>
      <c r="P5" t="s">
        <v>84</v>
      </c>
      <c r="Q5" t="s">
        <v>85</v>
      </c>
      <c r="R5" t="s">
        <v>86</v>
      </c>
      <c r="S5" t="s">
        <v>87</v>
      </c>
      <c r="T5" t="s">
        <v>88</v>
      </c>
      <c r="U5" t="s">
        <v>89</v>
      </c>
      <c r="V5" t="s">
        <v>90</v>
      </c>
      <c r="W5" t="s">
        <v>92</v>
      </c>
      <c r="X5" t="s">
        <v>93</v>
      </c>
      <c r="Y5" t="s">
        <v>94</v>
      </c>
      <c r="Z5" t="s">
        <v>95</v>
      </c>
      <c r="AA5" t="s">
        <v>96</v>
      </c>
      <c r="AB5" t="s">
        <v>97</v>
      </c>
      <c r="AC5" t="s">
        <v>91</v>
      </c>
      <c r="AD5" t="s">
        <v>100</v>
      </c>
      <c r="AE5" t="s">
        <v>101</v>
      </c>
      <c r="AF5" t="s">
        <v>102</v>
      </c>
      <c r="AG5" t="s">
        <v>103</v>
      </c>
      <c r="AH5" t="s">
        <v>104</v>
      </c>
      <c r="AI5" t="s">
        <v>105</v>
      </c>
      <c r="AJ5" t="s">
        <v>113</v>
      </c>
      <c r="AK5" t="s">
        <v>106</v>
      </c>
      <c r="AL5" t="s">
        <v>107</v>
      </c>
      <c r="AM5" t="s">
        <v>108</v>
      </c>
      <c r="AN5" t="s">
        <v>109</v>
      </c>
      <c r="AO5" t="s">
        <v>110</v>
      </c>
      <c r="AP5" t="s">
        <v>111</v>
      </c>
      <c r="AQ5" t="s">
        <v>112</v>
      </c>
      <c r="AR5" t="s">
        <v>114</v>
      </c>
    </row>
    <row r="6" spans="1:44" x14ac:dyDescent="0.7">
      <c r="A6" s="29">
        <v>0</v>
      </c>
      <c r="B6" s="13">
        <f>(テーブル3[[#This Row],[締め代]]/寸法→圧入力!$D$3)*(1/((寸法→圧入力!$D$3^2+寸法→圧入力!F$25^2)/(寸法→圧入力!$D$3^2-寸法→圧入力!F$25^2)*(1/寸法→圧入力!$D$36)+(寸法→圧入力!D$34^2+寸法→圧入力!$D$3^2)/(寸法→圧入力!D$34^2-寸法→圧入力!$D$3^2)*(1/寸法→圧入力!$D$27)-(寸法→圧入力!$D$37/寸法→圧入力!$D$36)+(寸法→圧入力!$D$28/寸法→圧入力!$D$27)))</f>
        <v>0</v>
      </c>
      <c r="C6" s="13">
        <f>(テーブル3[[#This Row],[締め代]]/寸法→圧入力!$D$3)*(1/((寸法→圧入力!$D$3^2+寸法→圧入力!E$25^2)/(寸法→圧入力!$D$3^2-寸法→圧入力!E$25^2)*(1/寸法→圧入力!$D$36)+(寸法→圧入力!E$34^2+寸法→圧入力!$D$3^2)/(寸法→圧入力!E$34^2-寸法→圧入力!$D$3^2)*(1/寸法→圧入力!$D$27)-(寸法→圧入力!$D$37/寸法→圧入力!$D$36)+(寸法→圧入力!$D$28/寸法→圧入力!$D$27)))</f>
        <v>0</v>
      </c>
      <c r="D6" s="13">
        <f>(テーブル3[[#This Row],[締め代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0</v>
      </c>
      <c r="E6" s="13">
        <f>テーブル3[[#This Row],[半径方向応力min]]*寸法→圧入力!D$46*寸法→圧入力!D$5/1000</f>
        <v>0</v>
      </c>
      <c r="F6" s="13">
        <f>テーブル3[[#This Row],[半径方向応力min]]*寸法→圧入力!E$46*寸法→圧入力!E$5/1000</f>
        <v>0</v>
      </c>
      <c r="G6" s="13">
        <f>テーブル3[[#This Row],[半径方向応力min]]*寸法→圧入力!F$46*寸法→圧入力!F$5/1000</f>
        <v>0</v>
      </c>
      <c r="H6" s="13">
        <f>寸法→圧入力!$D$30</f>
        <v>345</v>
      </c>
      <c r="I6" s="13">
        <f>寸法→圧入力!$D$39</f>
        <v>150</v>
      </c>
      <c r="J6" s="13">
        <f>テーブル3[[#This Row],[半径方向応力nor]]*2*寸法→圧入力!E$24^2/(寸法→圧入力!E$24^2-寸法→圧入力!E$25^2)</f>
        <v>0</v>
      </c>
      <c r="K6" s="13">
        <f>テーブル3[[#This Row],[半径方向応力nor]]* (1+(寸法→圧入力!E$34/寸法→圧入力!E$33)^2)/((寸法→圧入力!E$34/寸法→圧入力!E$33)^2-1)</f>
        <v>0</v>
      </c>
      <c r="N6">
        <v>-50</v>
      </c>
      <c r="O6" s="29">
        <f>寸法→圧入力!F$24*(1+寸法→圧入力!D$29*10^-6*(テーブル4[[#This Row],[inner温度'[℃']]]-20)) - 寸法→圧入力!D$33*(1+寸法→圧入力!D$38*10^-6*(テーブル4[[#This Row],[inner温度'[℃']]]+O$3-20))</f>
        <v>0.16679667000000364</v>
      </c>
      <c r="P6" s="29">
        <f>寸法→圧入力!F$24*(1+寸法→圧入力!D$29*10^-6*(テーブル4[[#This Row],[inner温度'[℃']]]-20)) - 寸法→圧入力!D$33*(1+寸法→圧入力!D$38*10^-6*(テーブル4[[#This Row],[inner温度'[℃']]]+P$3-20))</f>
        <v>0.15736766999999929</v>
      </c>
      <c r="Q6" s="29">
        <f>寸法→圧入力!F$24*(1+寸法→圧入力!D$29*10^-6*(テーブル4[[#This Row],[inner温度'[℃']]]-20)) - 寸法→圧入力!D$33*(1+寸法→圧入力!D$38*10^-6*(テーブル4[[#This Row],[inner温度'[℃']]]+Q$3-20))</f>
        <v>0.14793867000000205</v>
      </c>
      <c r="R6" s="29">
        <f>寸法→圧入力!F$24*(1+寸法→圧入力!D$29*10^-6*(テーブル4[[#This Row],[inner温度'[℃']]]-20)) - 寸法→圧入力!D$33*(1+寸法→圧入力!D$38*10^-6*(テーブル4[[#This Row],[inner温度'[℃']]]+R$3-20))</f>
        <v>0.1385096700000048</v>
      </c>
      <c r="S6" s="29">
        <f>寸法→圧入力!F$24*(1+寸法→圧入力!D$29*10^-6*(テーブル4[[#This Row],[inner温度'[℃']]]-20)) - 寸法→圧入力!D$33*(1+寸法→圧入力!D$38*10^-6*(テーブル4[[#This Row],[inner温度'[℃']]]+S$3-20))</f>
        <v>0.12908067000000756</v>
      </c>
      <c r="T6" s="29">
        <f>寸法→圧入力!F$24*(1+寸法→圧入力!D$29*10^-6*(テーブル4[[#This Row],[inner温度'[℃']]]-20)) - 寸法→圧入力!D$33*(1+寸法→圧入力!D$38*10^-6*(テーブル4[[#This Row],[inner温度'[℃']]]+T$3-20))</f>
        <v>0.11965167000000321</v>
      </c>
      <c r="U6" s="29">
        <f>寸法→圧入力!F$24*(1+寸法→圧入力!D$29*10^-6*(テーブル4[[#This Row],[inner温度'[℃']]]-20)) - 寸法→圧入力!D$33*(1+寸法→圧入力!D$38*10^-6*(テーブル4[[#This Row],[inner温度'[℃']]]+U$3-20))</f>
        <v>0.11022266999999886</v>
      </c>
      <c r="V6" s="13">
        <f>(テーブル4[[#This Row],[締め代：Δ-30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87.419322699883182</v>
      </c>
      <c r="W6" s="13">
        <f>(テーブル4[[#This Row],[締め代：Δ-20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82.477516645016735</v>
      </c>
      <c r="X6" s="13">
        <f>(テーブル4[[#This Row],[締め代：Δ-10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77.535710590153997</v>
      </c>
      <c r="Y6" s="13">
        <f>(テーブル4[[#This Row],[締め代：Δ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72.593904535291273</v>
      </c>
      <c r="Z6" s="13">
        <f>(テーブル4[[#This Row],[締め代：Δ+10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67.652098480428549</v>
      </c>
      <c r="AA6" s="13">
        <f>(テーブル4[[#This Row],[締め代：Δ+20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62.710292425562109</v>
      </c>
      <c r="AB6" s="13">
        <f>(テーブル4[[#This Row],[締め代：Δ+30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57.768486370695655</v>
      </c>
      <c r="AC6" s="13">
        <f>テーブル4[[#This Row],[半径方向応力:Δ-30℃]]*2*寸法→圧入力!D$24^2/(寸法→圧入力!D$24^2-寸法→圧入力!F$25^2)</f>
        <v>316.39983997580583</v>
      </c>
      <c r="AD6" s="13">
        <f>テーブル4[[#This Row],[半径方向応力:Δ-20℃]]*2*寸法→圧入力!D$24^2/(寸法→圧入力!D$24^2-寸法→圧入力!F$25^2)</f>
        <v>298.51378690812061</v>
      </c>
      <c r="AE6" s="13">
        <f>テーブル4[[#This Row],[半径方向応力:Δ-10℃]]*2*寸法→圧入力!D$24^2/(寸法→圧入力!D$24^2-寸法→圧入力!F$25^2)</f>
        <v>280.62773384044874</v>
      </c>
      <c r="AF6" s="13">
        <f>テーブル4[[#This Row],[半径方向応力:Δ0℃]]*2*寸法→圧入力!D$24^2/(寸法→圧入力!D$24^2-寸法→圧入力!F$25^2)</f>
        <v>262.74168077277699</v>
      </c>
      <c r="AG6" s="13">
        <f>テーブル4[[#This Row],[半径方向応力:Δ+10℃]]*2*寸法→圧入力!D$24^2/(寸法→圧入力!D$24^2-寸法→圧入力!F$25^2)</f>
        <v>244.85562770510521</v>
      </c>
      <c r="AH6" s="13">
        <f>テーブル4[[#This Row],[半径方向応力:Δ+20℃]]*2*寸法→圧入力!D$24^2/(寸法→圧入力!D$24^2-寸法→圧入力!F$25^2)</f>
        <v>226.96957463741998</v>
      </c>
      <c r="AI6" s="13">
        <f>テーブル4[[#This Row],[半径方向応力:Δ+30℃]]*2*寸法→圧入力!D$24^2/(寸法→圧入力!D$24^2-寸法→圧入力!F$25^2)</f>
        <v>209.0835215697347</v>
      </c>
      <c r="AJ6" s="13">
        <f>寸法→圧入力!$D$30</f>
        <v>345</v>
      </c>
      <c r="AK6" s="13">
        <f>テーブル4[[#This Row],[半径方向応力:Δ-30℃]]* (1+(寸法→圧入力!D$34/寸法→圧入力!F$33)^2)/((寸法→圧入力!D$34/寸法→圧入力!F$33)^2-1)</f>
        <v>171.1208105284725</v>
      </c>
      <c r="AL6" s="13">
        <f>テーブル4[[#This Row],[半径方向応力:Δ-20℃]]* (1+(寸法→圧入力!D$34/寸法→圧入力!F$33)^2)/((寸法→圧入力!D$34/寸法→圧入力!F$33)^2-1)</f>
        <v>161.4473672728387</v>
      </c>
      <c r="AM6" s="13">
        <f>テーブル4[[#This Row],[半径方向応力:Δ-10℃]]* (1+(寸法→圧入力!D$34/寸法→圧入力!F$33)^2)/((寸法→圧入力!D$34/寸法→圧入力!F$33)^2-1)</f>
        <v>151.77392401721215</v>
      </c>
      <c r="AN6" s="13">
        <f>テーブル4[[#This Row],[半径方向応力:Δ0℃]]* (1+(寸法→圧入力!D$34/寸法→圧入力!F$33)^2)/((寸法→圧入力!D$34/寸法→圧入力!F$33)^2-1)</f>
        <v>142.10048076158566</v>
      </c>
      <c r="AO6" s="13">
        <f>テーブル4[[#This Row],[半径方向応力:Δ+10℃]]* (1+(寸法→圧入力!D$34/寸法→圧入力!F$33)^2)/((寸法→圧入力!D$34/寸法→圧入力!F$33)^2-1)</f>
        <v>132.42703750595916</v>
      </c>
      <c r="AP6" s="13">
        <f>テーブル4[[#This Row],[半径方向応力:Δ+20℃]]* (1+(寸法→圧入力!D$34/寸法→圧入力!F$33)^2)/((寸法→圧入力!D$34/寸法→圧入力!F$33)^2-1)</f>
        <v>122.75359425032536</v>
      </c>
      <c r="AQ6" s="13">
        <f>テーブル4[[#This Row],[半径方向応力:Δ+30℃]]* (1+(寸法→圧入力!D$34/寸法→圧入力!F$33)^2)/((寸法→圧入力!D$34/寸法→圧入力!F$33)^2-1)</f>
        <v>113.08015099469155</v>
      </c>
      <c r="AR6" s="13">
        <f>寸法→圧入力!$D$39</f>
        <v>150</v>
      </c>
    </row>
    <row r="7" spans="1:44" x14ac:dyDescent="0.7">
      <c r="A7" s="29">
        <f t="shared" ref="A7:A38" si="0">$A$6+($A$3*(ROW(A7)-ROW($A$6)))</f>
        <v>0.01</v>
      </c>
      <c r="B7" s="13">
        <f>(テーブル3[[#This Row],[締め代]]/寸法→圧入力!$D$3)*(1/((寸法→圧入力!$D$3^2+寸法→圧入力!F$25^2)/(寸法→圧入力!$D$3^2-寸法→圧入力!F$25^2)*(1/寸法→圧入力!$D$36)+(寸法→圧入力!D$34^2+寸法→圧入力!$D$3^2)/(寸法→圧入力!D$34^2-寸法→圧入力!$D$3^2)*(1/寸法→圧入力!$D$27)-(寸法→圧入力!$D$37/寸法→圧入力!$D$36)+(寸法→圧入力!$D$28/寸法→圧入力!$D$27)))</f>
        <v>5.13552081128155</v>
      </c>
      <c r="C7" s="13">
        <f>(テーブル3[[#This Row],[締め代]]/寸法→圧入力!$D$3)*(1/((寸法→圧入力!$D$3^2+寸法→圧入力!E$25^2)/(寸法→圧入力!$D$3^2-寸法→圧入力!E$25^2)*(1/寸法→圧入力!$D$36)+(寸法→圧入力!E$34^2+寸法→圧入力!$D$3^2)/(寸法→圧入力!E$34^2-寸法→圧入力!$D$3^2)*(1/寸法→圧入力!$D$27)-(寸法→圧入力!$D$37/寸法→圧入力!$D$36)+(寸法→圧入力!$D$28/寸法→圧入力!$D$27)))</f>
        <v>5.1885955296647772</v>
      </c>
      <c r="D7" s="13">
        <f>(A7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5.2410712216185891</v>
      </c>
      <c r="E7" s="13">
        <f>テーブル3[[#This Row],[半径方向応力min]]*寸法→圧入力!D$46*寸法→圧入力!D$5/1000</f>
        <v>0.89470665446764941</v>
      </c>
      <c r="F7" s="13">
        <f>テーブル3[[#This Row],[半径方向応力min]]*寸法→圧入力!E$46*寸法→圧入力!E$5/1000</f>
        <v>1.1425876408527915</v>
      </c>
      <c r="G7" s="13">
        <f>テーブル3[[#This Row],[半径方向応力min]]*寸法→圧入力!F$46*寸法→圧入力!F$5/1000</f>
        <v>1.4004306860873335</v>
      </c>
      <c r="H7" s="13">
        <f>寸法→圧入力!$D$30</f>
        <v>345</v>
      </c>
      <c r="I7" s="13">
        <f>寸法→圧入力!$D$39</f>
        <v>150</v>
      </c>
      <c r="J7" s="13">
        <f>テーブル3[[#This Row],[半径方向応力nor]]*2*寸法→圧入力!E$24^2/(寸法→圧入力!E$24^2-寸法→圧入力!E$25^2)</f>
        <v>18.675624349067672</v>
      </c>
      <c r="K7" s="13">
        <f>テーブル3[[#This Row],[半径方向応力nor]]* (1+(寸法→圧入力!E$34/寸法→圧入力!E$33)^2)/((寸法→圧入力!E$34/寸法→圧入力!E$33)^2-1)</f>
        <v>9.968386963114515</v>
      </c>
      <c r="N7">
        <f>N6+5</f>
        <v>-45</v>
      </c>
      <c r="O7" s="29">
        <f>寸法→圧入力!F$24*(1+寸法→圧入力!D$29*10^-6*(テーブル4[[#This Row],[inner温度'[℃']]]-20)) - 寸法→圧入力!D$33*(1+寸法→圧入力!D$38*10^-6*(テーブル4[[#This Row],[inner温度'[℃']]]+O$3-20))</f>
        <v>0.16476026499999818</v>
      </c>
      <c r="P7" s="29">
        <f>寸法→圧入力!F$24*(1+寸法→圧入力!D$29*10^-6*(テーブル4[[#This Row],[inner温度'[℃']]]-20)) - 寸法→圧入力!D$33*(1+寸法→圧入力!D$38*10^-6*(テーブル4[[#This Row],[inner温度'[℃']]]+P$3-20))</f>
        <v>0.15533126500000805</v>
      </c>
      <c r="Q7" s="29">
        <f>寸法→圧入力!F$24*(1+寸法→圧入力!D$29*10^-6*(テーブル4[[#This Row],[inner温度'[℃']]]-20)) - 寸法→圧入力!D$33*(1+寸法→圧入力!D$38*10^-6*(テーブル4[[#This Row],[inner温度'[℃']]]+Q$3-20))</f>
        <v>0.14590226500000369</v>
      </c>
      <c r="R7" s="29">
        <f>寸法→圧入力!F$24*(1+寸法→圧入力!D$29*10^-6*(テーブル4[[#This Row],[inner温度'[℃']]]-20)) - 寸法→圧入力!D$33*(1+寸法→圧入力!D$38*10^-6*(テーブル4[[#This Row],[inner温度'[℃']]]+R$3-20))</f>
        <v>0.13647326499999934</v>
      </c>
      <c r="S7" s="29">
        <f>寸法→圧入力!F$24*(1+寸法→圧入力!D$29*10^-6*(テーブル4[[#This Row],[inner温度'[℃']]]-20)) - 寸法→圧入力!D$33*(1+寸法→圧入力!D$38*10^-6*(テーブル4[[#This Row],[inner温度'[℃']]]+S$3-20))</f>
        <v>0.1270442650000021</v>
      </c>
      <c r="T7" s="29">
        <f>寸法→圧入力!F$24*(1+寸法→圧入力!D$29*10^-6*(テーブル4[[#This Row],[inner温度'[℃']]]-20)) - 寸法→圧入力!D$33*(1+寸法→圧入力!D$38*10^-6*(テーブル4[[#This Row],[inner温度'[℃']]]+T$3-20))</f>
        <v>0.11761526500000485</v>
      </c>
      <c r="U7" s="29">
        <f>寸法→圧入力!F$24*(1+寸法→圧入力!D$29*10^-6*(テーブル4[[#This Row],[inner温度'[℃']]]-20)) - 寸法→圧入力!D$33*(1+寸法→圧入力!D$38*10^-6*(テーブル4[[#This Row],[inner温度'[℃']]]+U$3-20))</f>
        <v>0.10818626500000761</v>
      </c>
      <c r="V7" s="13">
        <f>(テーブル4[[#This Row],[締め代：Δ-30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86.352028335774293</v>
      </c>
      <c r="W7" s="13">
        <f>(テーブル4[[#This Row],[締め代：Δ-20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81.410222280915292</v>
      </c>
      <c r="X7" s="13">
        <f>(テーブル4[[#This Row],[締め代：Δ-10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76.468416226048845</v>
      </c>
      <c r="Y7" s="13">
        <f>(テーブル4[[#This Row],[締め代：Δ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71.526610171182398</v>
      </c>
      <c r="Z7" s="13">
        <f>(テーブル4[[#This Row],[締め代：Δ+10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66.584804116319674</v>
      </c>
      <c r="AA7" s="13">
        <f>(テーブル4[[#This Row],[締め代：Δ+20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61.642998061456957</v>
      </c>
      <c r="AB7" s="13">
        <f>(テーブル4[[#This Row],[締め代：Δ+30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56.701192006594219</v>
      </c>
      <c r="AC7" s="13">
        <f>テーブル4[[#This Row],[半径方向応力:Δ-30℃]]*2*寸法→圧入力!D$24^2/(寸法→圧入力!D$24^2-寸法→圧入力!F$25^2)</f>
        <v>312.536943815303</v>
      </c>
      <c r="AD7" s="13">
        <f>テーブル4[[#This Row],[半径方向応力:Δ-20℃]]*2*寸法→圧入力!D$24^2/(寸法→圧入力!D$24^2-寸法→圧入力!F$25^2)</f>
        <v>294.65089074764478</v>
      </c>
      <c r="AE7" s="13">
        <f>テーブル4[[#This Row],[半径方向応力:Δ-10℃]]*2*寸法→圧入力!D$24^2/(寸法→圧入力!D$24^2-寸法→圧入力!F$25^2)</f>
        <v>276.7648376799595</v>
      </c>
      <c r="AF7" s="13">
        <f>テーブル4[[#This Row],[半径方向応力:Δ0℃]]*2*寸法→圧入力!D$24^2/(寸法→圧入力!D$24^2-寸法→圧入力!F$25^2)</f>
        <v>258.87878461227427</v>
      </c>
      <c r="AG7" s="13">
        <f>テーブル4[[#This Row],[半径方向応力:Δ+10℃]]*2*寸法→圧入力!D$24^2/(寸法→圧入力!D$24^2-寸法→圧入力!F$25^2)</f>
        <v>240.99273154460249</v>
      </c>
      <c r="AH7" s="13">
        <f>テーブル4[[#This Row],[半径方向応力:Δ+20℃]]*2*寸法→圧入力!D$24^2/(寸法→圧入力!D$24^2-寸法→圧入力!F$25^2)</f>
        <v>223.10667847693074</v>
      </c>
      <c r="AI7" s="13">
        <f>テーブル4[[#This Row],[半径方向応力:Δ+30℃]]*2*寸法→圧入力!D$24^2/(寸法→圧入力!D$24^2-寸法→圧入力!F$25^2)</f>
        <v>205.22062540925893</v>
      </c>
      <c r="AJ7" s="13">
        <f>寸法→圧入力!$D$30</f>
        <v>345</v>
      </c>
      <c r="AK7" s="13">
        <f>テーブル4[[#This Row],[半径方向応力:Δ-30℃]]* (1+(寸法→圧入力!D$34/寸法→圧入力!F$33)^2)/((寸法→圧入力!D$34/寸法→圧入力!F$33)^2-1)</f>
        <v>169.03161249972788</v>
      </c>
      <c r="AL7" s="13">
        <f>テーブル4[[#This Row],[半径方向応力:Δ-20℃]]* (1+(寸法→圧入力!D$34/寸法→圧入力!F$33)^2)/((寸法→圧入力!D$34/寸法→圧入力!F$33)^2-1)</f>
        <v>159.35816924410867</v>
      </c>
      <c r="AM7" s="13">
        <f>テーブル4[[#This Row],[半径方向応力:Δ-10℃]]* (1+(寸法→圧入力!D$34/寸法→圧入力!F$33)^2)/((寸法→圧入力!D$34/寸法→圧入力!F$33)^2-1)</f>
        <v>149.6847259884749</v>
      </c>
      <c r="AN7" s="13">
        <f>テーブル4[[#This Row],[半径方向応力:Δ0℃]]* (1+(寸法→圧入力!D$34/寸法→圧入力!F$33)^2)/((寸法→圧入力!D$34/寸法→圧入力!F$33)^2-1)</f>
        <v>140.0112827328411</v>
      </c>
      <c r="AO7" s="13">
        <f>テーブル4[[#This Row],[半径方向応力:Δ+10℃]]* (1+(寸法→圧入力!D$34/寸法→圧入力!F$33)^2)/((寸法→圧入力!D$34/寸法→圧入力!F$33)^2-1)</f>
        <v>130.33783947721457</v>
      </c>
      <c r="AP7" s="13">
        <f>テーブル4[[#This Row],[半径方向応力:Δ+20℃]]* (1+(寸法→圧入力!D$34/寸法→圧入力!F$33)^2)/((寸法→圧入力!D$34/寸法→圧入力!F$33)^2-1)</f>
        <v>120.66439622158808</v>
      </c>
      <c r="AQ7" s="13">
        <f>テーブル4[[#This Row],[半径方向応力:Δ+30℃]]* (1+(寸法→圧入力!D$34/寸法→圧入力!F$33)^2)/((寸法→圧入力!D$34/寸法→圧入力!F$33)^2-1)</f>
        <v>110.99095296596154</v>
      </c>
      <c r="AR7" s="13">
        <f>寸法→圧入力!$D$39</f>
        <v>150</v>
      </c>
    </row>
    <row r="8" spans="1:44" x14ac:dyDescent="0.7">
      <c r="A8" s="29">
        <f t="shared" si="0"/>
        <v>0.02</v>
      </c>
      <c r="B8" s="13">
        <f>(テーブル3[[#This Row],[締め代]]/寸法→圧入力!$D$3)*(1/((寸法→圧入力!$D$3^2+寸法→圧入力!F$25^2)/(寸法→圧入力!$D$3^2-寸法→圧入力!F$25^2)*(1/寸法→圧入力!$D$36)+(寸法→圧入力!D$34^2+寸法→圧入力!$D$3^2)/(寸法→圧入力!D$34^2-寸法→圧入力!$D$3^2)*(1/寸法→圧入力!$D$27)-(寸法→圧入力!$D$37/寸法→圧入力!$D$36)+(寸法→圧入力!$D$28/寸法→圧入力!$D$27)))</f>
        <v>10.2710416225631</v>
      </c>
      <c r="C8" s="13">
        <f>(テーブル3[[#This Row],[締め代]]/寸法→圧入力!$D$3)*(1/((寸法→圧入力!$D$3^2+寸法→圧入力!E$25^2)/(寸法→圧入力!$D$3^2-寸法→圧入力!E$25^2)*(1/寸法→圧入力!$D$36)+(寸法→圧入力!E$34^2+寸法→圧入力!$D$3^2)/(寸法→圧入力!E$34^2-寸法→圧入力!$D$3^2)*(1/寸法→圧入力!$D$27)-(寸法→圧入力!$D$37/寸法→圧入力!$D$36)+(寸法→圧入力!$D$28/寸法→圧入力!$D$27)))</f>
        <v>10.377191059329554</v>
      </c>
      <c r="D8" s="13">
        <f>(A8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10.482142443237178</v>
      </c>
      <c r="E8" s="13">
        <f>テーブル3[[#This Row],[半径方向応力min]]*寸法→圧入力!D$46*寸法→圧入力!D$5/1000</f>
        <v>1.7894133089352988</v>
      </c>
      <c r="F8" s="13">
        <f>テーブル3[[#This Row],[半径方向応力min]]*寸法→圧入力!E$46*寸法→圧入力!E$5/1000</f>
        <v>2.285175281705583</v>
      </c>
      <c r="G8" s="13">
        <f>テーブル3[[#This Row],[半径方向応力min]]*寸法→圧入力!F$46*寸法→圧入力!F$5/1000</f>
        <v>2.8008613721746669</v>
      </c>
      <c r="H8" s="13">
        <f>寸法→圧入力!$D$30</f>
        <v>345</v>
      </c>
      <c r="I8" s="13">
        <f>寸法→圧入力!$D$39</f>
        <v>150</v>
      </c>
      <c r="J8" s="13">
        <f>テーブル3[[#This Row],[半径方向応力nor]]*2*寸法→圧入力!E$24^2/(寸法→圧入力!E$24^2-寸法→圧入力!E$25^2)</f>
        <v>37.351248698135343</v>
      </c>
      <c r="K8" s="13">
        <f>テーブル3[[#This Row],[半径方向応力nor]]* (1+(寸法→圧入力!E$34/寸法→圧入力!E$33)^2)/((寸法→圧入力!E$34/寸法→圧入力!E$33)^2-1)</f>
        <v>19.93677392622903</v>
      </c>
      <c r="N8">
        <f t="shared" ref="N8:N56" si="1">N7+5</f>
        <v>-40</v>
      </c>
      <c r="O8" s="29">
        <f>寸法→圧入力!F$24*(1+寸法→圧入力!D$29*10^-6*(テーブル4[[#This Row],[inner温度'[℃']]]-20)) - 寸法→圧入力!D$33*(1+寸法→圧入力!D$38*10^-6*(テーブル4[[#This Row],[inner温度'[℃']]]+O$3-20))</f>
        <v>0.16272385999999983</v>
      </c>
      <c r="P8" s="29">
        <f>寸法→圧入力!F$24*(1+寸法→圧入力!D$29*10^-6*(テーブル4[[#This Row],[inner温度'[℃']]]-20)) - 寸法→圧入力!D$33*(1+寸法→圧入力!D$38*10^-6*(テーブル4[[#This Row],[inner温度'[℃']]]+P$3-20))</f>
        <v>0.15329486000000259</v>
      </c>
      <c r="Q8" s="29">
        <f>寸法→圧入力!F$24*(1+寸法→圧入力!D$29*10^-6*(テーブル4[[#This Row],[inner温度'[℃']]]-20)) - 寸法→圧入力!D$33*(1+寸法→圧入力!D$38*10^-6*(テーブル4[[#This Row],[inner温度'[℃']]]+Q$3-20))</f>
        <v>0.14386586000000534</v>
      </c>
      <c r="R8" s="29">
        <f>寸法→圧入力!F$24*(1+寸法→圧入力!D$29*10^-6*(テーブル4[[#This Row],[inner温度'[℃']]]-20)) - 寸法→圧入力!D$33*(1+寸法→圧入力!D$38*10^-6*(テーブル4[[#This Row],[inner温度'[℃']]]+R$3-20))</f>
        <v>0.1344368600000081</v>
      </c>
      <c r="S8" s="29">
        <f>寸法→圧入力!F$24*(1+寸法→圧入力!D$29*10^-6*(テーブル4[[#This Row],[inner温度'[℃']]]-20)) - 寸法→圧入力!D$33*(1+寸法→圧入力!D$38*10^-6*(テーブル4[[#This Row],[inner温度'[℃']]]+S$3-20))</f>
        <v>0.12500786000000375</v>
      </c>
      <c r="T8" s="29">
        <f>寸法→圧入力!F$24*(1+寸法→圧入力!D$29*10^-6*(テーブル4[[#This Row],[inner温度'[℃']]]-20)) - 寸法→圧入力!D$33*(1+寸法→圧入力!D$38*10^-6*(テーブル4[[#This Row],[inner温度'[℃']]]+T$3-20))</f>
        <v>0.11557885999999939</v>
      </c>
      <c r="U8" s="29">
        <f>寸法→圧入力!F$24*(1+寸法→圧入力!D$29*10^-6*(テーブル4[[#This Row],[inner温度'[℃']]]-20)) - 寸法→圧入力!D$33*(1+寸法→圧入力!D$38*10^-6*(テーブル4[[#This Row],[inner温度'[℃']]]+U$3-20))</f>
        <v>0.10614986000000215</v>
      </c>
      <c r="V8" s="13">
        <f>(テーブル4[[#This Row],[締め代：Δ-30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85.284733971669127</v>
      </c>
      <c r="W8" s="13">
        <f>(テーブル4[[#This Row],[締め代：Δ-20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80.342927916806403</v>
      </c>
      <c r="X8" s="13">
        <f>(テーブル4[[#This Row],[締め代：Δ-10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75.401121861943693</v>
      </c>
      <c r="Y8" s="13">
        <f>(テーブル4[[#This Row],[締め代：Δ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70.459315807080969</v>
      </c>
      <c r="Z8" s="13">
        <f>(テーブル4[[#This Row],[締め代：Δ+10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65.517509752214522</v>
      </c>
      <c r="AA8" s="13">
        <f>(テーブル4[[#This Row],[締め代：Δ+20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60.575703697348068</v>
      </c>
      <c r="AB8" s="13">
        <f>(テーブル4[[#This Row],[締め代：Δ+30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55.633897642485344</v>
      </c>
      <c r="AC8" s="13">
        <f>テーブル4[[#This Row],[半径方向応力:Δ-30℃]]*2*寸法→圧入力!D$24^2/(寸法→圧入力!D$24^2-寸法→圧入力!F$25^2)</f>
        <v>308.67404765481371</v>
      </c>
      <c r="AD8" s="13">
        <f>テーブル4[[#This Row],[半径方向応力:Δ-20℃]]*2*寸法→圧入力!D$24^2/(寸法→圧入力!D$24^2-寸法→圧入力!F$25^2)</f>
        <v>290.78799458714195</v>
      </c>
      <c r="AE8" s="13">
        <f>テーブル4[[#This Row],[半径方向応力:Δ-10℃]]*2*寸法→圧入力!D$24^2/(寸法→圧入力!D$24^2-寸法→圧入力!F$25^2)</f>
        <v>272.90194151947026</v>
      </c>
      <c r="AF8" s="13">
        <f>テーブル4[[#This Row],[半径方向応力:Δ0℃]]*2*寸法→圧入力!D$24^2/(寸法→圧入力!D$24^2-寸法→圧入力!F$25^2)</f>
        <v>255.01588845179845</v>
      </c>
      <c r="AG8" s="13">
        <f>テーブル4[[#This Row],[半径方向応力:Δ+10℃]]*2*寸法→圧入力!D$24^2/(寸法→圧入力!D$24^2-寸法→圧入力!F$25^2)</f>
        <v>237.12983538411322</v>
      </c>
      <c r="AH8" s="13">
        <f>テーブル4[[#This Row],[半径方向応力:Δ+20℃]]*2*寸法→圧入力!D$24^2/(寸法→圧入力!D$24^2-寸法→圧入力!F$25^2)</f>
        <v>219.24378231642797</v>
      </c>
      <c r="AI8" s="13">
        <f>テーブル4[[#This Row],[半径方向応力:Δ+30℃]]*2*寸法→圧入力!D$24^2/(寸法→圧入力!D$24^2-寸法→圧入力!F$25^2)</f>
        <v>201.35772924875619</v>
      </c>
      <c r="AJ8" s="13">
        <f>寸法→圧入力!$D$30</f>
        <v>345</v>
      </c>
      <c r="AK8" s="13">
        <f>テーブル4[[#This Row],[半径方向応力:Δ-30℃]]* (1+(寸法→圧入力!D$34/寸法→圧入力!F$33)^2)/((寸法→圧入力!D$34/寸法→圧入力!F$33)^2-1)</f>
        <v>166.94241447099057</v>
      </c>
      <c r="AL8" s="13">
        <f>テーブル4[[#This Row],[半径方向応力:Δ-20℃]]* (1+(寸法→圧入力!D$34/寸法→圧入力!F$33)^2)/((寸法→圧入力!D$34/寸法→圧入力!F$33)^2-1)</f>
        <v>157.2689712153641</v>
      </c>
      <c r="AM8" s="13">
        <f>テーブル4[[#This Row],[半径方向応力:Δ-10℃]]* (1+(寸法→圧入力!D$34/寸法→圧入力!F$33)^2)/((寸法→圧入力!D$34/寸法→圧入力!F$33)^2-1)</f>
        <v>147.59552795973761</v>
      </c>
      <c r="AN8" s="13">
        <f>テーブル4[[#This Row],[半径方向応力:Δ0℃]]* (1+(寸法→圧入力!D$34/寸法→圧入力!F$33)^2)/((寸法→圧入力!D$34/寸法→圧入力!F$33)^2-1)</f>
        <v>137.92208470411109</v>
      </c>
      <c r="AO8" s="13">
        <f>テーブル4[[#This Row],[半径方向応力:Δ+10℃]]* (1+(寸法→圧入力!D$34/寸法→圧入力!F$33)^2)/((寸法→圧入力!D$34/寸法→圧入力!F$33)^2-1)</f>
        <v>128.24864144847729</v>
      </c>
      <c r="AP8" s="13">
        <f>テーブル4[[#This Row],[半径方向応力:Δ+20℃]]* (1+(寸法→圧入力!D$34/寸法→圧入力!F$33)^2)/((寸法→圧入力!D$34/寸法→圧入力!F$33)^2-1)</f>
        <v>118.57519819284349</v>
      </c>
      <c r="AQ8" s="13">
        <f>テーブル4[[#This Row],[半径方向応力:Δ+30℃]]* (1+(寸法→圧入力!D$34/寸法→圧入力!F$33)^2)/((寸法→圧入力!D$34/寸法→圧入力!F$33)^2-1)</f>
        <v>108.90175493721698</v>
      </c>
      <c r="AR8" s="13">
        <f>寸法→圧入力!$D$39</f>
        <v>150</v>
      </c>
    </row>
    <row r="9" spans="1:44" x14ac:dyDescent="0.7">
      <c r="A9" s="29">
        <f t="shared" si="0"/>
        <v>0.03</v>
      </c>
      <c r="B9" s="13">
        <f>(テーブル3[[#This Row],[締め代]]/寸法→圧入力!$D$3)*(1/((寸法→圧入力!$D$3^2+寸法→圧入力!F$25^2)/(寸法→圧入力!$D$3^2-寸法→圧入力!F$25^2)*(1/寸法→圧入力!$D$36)+(寸法→圧入力!D$34^2+寸法→圧入力!$D$3^2)/(寸法→圧入力!D$34^2-寸法→圧入力!$D$3^2)*(1/寸法→圧入力!$D$27)-(寸法→圧入力!$D$37/寸法→圧入力!$D$36)+(寸法→圧入力!$D$28/寸法→圧入力!$D$27)))</f>
        <v>15.40656243384465</v>
      </c>
      <c r="C9" s="13">
        <f>(テーブル3[[#This Row],[締め代]]/寸法→圧入力!$D$3)*(1/((寸法→圧入力!$D$3^2+寸法→圧入力!E$25^2)/(寸法→圧入力!$D$3^2-寸法→圧入力!E$25^2)*(1/寸法→圧入力!$D$36)+(寸法→圧入力!E$34^2+寸法→圧入力!$D$3^2)/(寸法→圧入力!E$34^2-寸法→圧入力!$D$3^2)*(1/寸法→圧入力!$D$27)-(寸法→圧入力!$D$37/寸法→圧入力!$D$36)+(寸法→圧入力!$D$28/寸法→圧入力!$D$27)))</f>
        <v>15.56578658899433</v>
      </c>
      <c r="D9" s="13">
        <f>(A9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15.723213664855766</v>
      </c>
      <c r="E9" s="13">
        <f>テーブル3[[#This Row],[半径方向応力min]]*寸法→圧入力!D$46*寸法→圧入力!D$5/1000</f>
        <v>2.6841199634029484</v>
      </c>
      <c r="F9" s="13">
        <f>テーブル3[[#This Row],[半径方向応力min]]*寸法→圧入力!E$46*寸法→圧入力!E$5/1000</f>
        <v>3.4277629225583741</v>
      </c>
      <c r="G9" s="13">
        <f>テーブル3[[#This Row],[半径方向応力min]]*寸法→圧入力!F$46*寸法→圧入力!F$5/1000</f>
        <v>4.201292058262001</v>
      </c>
      <c r="H9" s="13">
        <f>寸法→圧入力!$D$30</f>
        <v>345</v>
      </c>
      <c r="I9" s="13">
        <f>寸法→圧入力!$D$39</f>
        <v>150</v>
      </c>
      <c r="J9" s="13">
        <f>テーブル3[[#This Row],[半径方向応力nor]]*2*寸法→圧入力!E$24^2/(寸法→圧入力!E$24^2-寸法→圧入力!E$25^2)</f>
        <v>56.026873047203011</v>
      </c>
      <c r="K9" s="13">
        <f>テーブル3[[#This Row],[半径方向応力nor]]* (1+(寸法→圧入力!E$34/寸法→圧入力!E$33)^2)/((寸法→圧入力!E$34/寸法→圧入力!E$33)^2-1)</f>
        <v>29.905160889343541</v>
      </c>
      <c r="N9">
        <f t="shared" si="1"/>
        <v>-35</v>
      </c>
      <c r="O9" s="29">
        <f>寸法→圧入力!F$24*(1+寸法→圧入力!D$29*10^-6*(テーブル4[[#This Row],[inner温度'[℃']]]-20)) - 寸法→圧入力!D$33*(1+寸法→圧入力!D$38*10^-6*(テーブル4[[#This Row],[inner温度'[℃']]]+O$3-20))</f>
        <v>0.16068745500000148</v>
      </c>
      <c r="P9" s="29">
        <f>寸法→圧入力!F$24*(1+寸法→圧入力!D$29*10^-6*(テーブル4[[#This Row],[inner温度'[℃']]]-20)) - 寸法→圧入力!D$33*(1+寸法→圧入力!D$38*10^-6*(テーブル4[[#This Row],[inner温度'[℃']]]+P$3-20))</f>
        <v>0.15125845499999713</v>
      </c>
      <c r="Q9" s="29">
        <f>寸法→圧入力!F$24*(1+寸法→圧入力!D$29*10^-6*(テーブル4[[#This Row],[inner温度'[℃']]]-20)) - 寸法→圧入力!D$33*(1+寸法→圧入力!D$38*10^-6*(テーブル4[[#This Row],[inner温度'[℃']]]+Q$3-20))</f>
        <v>0.14182945499999278</v>
      </c>
      <c r="R9" s="29">
        <f>寸法→圧入力!F$24*(1+寸法→圧入力!D$29*10^-6*(テーブル4[[#This Row],[inner温度'[℃']]]-20)) - 寸法→圧入力!D$33*(1+寸法→圧入力!D$38*10^-6*(テーブル4[[#This Row],[inner温度'[℃']]]+R$3-20))</f>
        <v>0.13240045499999553</v>
      </c>
      <c r="S9" s="29">
        <f>寸法→圧入力!F$24*(1+寸法→圧入力!D$29*10^-6*(テーブル4[[#This Row],[inner温度'[℃']]]-20)) - 寸法→圧入力!D$33*(1+寸法→圧入力!D$38*10^-6*(テーブル4[[#This Row],[inner温度'[℃']]]+S$3-20))</f>
        <v>0.12297145499999829</v>
      </c>
      <c r="T9" s="29">
        <f>寸法→圧入力!F$24*(1+寸法→圧入力!D$29*10^-6*(テーブル4[[#This Row],[inner温度'[℃']]]-20)) - 寸法→圧入力!D$33*(1+寸法→圧入力!D$38*10^-6*(テーブル4[[#This Row],[inner温度'[℃']]]+T$3-20))</f>
        <v>0.11354245500000104</v>
      </c>
      <c r="U9" s="29">
        <f>寸法→圧入力!F$24*(1+寸法→圧入力!D$29*10^-6*(テーブル4[[#This Row],[inner温度'[℃']]]-20)) - 寸法→圧入力!D$33*(1+寸法→圧入力!D$38*10^-6*(テーブル4[[#This Row],[inner温度'[℃']]]+U$3-20))</f>
        <v>0.10411345499999669</v>
      </c>
      <c r="V9" s="13">
        <f>(テーブル4[[#This Row],[締め代：Δ-30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84.217439607563975</v>
      </c>
      <c r="W9" s="13">
        <f>(テーブル4[[#This Row],[締め代：Δ-20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79.275633552697528</v>
      </c>
      <c r="X9" s="13">
        <f>(テーブル4[[#This Row],[締め代：Δ-10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74.333827497831081</v>
      </c>
      <c r="Y9" s="13">
        <f>(テーブル4[[#This Row],[締め代：Δ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69.392021442968357</v>
      </c>
      <c r="Z9" s="13">
        <f>(テーブル4[[#This Row],[締め代：Δ+10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64.450215388105633</v>
      </c>
      <c r="AA9" s="13">
        <f>(テーブル4[[#This Row],[締め代：Δ+20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59.508409333242909</v>
      </c>
      <c r="AB9" s="13">
        <f>(テーブル4[[#This Row],[締め代：Δ+30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54.566603278376462</v>
      </c>
      <c r="AC9" s="13">
        <f>テーブル4[[#This Row],[半径方向応力:Δ-30℃]]*2*寸法→圧入力!D$24^2/(寸法→圧入力!D$24^2-寸法→圧入力!F$25^2)</f>
        <v>304.81115149432452</v>
      </c>
      <c r="AD9" s="13">
        <f>テーブル4[[#This Row],[半径方向応力:Δ-20℃]]*2*寸法→圧入力!D$24^2/(寸法→圧入力!D$24^2-寸法→圧入力!F$25^2)</f>
        <v>286.92509842663924</v>
      </c>
      <c r="AE9" s="13">
        <f>テーブル4[[#This Row],[半径方向応力:Δ-10℃]]*2*寸法→圧入力!D$24^2/(寸法→圧入力!D$24^2-寸法→圧入力!F$25^2)</f>
        <v>269.03904535895401</v>
      </c>
      <c r="AF9" s="13">
        <f>テーブル4[[#This Row],[半径方向応力:Δ0℃]]*2*寸法→圧入力!D$24^2/(寸法→圧入力!D$24^2-寸法→圧入力!F$25^2)</f>
        <v>251.15299229128223</v>
      </c>
      <c r="AG9" s="13">
        <f>テーブル4[[#This Row],[半径方向応力:Δ+10℃]]*2*寸法→圧入力!D$24^2/(寸法→圧入力!D$24^2-寸法→圧入力!F$25^2)</f>
        <v>233.26693922361045</v>
      </c>
      <c r="AH9" s="13">
        <f>テーブル4[[#This Row],[半径方向応力:Δ+20℃]]*2*寸法→圧入力!D$24^2/(寸法→圧入力!D$24^2-寸法→圧入力!F$25^2)</f>
        <v>215.3808861559387</v>
      </c>
      <c r="AI9" s="13">
        <f>テーブル4[[#This Row],[半径方向応力:Δ+30℃]]*2*寸法→圧入力!D$24^2/(寸法→圧入力!D$24^2-寸法→圧入力!F$25^2)</f>
        <v>197.49483308825344</v>
      </c>
      <c r="AJ9" s="13">
        <f>寸法→圧入力!$D$30</f>
        <v>345</v>
      </c>
      <c r="AK9" s="13">
        <f>テーブル4[[#This Row],[半径方向応力:Δ-30℃]]* (1+(寸法→圧入力!D$34/寸法→圧入力!F$33)^2)/((寸法→圧入力!D$34/寸法→圧入力!F$33)^2-1)</f>
        <v>164.85321644225331</v>
      </c>
      <c r="AL9" s="13">
        <f>テーブル4[[#This Row],[半径方向応力:Δ-20℃]]* (1+(寸法→圧入力!D$34/寸法→圧入力!F$33)^2)/((寸法→圧入力!D$34/寸法→圧入力!F$33)^2-1)</f>
        <v>155.17977318661951</v>
      </c>
      <c r="AM9" s="13">
        <f>テーブル4[[#This Row],[半径方向応力:Δ-10℃]]* (1+(寸法→圧入力!D$34/寸法→圧入力!F$33)^2)/((寸法→圧入力!D$34/寸法→圧入力!F$33)^2-1)</f>
        <v>145.50632993098571</v>
      </c>
      <c r="AN9" s="13">
        <f>テーブル4[[#This Row],[半径方向応力:Δ0℃]]* (1+(寸法→圧入力!D$34/寸法→圧入力!F$33)^2)/((寸法→圧入力!D$34/寸法→圧入力!F$33)^2-1)</f>
        <v>135.83288667535922</v>
      </c>
      <c r="AO9" s="13">
        <f>テーブル4[[#This Row],[半径方向応力:Δ+10℃]]* (1+(寸法→圧入力!D$34/寸法→圧入力!F$33)^2)/((寸法→圧入力!D$34/寸法→圧入力!F$33)^2-1)</f>
        <v>126.15944341973271</v>
      </c>
      <c r="AP9" s="13">
        <f>テーブル4[[#This Row],[半径方向応力:Δ+20℃]]* (1+(寸法→圧入力!D$34/寸法→圧入力!F$33)^2)/((寸法→圧入力!D$34/寸法→圧入力!F$33)^2-1)</f>
        <v>116.48600016410619</v>
      </c>
      <c r="AQ9" s="13">
        <f>テーブル4[[#This Row],[半径方向応力:Δ+30℃]]* (1+(寸法→圧入力!D$34/寸法→圧入力!F$33)^2)/((寸法→圧入力!D$34/寸法→圧入力!F$33)^2-1)</f>
        <v>106.81255690847239</v>
      </c>
      <c r="AR9" s="13">
        <f>寸法→圧入力!$D$39</f>
        <v>150</v>
      </c>
    </row>
    <row r="10" spans="1:44" x14ac:dyDescent="0.7">
      <c r="A10" s="29">
        <f t="shared" si="0"/>
        <v>0.04</v>
      </c>
      <c r="B10" s="13">
        <f>(テーブル3[[#This Row],[締め代]]/寸法→圧入力!$D$3)*(1/((寸法→圧入力!$D$3^2+寸法→圧入力!F$25^2)/(寸法→圧入力!$D$3^2-寸法→圧入力!F$25^2)*(1/寸法→圧入力!$D$36)+(寸法→圧入力!D$34^2+寸法→圧入力!$D$3^2)/(寸法→圧入力!D$34^2-寸法→圧入力!$D$3^2)*(1/寸法→圧入力!$D$27)-(寸法→圧入力!$D$37/寸法→圧入力!$D$36)+(寸法→圧入力!$D$28/寸法→圧入力!$D$27)))</f>
        <v>20.5420832451262</v>
      </c>
      <c r="C10" s="13">
        <f>(テーブル3[[#This Row],[締め代]]/寸法→圧入力!$D$3)*(1/((寸法→圧入力!$D$3^2+寸法→圧入力!E$25^2)/(寸法→圧入力!$D$3^2-寸法→圧入力!E$25^2)*(1/寸法→圧入力!$D$36)+(寸法→圧入力!E$34^2+寸法→圧入力!$D$3^2)/(寸法→圧入力!E$34^2-寸法→圧入力!$D$3^2)*(1/寸法→圧入力!$D$27)-(寸法→圧入力!$D$37/寸法→圧入力!$D$36)+(寸法→圧入力!$D$28/寸法→圧入力!$D$27)))</f>
        <v>20.754382118659109</v>
      </c>
      <c r="D10" s="13">
        <f>(A10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20.964284886474356</v>
      </c>
      <c r="E10" s="13">
        <f>テーブル3[[#This Row],[半径方向応力min]]*寸法→圧入力!D$46*寸法→圧入力!D$5/1000</f>
        <v>3.5788266178705976</v>
      </c>
      <c r="F10" s="13">
        <f>テーブル3[[#This Row],[半径方向応力min]]*寸法→圧入力!E$46*寸法→圧入力!E$5/1000</f>
        <v>4.5703505634111661</v>
      </c>
      <c r="G10" s="13">
        <f>テーブル3[[#This Row],[半径方向応力min]]*寸法→圧入力!F$46*寸法→圧入力!F$5/1000</f>
        <v>5.6017227443493338</v>
      </c>
      <c r="H10" s="13">
        <f>寸法→圧入力!$D$30</f>
        <v>345</v>
      </c>
      <c r="I10" s="13">
        <f>寸法→圧入力!$D$39</f>
        <v>150</v>
      </c>
      <c r="J10" s="13">
        <f>テーブル3[[#This Row],[半径方向応力nor]]*2*寸法→圧入力!E$24^2/(寸法→圧入力!E$24^2-寸法→圧入力!E$25^2)</f>
        <v>74.702497396270687</v>
      </c>
      <c r="K10" s="13">
        <f>テーブル3[[#This Row],[半径方向応力nor]]* (1+(寸法→圧入力!E$34/寸法→圧入力!E$33)^2)/((寸法→圧入力!E$34/寸法→圧入力!E$33)^2-1)</f>
        <v>39.87354785245806</v>
      </c>
      <c r="N10">
        <f t="shared" si="1"/>
        <v>-30</v>
      </c>
      <c r="O10" s="29">
        <f>寸法→圧入力!F$24*(1+寸法→圧入力!D$29*10^-6*(テーブル4[[#This Row],[inner温度'[℃']]]-20)) - 寸法→圧入力!D$33*(1+寸法→圧入力!D$38*10^-6*(テーブル4[[#This Row],[inner温度'[℃']]]+O$3-20))</f>
        <v>0.15865104999999602</v>
      </c>
      <c r="P10" s="29">
        <f>寸法→圧入力!F$24*(1+寸法→圧入力!D$29*10^-6*(テーブル4[[#This Row],[inner温度'[℃']]]-20)) - 寸法→圧入力!D$33*(1+寸法→圧入力!D$38*10^-6*(テーブル4[[#This Row],[inner温度'[℃']]]+P$3-20))</f>
        <v>0.14922204999999877</v>
      </c>
      <c r="Q10" s="29">
        <f>寸法→圧入力!F$24*(1+寸法→圧入力!D$29*10^-6*(テーブル4[[#This Row],[inner温度'[℃']]]-20)) - 寸法→圧入力!D$33*(1+寸法→圧入力!D$38*10^-6*(テーブル4[[#This Row],[inner温度'[℃']]]+Q$3-20))</f>
        <v>0.13979305000000153</v>
      </c>
      <c r="R10" s="29">
        <f>寸法→圧入力!F$24*(1+寸法→圧入力!D$29*10^-6*(テーブル4[[#This Row],[inner温度'[℃']]]-20)) - 寸法→圧入力!D$33*(1+寸法→圧入力!D$38*10^-6*(テーブル4[[#This Row],[inner温度'[℃']]]+R$3-20))</f>
        <v>0.13036404999999718</v>
      </c>
      <c r="S10" s="29">
        <f>寸法→圧入力!F$24*(1+寸法→圧入力!D$29*10^-6*(テーブル4[[#This Row],[inner温度'[℃']]]-20)) - 寸法→圧入力!D$33*(1+寸法→圧入力!D$38*10^-6*(テーブル4[[#This Row],[inner温度'[℃']]]+S$3-20))</f>
        <v>0.12093504999999283</v>
      </c>
      <c r="T10" s="29">
        <f>寸法→圧入力!F$24*(1+寸法→圧入力!D$29*10^-6*(テーブル4[[#This Row],[inner温度'[℃']]]-20)) - 寸法→圧入力!D$33*(1+寸法→圧入力!D$38*10^-6*(テーブル4[[#This Row],[inner温度'[℃']]]+T$3-20))</f>
        <v>0.11150604999999558</v>
      </c>
      <c r="U10" s="29">
        <f>寸法→圧入力!F$24*(1+寸法→圧入力!D$29*10^-6*(テーブル4[[#This Row],[inner温度'[℃']]]-20)) - 寸法→圧入力!D$33*(1+寸法→圧入力!D$38*10^-6*(テーブル4[[#This Row],[inner温度'[℃']]]+U$3-20))</f>
        <v>0.10207704999999834</v>
      </c>
      <c r="V10" s="13">
        <f>(テーブル4[[#This Row],[締め代：Δ-30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83.1501452434551</v>
      </c>
      <c r="W10" s="13">
        <f>(テーブル4[[#This Row],[締め代：Δ-20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78.208339188592376</v>
      </c>
      <c r="X10" s="13">
        <f>(テーブル4[[#This Row],[締め代：Δ-10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73.266533133729652</v>
      </c>
      <c r="Y10" s="13">
        <f>(テーブル4[[#This Row],[締め代：Δ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68.324727078863191</v>
      </c>
      <c r="Z10" s="13">
        <f>(テーブル4[[#This Row],[締め代：Δ+10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63.382921023996751</v>
      </c>
      <c r="AA10" s="13">
        <f>(テーブル4[[#This Row],[締め代：Δ+20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58.441114969134027</v>
      </c>
      <c r="AB10" s="13">
        <f>(テーブル4[[#This Row],[締め代：Δ+30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53.49930891427131</v>
      </c>
      <c r="AC10" s="13">
        <f>テーブル4[[#This Row],[半径方向応力:Δ-30℃]]*2*寸法→圧入力!D$24^2/(寸法→圧入力!D$24^2-寸法→圧入力!F$25^2)</f>
        <v>300.94825533382181</v>
      </c>
      <c r="AD10" s="13">
        <f>テーブル4[[#This Row],[半径方向応力:Δ-20℃]]*2*寸法→圧入力!D$24^2/(寸法→圧入力!D$24^2-寸法→圧入力!F$25^2)</f>
        <v>283.06220226615</v>
      </c>
      <c r="AE10" s="13">
        <f>テーブル4[[#This Row],[半径方向応力:Δ-10℃]]*2*寸法→圧入力!D$24^2/(寸法→圧入力!D$24^2-寸法→圧入力!F$25^2)</f>
        <v>265.17614919847824</v>
      </c>
      <c r="AF10" s="13">
        <f>テーブル4[[#This Row],[半径方向応力:Δ0℃]]*2*寸法→圧入力!D$24^2/(寸法→圧入力!D$24^2-寸法→圧入力!F$25^2)</f>
        <v>247.29009613079293</v>
      </c>
      <c r="AG10" s="13">
        <f>テーブル4[[#This Row],[半径方向応力:Δ+10℃]]*2*寸法→圧入力!D$24^2/(寸法→圧入力!D$24^2-寸法→圧入力!F$25^2)</f>
        <v>229.40404306310771</v>
      </c>
      <c r="AH10" s="13">
        <f>テーブル4[[#This Row],[半径方向応力:Δ+20℃]]*2*寸法→圧入力!D$24^2/(寸法→圧入力!D$24^2-寸法→圧入力!F$25^2)</f>
        <v>211.51798999543593</v>
      </c>
      <c r="AI10" s="13">
        <f>テーブル4[[#This Row],[半径方向応力:Δ+30℃]]*2*寸法→圧入力!D$24^2/(寸法→圧入力!D$24^2-寸法→圧入力!F$25^2)</f>
        <v>193.63193692776417</v>
      </c>
      <c r="AJ10" s="13">
        <f>寸法→圧入力!$D$30</f>
        <v>345</v>
      </c>
      <c r="AK10" s="13">
        <f>テーブル4[[#This Row],[半径方向応力:Δ-30℃]]* (1+(寸法→圧入力!D$34/寸法→圧入力!F$33)^2)/((寸法→圧入力!D$34/寸法→圧入力!F$33)^2-1)</f>
        <v>162.76401841350875</v>
      </c>
      <c r="AL10" s="13">
        <f>テーブル4[[#This Row],[半径方向応力:Δ-20℃]]* (1+(寸法→圧入力!D$34/寸法→圧入力!F$33)^2)/((寸法→圧入力!D$34/寸法→圧入力!F$33)^2-1)</f>
        <v>153.09057515788223</v>
      </c>
      <c r="AM10" s="13">
        <f>テーブル4[[#This Row],[半径方向応力:Δ-10℃]]* (1+(寸法→圧入力!D$34/寸法→圧入力!F$33)^2)/((寸法→圧入力!D$34/寸法→圧入力!F$33)^2-1)</f>
        <v>143.4171319022557</v>
      </c>
      <c r="AN10" s="13">
        <f>テーブル4[[#This Row],[半径方向応力:Δ0℃]]* (1+(寸法→圧入力!D$34/寸法→圧入力!F$33)^2)/((寸法→圧入力!D$34/寸法→圧入力!F$33)^2-1)</f>
        <v>133.74368864662191</v>
      </c>
      <c r="AO10" s="13">
        <f>テーブル4[[#This Row],[半径方向応力:Δ+10℃]]* (1+(寸法→圧入力!D$34/寸法→圧入力!F$33)^2)/((寸法→圧入力!D$34/寸法→圧入力!F$33)^2-1)</f>
        <v>124.07024539098812</v>
      </c>
      <c r="AP10" s="13">
        <f>テーブル4[[#This Row],[半径方向応力:Δ+20℃]]* (1+(寸法→圧入力!D$34/寸法→圧入力!F$33)^2)/((寸法→圧入力!D$34/寸法→圧入力!F$33)^2-1)</f>
        <v>114.39680213536161</v>
      </c>
      <c r="AQ10" s="13">
        <f>テーブル4[[#This Row],[半径方向応力:Δ+30℃]]* (1+(寸法→圧入力!D$34/寸法→圧入力!F$33)^2)/((寸法→圧入力!D$34/寸法→圧入力!F$33)^2-1)</f>
        <v>104.7233588797351</v>
      </c>
      <c r="AR10" s="13">
        <f>寸法→圧入力!$D$39</f>
        <v>150</v>
      </c>
    </row>
    <row r="11" spans="1:44" x14ac:dyDescent="0.7">
      <c r="A11" s="29">
        <f t="shared" si="0"/>
        <v>0.05</v>
      </c>
      <c r="B11" s="13">
        <f>(テーブル3[[#This Row],[締め代]]/寸法→圧入力!$D$3)*(1/((寸法→圧入力!$D$3^2+寸法→圧入力!F$25^2)/(寸法→圧入力!$D$3^2-寸法→圧入力!F$25^2)*(1/寸法→圧入力!$D$36)+(寸法→圧入力!D$34^2+寸法→圧入力!$D$3^2)/(寸法→圧入力!D$34^2-寸法→圧入力!$D$3^2)*(1/寸法→圧入力!$D$27)-(寸法→圧入力!$D$37/寸法→圧入力!$D$36)+(寸法→圧入力!$D$28/寸法→圧入力!$D$27)))</f>
        <v>25.677604056407752</v>
      </c>
      <c r="C11" s="13">
        <f>(テーブル3[[#This Row],[締め代]]/寸法→圧入力!$D$3)*(1/((寸法→圧入力!$D$3^2+寸法→圧入力!E$25^2)/(寸法→圧入力!$D$3^2-寸法→圧入力!E$25^2)*(1/寸法→圧入力!$D$36)+(寸法→圧入力!E$34^2+寸法→圧入力!$D$3^2)/(寸法→圧入力!E$34^2-寸法→圧入力!$D$3^2)*(1/寸法→圧入力!$D$27)-(寸法→圧入力!$D$37/寸法→圧入力!$D$36)+(寸法→圧入力!$D$28/寸法→圧入力!$D$27)))</f>
        <v>25.942977648323883</v>
      </c>
      <c r="D11" s="13">
        <f>(A11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26.205356108092946</v>
      </c>
      <c r="E11" s="13">
        <f>テーブル3[[#This Row],[半径方向応力min]]*寸法→圧入力!D$46*寸法→圧入力!D$5/1000</f>
        <v>4.4735332723382468</v>
      </c>
      <c r="F11" s="13">
        <f>テーブル3[[#This Row],[半径方向応力min]]*寸法→圧入力!E$46*寸法→圧入力!E$5/1000</f>
        <v>5.712938204263958</v>
      </c>
      <c r="G11" s="13">
        <f>テーブル3[[#This Row],[半径方向応力min]]*寸法→圧入力!F$46*寸法→圧入力!F$5/1000</f>
        <v>7.0021534304366675</v>
      </c>
      <c r="H11" s="13">
        <f>寸法→圧入力!$D$30</f>
        <v>345</v>
      </c>
      <c r="I11" s="13">
        <f>寸法→圧入力!$D$39</f>
        <v>150</v>
      </c>
      <c r="J11" s="13">
        <f>テーブル3[[#This Row],[半径方向応力nor]]*2*寸法→圧入力!E$24^2/(寸法→圧入力!E$24^2-寸法→圧入力!E$25^2)</f>
        <v>93.378121745338348</v>
      </c>
      <c r="K11" s="13">
        <f>テーブル3[[#This Row],[半径方向応力nor]]* (1+(寸法→圧入力!E$34/寸法→圧入力!E$33)^2)/((寸法→圧入力!E$34/寸法→圧入力!E$33)^2-1)</f>
        <v>49.841934815572571</v>
      </c>
      <c r="N11">
        <f t="shared" si="1"/>
        <v>-25</v>
      </c>
      <c r="O11" s="29">
        <f>寸法→圧入力!F$24*(1+寸法→圧入力!D$29*10^-6*(テーブル4[[#This Row],[inner温度'[℃']]]-20)) - 寸法→圧入力!D$33*(1+寸法→圧入力!D$38*10^-6*(テーブル4[[#This Row],[inner温度'[℃']]]+O$3-20))</f>
        <v>0.15661464499999767</v>
      </c>
      <c r="P11" s="29">
        <f>寸法→圧入力!F$24*(1+寸法→圧入力!D$29*10^-6*(テーブル4[[#This Row],[inner温度'[℃']]]-20)) - 寸法→圧入力!D$33*(1+寸法→圧入力!D$38*10^-6*(テーブル4[[#This Row],[inner温度'[℃']]]+P$3-20))</f>
        <v>0.14718564499999331</v>
      </c>
      <c r="Q11" s="29">
        <f>寸法→圧入力!F$24*(1+寸法→圧入力!D$29*10^-6*(テーブル4[[#This Row],[inner温度'[℃']]]-20)) - 寸法→圧入力!D$33*(1+寸法→圧入力!D$38*10^-6*(テーブル4[[#This Row],[inner温度'[℃']]]+Q$3-20))</f>
        <v>0.13775664499999607</v>
      </c>
      <c r="R11" s="29">
        <f>寸法→圧入力!F$24*(1+寸法→圧入力!D$29*10^-6*(テーブル4[[#This Row],[inner温度'[℃']]]-20)) - 寸法→圧入力!D$33*(1+寸法→圧入力!D$38*10^-6*(テーブル4[[#This Row],[inner温度'[℃']]]+R$3-20))</f>
        <v>0.12832764499999882</v>
      </c>
      <c r="S11" s="29">
        <f>寸法→圧入力!F$24*(1+寸法→圧入力!D$29*10^-6*(テーブル4[[#This Row],[inner温度'[℃']]]-20)) - 寸法→圧入力!D$33*(1+寸法→圧入力!D$38*10^-6*(テーブル4[[#This Row],[inner温度'[℃']]]+S$3-20))</f>
        <v>0.11889864500000158</v>
      </c>
      <c r="T11" s="29">
        <f>寸法→圧入力!F$24*(1+寸法→圧入力!D$29*10^-6*(テーブル4[[#This Row],[inner温度'[℃']]]-20)) - 寸法→圧入力!D$33*(1+寸法→圧入力!D$38*10^-6*(テーブル4[[#This Row],[inner温度'[℃']]]+T$3-20))</f>
        <v>0.10946964499999723</v>
      </c>
      <c r="U11" s="29">
        <f>寸法→圧入力!F$24*(1+寸法→圧入力!D$29*10^-6*(テーブル4[[#This Row],[inner温度'[℃']]]-20)) - 寸法→圧入力!D$33*(1+寸法→圧入力!D$38*10^-6*(テーブル4[[#This Row],[inner温度'[℃']]]+U$3-20))</f>
        <v>0.10004064499999288</v>
      </c>
      <c r="V11" s="13">
        <f>(テーブル4[[#This Row],[締め代：Δ-30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82.082850879349934</v>
      </c>
      <c r="W11" s="13">
        <f>(テーブル4[[#This Row],[締め代：Δ-20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77.141044824483501</v>
      </c>
      <c r="X11" s="13">
        <f>(テーブル4[[#This Row],[締め代：Δ-10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72.199238769620777</v>
      </c>
      <c r="Y11" s="13">
        <f>(テーブル4[[#This Row],[締め代：Δ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67.257432714758039</v>
      </c>
      <c r="Z11" s="13">
        <f>(テーブル4[[#This Row],[締め代：Δ+10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62.315626659895322</v>
      </c>
      <c r="AA11" s="13">
        <f>(テーブル4[[#This Row],[締め代：Δ+20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57.373820605028875</v>
      </c>
      <c r="AB11" s="13">
        <f>(テーブル4[[#This Row],[締め代：Δ+30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52.432014550162428</v>
      </c>
      <c r="AC11" s="13">
        <f>テーブル4[[#This Row],[半径方向応力:Δ-30℃]]*2*寸法→圧入力!D$24^2/(寸法→圧入力!D$24^2-寸法→圧入力!F$25^2)</f>
        <v>297.08535917333245</v>
      </c>
      <c r="AD11" s="13">
        <f>テーブル4[[#This Row],[半径方向応力:Δ-20℃]]*2*寸法→圧入力!D$24^2/(寸法→圧入力!D$24^2-寸法→圧入力!F$25^2)</f>
        <v>279.19930610564722</v>
      </c>
      <c r="AE11" s="13">
        <f>テーブル4[[#This Row],[半径方向応力:Δ-10℃]]*2*寸法→圧入力!D$24^2/(寸法→圧入力!D$24^2-寸法→圧入力!F$25^2)</f>
        <v>261.31325303797553</v>
      </c>
      <c r="AF11" s="13">
        <f>テーブル4[[#This Row],[半径方向応力:Δ0℃]]*2*寸法→圧入力!D$24^2/(寸法→圧入力!D$24^2-寸法→圧入力!F$25^2)</f>
        <v>243.42719997030369</v>
      </c>
      <c r="AG11" s="13">
        <f>テーブル4[[#This Row],[半径方向応力:Δ+10℃]]*2*寸法→圧入力!D$24^2/(寸法→圧入力!D$24^2-寸法→圧入力!F$25^2)</f>
        <v>225.54114690263191</v>
      </c>
      <c r="AH11" s="13">
        <f>テーブル4[[#This Row],[半径方向応力:Δ+20℃]]*2*寸法→圧入力!D$24^2/(寸法→圧入力!D$24^2-寸法→圧入力!F$25^2)</f>
        <v>207.65509383494668</v>
      </c>
      <c r="AI11" s="13">
        <f>テーブル4[[#This Row],[半径方向応力:Δ+30℃]]*2*寸法→圧入力!D$24^2/(寸法→圧入力!D$24^2-寸法→圧入力!F$25^2)</f>
        <v>189.76904076726143</v>
      </c>
      <c r="AJ11" s="13">
        <f>寸法→圧入力!$D$30</f>
        <v>345</v>
      </c>
      <c r="AK11" s="13">
        <f>テーブル4[[#This Row],[半径方向応力:Δ-30℃]]* (1+(寸法→圧入力!D$34/寸法→圧入力!F$33)^2)/((寸法→圧入力!D$34/寸法→圧入力!F$33)^2-1)</f>
        <v>160.67482038477144</v>
      </c>
      <c r="AL11" s="13">
        <f>テーブル4[[#This Row],[半径方向応力:Δ-20℃]]* (1+(寸法→圧入力!D$34/寸法→圧入力!F$33)^2)/((寸法→圧入力!D$34/寸法→圧入力!F$33)^2-1)</f>
        <v>151.00137712913764</v>
      </c>
      <c r="AM11" s="13">
        <f>テーブル4[[#This Row],[半径方向応力:Δ-10℃]]* (1+(寸法→圧入力!D$34/寸法→圧入力!F$33)^2)/((寸法→圧入力!D$34/寸法→圧入力!F$33)^2-1)</f>
        <v>141.32793387351117</v>
      </c>
      <c r="AN11" s="13">
        <f>テーブル4[[#This Row],[半径方向応力:Δ0℃]]* (1+(寸法→圧入力!D$34/寸法→圧入力!F$33)^2)/((寸法→圧入力!D$34/寸法→圧入力!F$33)^2-1)</f>
        <v>131.65449061788462</v>
      </c>
      <c r="AO11" s="13">
        <f>テーブル4[[#This Row],[半径方向応力:Δ+10℃]]* (1+(寸法→圧入力!D$34/寸法→圧入力!F$33)^2)/((寸法→圧入力!D$34/寸法→圧入力!F$33)^2-1)</f>
        <v>121.98104736225811</v>
      </c>
      <c r="AP11" s="13">
        <f>テーブル4[[#This Row],[半径方向応力:Δ+20℃]]* (1+(寸法→圧入力!D$34/寸法→圧入力!F$33)^2)/((寸法→圧入力!D$34/寸法→圧入力!F$33)^2-1)</f>
        <v>112.30760410662432</v>
      </c>
      <c r="AQ11" s="13">
        <f>テーブル4[[#This Row],[半径方向応力:Δ+30℃]]* (1+(寸法→圧入力!D$34/寸法→圧入力!F$33)^2)/((寸法→圧入力!D$34/寸法→圧入力!F$33)^2-1)</f>
        <v>102.63416085099053</v>
      </c>
      <c r="AR11" s="13">
        <f>寸法→圧入力!$D$39</f>
        <v>150</v>
      </c>
    </row>
    <row r="12" spans="1:44" x14ac:dyDescent="0.7">
      <c r="A12" s="29">
        <f t="shared" si="0"/>
        <v>0.06</v>
      </c>
      <c r="B12" s="13">
        <f>(テーブル3[[#This Row],[締め代]]/寸法→圧入力!$D$3)*(1/((寸法→圧入力!$D$3^2+寸法→圧入力!F$25^2)/(寸法→圧入力!$D$3^2-寸法→圧入力!F$25^2)*(1/寸法→圧入力!$D$36)+(寸法→圧入力!D$34^2+寸法→圧入力!$D$3^2)/(寸法→圧入力!D$34^2-寸法→圧入力!$D$3^2)*(1/寸法→圧入力!$D$27)-(寸法→圧入力!$D$37/寸法→圧入力!$D$36)+(寸法→圧入力!$D$28/寸法→圧入力!$D$27)))</f>
        <v>30.8131248676893</v>
      </c>
      <c r="C12" s="13">
        <f>(テーブル3[[#This Row],[締め代]]/寸法→圧入力!$D$3)*(1/((寸法→圧入力!$D$3^2+寸法→圧入力!E$25^2)/(寸法→圧入力!$D$3^2-寸法→圧入力!E$25^2)*(1/寸法→圧入力!$D$36)+(寸法→圧入力!E$34^2+寸法→圧入力!$D$3^2)/(寸法→圧入力!E$34^2-寸法→圧入力!$D$3^2)*(1/寸法→圧入力!$D$27)-(寸法→圧入力!$D$37/寸法→圧入力!$D$36)+(寸法→圧入力!$D$28/寸法→圧入力!$D$27)))</f>
        <v>31.13157317798866</v>
      </c>
      <c r="D12" s="13">
        <f>(A12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31.446427329711533</v>
      </c>
      <c r="E12" s="13">
        <f>テーブル3[[#This Row],[半径方向応力min]]*寸法→圧入力!D$46*寸法→圧入力!D$5/1000</f>
        <v>5.3682399268058969</v>
      </c>
      <c r="F12" s="13">
        <f>テーブル3[[#This Row],[半径方向応力min]]*寸法→圧入力!E$46*寸法→圧入力!E$5/1000</f>
        <v>6.8555258451167482</v>
      </c>
      <c r="G12" s="13">
        <f>テーブル3[[#This Row],[半径方向応力min]]*寸法→圧入力!F$46*寸法→圧入力!F$5/1000</f>
        <v>8.4025841165240021</v>
      </c>
      <c r="H12" s="13">
        <f>寸法→圧入力!$D$30</f>
        <v>345</v>
      </c>
      <c r="I12" s="13">
        <f>寸法→圧入力!$D$39</f>
        <v>150</v>
      </c>
      <c r="J12" s="13">
        <f>テーブル3[[#This Row],[半径方向応力nor]]*2*寸法→圧入力!E$24^2/(寸法→圧入力!E$24^2-寸法→圧入力!E$25^2)</f>
        <v>112.05374609440602</v>
      </c>
      <c r="K12" s="13">
        <f>テーブル3[[#This Row],[半径方向応力nor]]* (1+(寸法→圧入力!E$34/寸法→圧入力!E$33)^2)/((寸法→圧入力!E$34/寸法→圧入力!E$33)^2-1)</f>
        <v>59.810321778687083</v>
      </c>
      <c r="N12">
        <f>N11+5</f>
        <v>-20</v>
      </c>
      <c r="O12" s="29">
        <f>寸法→圧入力!F$24*(1+寸法→圧入力!D$29*10^-6*(テーブル4[[#This Row],[inner温度'[℃']]]-20)) - 寸法→圧入力!D$33*(1+寸法→圧入力!D$38*10^-6*(テーブル4[[#This Row],[inner温度'[℃']]]+O$3-20))</f>
        <v>0.15457823999999931</v>
      </c>
      <c r="P12" s="29">
        <f>寸法→圧入力!F$24*(1+寸法→圧入力!D$29*10^-6*(テーブル4[[#This Row],[inner温度'[℃']]]-20)) - 寸法→圧入力!D$33*(1+寸法→圧入力!D$38*10^-6*(テーブル4[[#This Row],[inner温度'[℃']]]+P$3-20))</f>
        <v>0.14514924000000207</v>
      </c>
      <c r="Q12" s="29">
        <f>寸法→圧入力!F$24*(1+寸法→圧入力!D$29*10^-6*(テーブル4[[#This Row],[inner温度'[℃']]]-20)) - 寸法→圧入力!D$33*(1+寸法→圧入力!D$38*10^-6*(テーブル4[[#This Row],[inner温度'[℃']]]+Q$3-20))</f>
        <v>0.13572023999999772</v>
      </c>
      <c r="R12" s="29">
        <f>寸法→圧入力!F$24*(1+寸法→圧入力!D$29*10^-6*(テーブル4[[#This Row],[inner温度'[℃']]]-20)) - 寸法→圧入力!D$33*(1+寸法→圧入力!D$38*10^-6*(テーブル4[[#This Row],[inner温度'[℃']]]+R$3-20))</f>
        <v>0.12629123999999337</v>
      </c>
      <c r="S12" s="29">
        <f>寸法→圧入力!F$24*(1+寸法→圧入力!D$29*10^-6*(テーブル4[[#This Row],[inner温度'[℃']]]-20)) - 寸法→圧入力!D$33*(1+寸法→圧入力!D$38*10^-6*(テーブル4[[#This Row],[inner温度'[℃']]]+S$3-20))</f>
        <v>0.11686223999999612</v>
      </c>
      <c r="T12" s="29">
        <f>寸法→圧入力!F$24*(1+寸法→圧入力!D$29*10^-6*(テーブル4[[#This Row],[inner温度'[℃']]]-20)) - 寸法→圧入力!D$33*(1+寸法→圧入力!D$38*10^-6*(テーブル4[[#This Row],[inner温度'[℃']]]+T$3-20))</f>
        <v>0.10743323999999888</v>
      </c>
      <c r="U12" s="29">
        <f>寸法→圧入力!F$24*(1+寸法→圧入力!D$29*10^-6*(テーブル4[[#This Row],[inner温度'[℃']]]-20)) - 寸法→圧入力!D$33*(1+寸法→圧入力!D$38*10^-6*(テーブル4[[#This Row],[inner温度'[℃']]]+U$3-20))</f>
        <v>9.800424000000163E-2</v>
      </c>
      <c r="V12" s="13">
        <f>(テーブル4[[#This Row],[締め代：Δ-30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81.015556515244782</v>
      </c>
      <c r="W12" s="13">
        <f>(テーブル4[[#This Row],[締め代：Δ-20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76.073750460382058</v>
      </c>
      <c r="X12" s="13">
        <f>(テーブル4[[#This Row],[締め代：Δ-10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71.131944405515611</v>
      </c>
      <c r="Y12" s="13">
        <f>(テーブル4[[#This Row],[締め代：Δ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66.190138350649164</v>
      </c>
      <c r="Z12" s="13">
        <f>(テーブル4[[#This Row],[締め代：Δ+10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61.24833229578644</v>
      </c>
      <c r="AA12" s="13">
        <f>(テーブル4[[#This Row],[締め代：Δ+20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56.306526240923716</v>
      </c>
      <c r="AB12" s="13">
        <f>(テーブル4[[#This Row],[締め代：Δ+30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51.364720186061</v>
      </c>
      <c r="AC12" s="13">
        <f>テーブル4[[#This Row],[半径方向応力:Δ-30℃]]*2*寸法→圧入力!D$24^2/(寸法→圧入力!D$24^2-寸法→圧入力!F$25^2)</f>
        <v>293.22246301284321</v>
      </c>
      <c r="AD12" s="13">
        <f>テーブル4[[#This Row],[半径方向応力:Δ-20℃]]*2*寸法→圧入力!D$24^2/(寸法→圧入力!D$24^2-寸法→圧入力!F$25^2)</f>
        <v>275.33640994517145</v>
      </c>
      <c r="AE12" s="13">
        <f>テーブル4[[#This Row],[半径方向応力:Δ-10℃]]*2*寸法→圧入力!D$24^2/(寸法→圧入力!D$24^2-寸法→圧入力!F$25^2)</f>
        <v>257.45035687748617</v>
      </c>
      <c r="AF12" s="13">
        <f>テーブル4[[#This Row],[半径方向応力:Δ0℃]]*2*寸法→圧入力!D$24^2/(寸法→圧入力!D$24^2-寸法→圧入力!F$25^2)</f>
        <v>239.56430380980095</v>
      </c>
      <c r="AG12" s="13">
        <f>テーブル4[[#This Row],[半径方向応力:Δ+10℃]]*2*寸法→圧入力!D$24^2/(寸法→圧入力!D$24^2-寸法→圧入力!F$25^2)</f>
        <v>221.67825074212919</v>
      </c>
      <c r="AH12" s="13">
        <f>テーブル4[[#This Row],[半径方向応力:Δ+20℃]]*2*寸法→圧入力!D$24^2/(寸法→圧入力!D$24^2-寸法→圧入力!F$25^2)</f>
        <v>203.79219767445741</v>
      </c>
      <c r="AI12" s="13">
        <f>テーブル4[[#This Row],[半径方向応力:Δ+30℃]]*2*寸法→圧入力!D$24^2/(寸法→圧入力!D$24^2-寸法→圧入力!F$25^2)</f>
        <v>185.90614460678566</v>
      </c>
      <c r="AJ12" s="13">
        <f>寸法→圧入力!$D$30</f>
        <v>345</v>
      </c>
      <c r="AK12" s="13">
        <f>テーブル4[[#This Row],[半径方向応力:Δ-30℃]]* (1+(寸法→圧入力!D$34/寸法→圧入力!F$33)^2)/((寸法→圧入力!D$34/寸法→圧入力!F$33)^2-1)</f>
        <v>158.58562235603415</v>
      </c>
      <c r="AL12" s="13">
        <f>テーブル4[[#This Row],[半径方向応力:Δ-20℃]]* (1+(寸法→圧入力!D$34/寸法→圧入力!F$33)^2)/((寸法→圧入力!D$34/寸法→圧入力!F$33)^2-1)</f>
        <v>148.91217910040763</v>
      </c>
      <c r="AM12" s="13">
        <f>テーブル4[[#This Row],[半径方向応力:Δ-10℃]]* (1+(寸法→圧入力!D$34/寸法→圧入力!F$33)^2)/((寸法→圧入力!D$34/寸法→圧入力!F$33)^2-1)</f>
        <v>139.23873584477386</v>
      </c>
      <c r="AN12" s="13">
        <f>テーブル4[[#This Row],[半径方向応力:Δ0℃]]* (1+(寸法→圧入力!D$34/寸法→圧入力!F$33)^2)/((寸法→圧入力!D$34/寸法→圧入力!F$33)^2-1)</f>
        <v>129.56529258914003</v>
      </c>
      <c r="AO12" s="13">
        <f>テーブル4[[#This Row],[半径方向応力:Δ+10℃]]* (1+(寸法→圧入力!D$34/寸法→圧入力!F$33)^2)/((寸法→圧入力!D$34/寸法→圧入力!F$33)^2-1)</f>
        <v>119.89184933351353</v>
      </c>
      <c r="AP12" s="13">
        <f>テーブル4[[#This Row],[半径方向応力:Δ+20℃]]* (1+(寸法→圧入力!D$34/寸法→圧入力!F$33)^2)/((寸法→圧入力!D$34/寸法→圧入力!F$33)^2-1)</f>
        <v>110.21840607788702</v>
      </c>
      <c r="AQ12" s="13">
        <f>テーブル4[[#This Row],[半径方向応力:Δ+30℃]]* (1+(寸法→圧入力!D$34/寸法→圧入力!F$33)^2)/((寸法→圧入力!D$34/寸法→圧入力!F$33)^2-1)</f>
        <v>100.54496282226053</v>
      </c>
      <c r="AR12" s="13">
        <f>寸法→圧入力!$D$39</f>
        <v>150</v>
      </c>
    </row>
    <row r="13" spans="1:44" x14ac:dyDescent="0.7">
      <c r="A13" s="29">
        <f t="shared" si="0"/>
        <v>7.0000000000000007E-2</v>
      </c>
      <c r="B13" s="13">
        <f>(テーブル3[[#This Row],[締め代]]/寸法→圧入力!$D$3)*(1/((寸法→圧入力!$D$3^2+寸法→圧入力!F$25^2)/(寸法→圧入力!$D$3^2-寸法→圧入力!F$25^2)*(1/寸法→圧入力!$D$36)+(寸法→圧入力!D$34^2+寸法→圧入力!$D$3^2)/(寸法→圧入力!D$34^2-寸法→圧入力!$D$3^2)*(1/寸法→圧入力!$D$27)-(寸法→圧入力!$D$37/寸法→圧入力!$D$36)+(寸法→圧入力!$D$28/寸法→圧入力!$D$27)))</f>
        <v>35.948645678970855</v>
      </c>
      <c r="C13" s="13">
        <f>(テーブル3[[#This Row],[締め代]]/寸法→圧入力!$D$3)*(1/((寸法→圧入力!$D$3^2+寸法→圧入力!E$25^2)/(寸法→圧入力!$D$3^2-寸法→圧入力!E$25^2)*(1/寸法→圧入力!$D$36)+(寸法→圧入力!E$34^2+寸法→圧入力!$D$3^2)/(寸法→圧入力!E$34^2-寸法→圧入力!$D$3^2)*(1/寸法→圧入力!$D$27)-(寸法→圧入力!$D$37/寸法→圧入力!$D$36)+(寸法→圧入力!$D$28/寸法→圧入力!$D$27)))</f>
        <v>36.320168707653437</v>
      </c>
      <c r="D13" s="13">
        <f>(A13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36.687498551330123</v>
      </c>
      <c r="E13" s="13">
        <f>テーブル3[[#This Row],[半径方向応力min]]*寸法→圧入力!D$46*寸法→圧入力!D$5/1000</f>
        <v>6.262946581273547</v>
      </c>
      <c r="F13" s="13">
        <f>テーブル3[[#This Row],[半径方向応力min]]*寸法→圧入力!E$46*寸法→圧入力!E$5/1000</f>
        <v>7.998113485969542</v>
      </c>
      <c r="G13" s="13">
        <f>テーブル3[[#This Row],[半径方向応力min]]*寸法→圧入力!F$46*寸法→圧入力!F$5/1000</f>
        <v>9.8030148026113366</v>
      </c>
      <c r="H13" s="13">
        <f>寸法→圧入力!$D$30</f>
        <v>345</v>
      </c>
      <c r="I13" s="13">
        <f>寸法→圧入力!$D$39</f>
        <v>150</v>
      </c>
      <c r="J13" s="13">
        <f>テーブル3[[#This Row],[半径方向応力nor]]*2*寸法→圧入力!E$24^2/(寸法→圧入力!E$24^2-寸法→圧入力!E$25^2)</f>
        <v>130.7293704434737</v>
      </c>
      <c r="K13" s="13">
        <f>テーブル3[[#This Row],[半径方向応力nor]]* (1+(寸法→圧入力!E$34/寸法→圧入力!E$33)^2)/((寸法→圧入力!E$34/寸法→圧入力!E$33)^2-1)</f>
        <v>69.778708741801594</v>
      </c>
      <c r="N13">
        <f t="shared" si="1"/>
        <v>-15</v>
      </c>
      <c r="O13" s="29">
        <f>寸法→圧入力!F$24*(1+寸法→圧入力!D$29*10^-6*(テーブル4[[#This Row],[inner温度'[℃']]]-20)) - 寸法→圧入力!D$33*(1+寸法→圧入力!D$38*10^-6*(テーブル4[[#This Row],[inner温度'[℃']]]+O$3-20))</f>
        <v>0.15254183499999385</v>
      </c>
      <c r="P13" s="29">
        <f>寸法→圧入力!F$24*(1+寸法→圧入力!D$29*10^-6*(テーブル4[[#This Row],[inner温度'[℃']]]-20)) - 寸法→圧入力!D$33*(1+寸法→圧入力!D$38*10^-6*(テーブル4[[#This Row],[inner温度'[℃']]]+P$3-20))</f>
        <v>0.14311283499999661</v>
      </c>
      <c r="Q13" s="29">
        <f>寸法→圧入力!F$24*(1+寸法→圧入力!D$29*10^-6*(テーブル4[[#This Row],[inner温度'[℃']]]-20)) - 寸法→圧入力!D$33*(1+寸法→圧入力!D$38*10^-6*(テーブル4[[#This Row],[inner温度'[℃']]]+Q$3-20))</f>
        <v>0.13368383499999936</v>
      </c>
      <c r="R13" s="29">
        <f>寸法→圧入力!F$24*(1+寸法→圧入力!D$29*10^-6*(テーブル4[[#This Row],[inner温度'[℃']]]-20)) - 寸法→圧入力!D$33*(1+寸法→圧入力!D$38*10^-6*(テーブル4[[#This Row],[inner温度'[℃']]]+R$3-20))</f>
        <v>0.12425483500000212</v>
      </c>
      <c r="S13" s="29">
        <f>寸法→圧入力!F$24*(1+寸法→圧入力!D$29*10^-6*(テーブル4[[#This Row],[inner温度'[℃']]]-20)) - 寸法→圧入力!D$33*(1+寸法→圧入力!D$38*10^-6*(テーブル4[[#This Row],[inner温度'[℃']]]+S$3-20))</f>
        <v>0.11482583499999777</v>
      </c>
      <c r="T13" s="29">
        <f>寸法→圧入力!F$24*(1+寸法→圧入力!D$29*10^-6*(テーブル4[[#This Row],[inner温度'[℃']]]-20)) - 寸法→圧入力!D$33*(1+寸法→圧入力!D$38*10^-6*(テーブル4[[#This Row],[inner温度'[℃']]]+T$3-20))</f>
        <v>0.10539683499999342</v>
      </c>
      <c r="U13" s="29">
        <f>寸法→圧入力!F$24*(1+寸法→圧入力!D$29*10^-6*(テーブル4[[#This Row],[inner温度'[℃']]]-20)) - 寸法→圧入力!D$33*(1+寸法→圧入力!D$38*10^-6*(テーブル4[[#This Row],[inner温度'[℃']]]+U$3-20))</f>
        <v>9.5967834999996171E-2</v>
      </c>
      <c r="V13" s="13">
        <f>(テーブル4[[#This Row],[締め代：Δ-30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79.948262151135907</v>
      </c>
      <c r="W13" s="13">
        <f>(テーブル4[[#This Row],[締め代：Δ-20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75.006456096273169</v>
      </c>
      <c r="X13" s="13">
        <f>(テーブル4[[#This Row],[締め代：Δ-10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70.064650041410445</v>
      </c>
      <c r="Y13" s="13">
        <f>(テーブル4[[#This Row],[締め代：Δ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65.122843986547736</v>
      </c>
      <c r="Z13" s="13">
        <f>(テーブル4[[#This Row],[締め代：Δ+10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60.181037931681281</v>
      </c>
      <c r="AA13" s="13">
        <f>(テーブル4[[#This Row],[締め代：Δ+20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55.239231876814841</v>
      </c>
      <c r="AB13" s="13">
        <f>(テーブル4[[#This Row],[締め代：Δ+30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50.29742582195211</v>
      </c>
      <c r="AC13" s="13">
        <f>テーブル4[[#This Row],[半径方向応力:Δ-30℃]]*2*寸法→圧入力!D$24^2/(寸法→圧入力!D$24^2-寸法→圧入力!F$25^2)</f>
        <v>289.35956685234049</v>
      </c>
      <c r="AD13" s="13">
        <f>テーブル4[[#This Row],[半径方向応力:Δ-20℃]]*2*寸法→圧入力!D$24^2/(寸法→圧入力!D$24^2-寸法→圧入力!F$25^2)</f>
        <v>271.47351378466868</v>
      </c>
      <c r="AE13" s="13">
        <f>テーブル4[[#This Row],[半径方向応力:Δ-10℃]]*2*寸法→圧入力!D$24^2/(寸法→圧入力!D$24^2-寸法→圧入力!F$25^2)</f>
        <v>253.5874607169969</v>
      </c>
      <c r="AF13" s="13">
        <f>テーブル4[[#This Row],[半径方向応力:Δ0℃]]*2*寸法→圧入力!D$24^2/(寸法→圧入力!D$24^2-寸法→圧入力!F$25^2)</f>
        <v>235.70140764932518</v>
      </c>
      <c r="AG13" s="13">
        <f>テーブル4[[#This Row],[半径方向応力:Δ+10℃]]*2*寸法→圧入力!D$24^2/(寸法→圧入力!D$24^2-寸法→圧入力!F$25^2)</f>
        <v>217.81535458163989</v>
      </c>
      <c r="AH13" s="13">
        <f>テーブル4[[#This Row],[半径方向応力:Δ+20℃]]*2*寸法→圧入力!D$24^2/(寸法→圧入力!D$24^2-寸法→圧入力!F$25^2)</f>
        <v>199.92930151395467</v>
      </c>
      <c r="AI13" s="13">
        <f>テーブル4[[#This Row],[半径方向応力:Δ+30℃]]*2*寸法→圧入力!D$24^2/(寸法→圧入力!D$24^2-寸法→圧入力!F$25^2)</f>
        <v>182.04324844628289</v>
      </c>
      <c r="AJ13" s="13">
        <f>寸法→圧入力!$D$30</f>
        <v>345</v>
      </c>
      <c r="AK13" s="13">
        <f>テーブル4[[#This Row],[半径方向応力:Δ-30℃]]* (1+(寸法→圧入力!D$34/寸法→圧入力!F$33)^2)/((寸法→圧入力!D$34/寸法→圧入力!F$33)^2-1)</f>
        <v>156.49642432728959</v>
      </c>
      <c r="AL13" s="13">
        <f>テーブル4[[#This Row],[半径方向応力:Δ-20℃]]* (1+(寸法→圧入力!D$34/寸法→圧入力!F$33)^2)/((寸法→圧入力!D$34/寸法→圧入力!F$33)^2-1)</f>
        <v>146.82298107166304</v>
      </c>
      <c r="AM13" s="13">
        <f>テーブル4[[#This Row],[半径方向応力:Δ-10℃]]* (1+(寸法→圧入力!D$34/寸法→圧入力!F$33)^2)/((寸法→圧入力!D$34/寸法→圧入力!F$33)^2-1)</f>
        <v>137.14953781603654</v>
      </c>
      <c r="AN13" s="13">
        <f>テーブル4[[#This Row],[半径方向応力:Δ0℃]]* (1+(寸法→圧入力!D$34/寸法→圧入力!F$33)^2)/((寸法→圧入力!D$34/寸法→圧入力!F$33)^2-1)</f>
        <v>127.47609456041005</v>
      </c>
      <c r="AO13" s="13">
        <f>テーブル4[[#This Row],[半径方向応力:Δ+10℃]]* (1+(寸法→圧入力!D$34/寸法→圧入力!F$33)^2)/((寸法→圧入力!D$34/寸法→圧入力!F$33)^2-1)</f>
        <v>117.80265130477623</v>
      </c>
      <c r="AP13" s="13">
        <f>テーブル4[[#This Row],[半径方向応力:Δ+20℃]]* (1+(寸法→圧入力!D$34/寸法→圧入力!F$33)^2)/((寸法→圧入力!D$34/寸法→圧入力!F$33)^2-1)</f>
        <v>108.12920804914246</v>
      </c>
      <c r="AQ13" s="13">
        <f>テーブル4[[#This Row],[半径方向応力:Δ+30℃]]* (1+(寸法→圧入力!D$34/寸法→圧入力!F$33)^2)/((寸法→圧入力!D$34/寸法→圧入力!F$33)^2-1)</f>
        <v>98.455764793515939</v>
      </c>
      <c r="AR13" s="13">
        <f>寸法→圧入力!$D$39</f>
        <v>150</v>
      </c>
    </row>
    <row r="14" spans="1:44" x14ac:dyDescent="0.7">
      <c r="A14" s="29">
        <f t="shared" si="0"/>
        <v>0.08</v>
      </c>
      <c r="B14" s="13">
        <f>(テーブル3[[#This Row],[締め代]]/寸法→圧入力!$D$3)*(1/((寸法→圧入力!$D$3^2+寸法→圧入力!F$25^2)/(寸法→圧入力!$D$3^2-寸法→圧入力!F$25^2)*(1/寸法→圧入力!$D$36)+(寸法→圧入力!D$34^2+寸法→圧入力!$D$3^2)/(寸法→圧入力!D$34^2-寸法→圧入力!$D$3^2)*(1/寸法→圧入力!$D$27)-(寸法→圧入力!$D$37/寸法→圧入力!$D$36)+(寸法→圧入力!$D$28/寸法→圧入力!$D$27)))</f>
        <v>41.0841664902524</v>
      </c>
      <c r="C14" s="13">
        <f>(テーブル3[[#This Row],[締め代]]/寸法→圧入力!$D$3)*(1/((寸法→圧入力!$D$3^2+寸法→圧入力!E$25^2)/(寸法→圧入力!$D$3^2-寸法→圧入力!E$25^2)*(1/寸法→圧入力!$D$36)+(寸法→圧入力!E$34^2+寸法→圧入力!$D$3^2)/(寸法→圧入力!E$34^2-寸法→圧入力!$D$3^2)*(1/寸法→圧入力!$D$27)-(寸法→圧入力!$D$37/寸法→圧入力!$D$36)+(寸法→圧入力!$D$28/寸法→圧入力!$D$27)))</f>
        <v>41.508764237318218</v>
      </c>
      <c r="D14" s="13">
        <f>(A14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41.928569772948713</v>
      </c>
      <c r="E14" s="13">
        <f>テーブル3[[#This Row],[半径方向応力min]]*寸法→圧入力!D$46*寸法→圧入力!D$5/1000</f>
        <v>7.1576532357411953</v>
      </c>
      <c r="F14" s="13">
        <f>テーブル3[[#This Row],[半径方向応力min]]*寸法→圧入力!E$46*寸法→圧入力!E$5/1000</f>
        <v>9.1407011268223322</v>
      </c>
      <c r="G14" s="13">
        <f>テーブル3[[#This Row],[半径方向応力min]]*寸法→圧入力!F$46*寸法→圧入力!F$5/1000</f>
        <v>11.203445488698668</v>
      </c>
      <c r="H14" s="13">
        <f>寸法→圧入力!$D$30</f>
        <v>345</v>
      </c>
      <c r="I14" s="13">
        <f>寸法→圧入力!$D$39</f>
        <v>150</v>
      </c>
      <c r="J14" s="13">
        <f>テーブル3[[#This Row],[半径方向応力nor]]*2*寸法→圧入力!E$24^2/(寸法→圧入力!E$24^2-寸法→圧入力!E$25^2)</f>
        <v>149.40499479254137</v>
      </c>
      <c r="K14" s="13">
        <f>テーブル3[[#This Row],[半径方向応力nor]]* (1+(寸法→圧入力!E$34/寸法→圧入力!E$33)^2)/((寸法→圧入力!E$34/寸法→圧入力!E$33)^2-1)</f>
        <v>79.74709570491612</v>
      </c>
      <c r="N14">
        <f t="shared" si="1"/>
        <v>-10</v>
      </c>
      <c r="O14" s="29">
        <f>寸法→圧入力!F$24*(1+寸法→圧入力!D$29*10^-6*(テーブル4[[#This Row],[inner温度'[℃']]]-20)) - 寸法→圧入力!D$33*(1+寸法→圧入力!D$38*10^-6*(テーブル4[[#This Row],[inner温度'[℃']]]+O$3-20))</f>
        <v>0.1505054300000026</v>
      </c>
      <c r="P14" s="29">
        <f>寸法→圧入力!F$24*(1+寸法→圧入力!D$29*10^-6*(テーブル4[[#This Row],[inner温度'[℃']]]-20)) - 寸法→圧入力!D$33*(1+寸法→圧入力!D$38*10^-6*(テーブル4[[#This Row],[inner温度'[℃']]]+P$3-20))</f>
        <v>0.14107642999999825</v>
      </c>
      <c r="Q14" s="29">
        <f>寸法→圧入力!F$24*(1+寸法→圧入力!D$29*10^-6*(テーブル4[[#This Row],[inner温度'[℃']]]-20)) - 寸法→圧入力!D$33*(1+寸法→圧入力!D$38*10^-6*(テーブル4[[#This Row],[inner温度'[℃']]]+Q$3-20))</f>
        <v>0.1316474299999939</v>
      </c>
      <c r="R14" s="29">
        <f>寸法→圧入力!F$24*(1+寸法→圧入力!D$29*10^-6*(テーブル4[[#This Row],[inner温度'[℃']]]-20)) - 寸法→圧入力!D$33*(1+寸法→圧入力!D$38*10^-6*(テーブル4[[#This Row],[inner温度'[℃']]]+R$3-20))</f>
        <v>0.12221842999999666</v>
      </c>
      <c r="S14" s="29">
        <f>寸法→圧入力!F$24*(1+寸法→圧入力!D$29*10^-6*(テーブル4[[#This Row],[inner温度'[℃']]]-20)) - 寸法→圧入力!D$33*(1+寸法→圧入力!D$38*10^-6*(テーブル4[[#This Row],[inner温度'[℃']]]+S$3-20))</f>
        <v>0.11278942999999941</v>
      </c>
      <c r="T14" s="29">
        <f>寸法→圧入力!F$24*(1+寸法→圧入力!D$29*10^-6*(テーブル4[[#This Row],[inner温度'[℃']]]-20)) - 寸法→圧入力!D$33*(1+寸法→圧入力!D$38*10^-6*(テーブル4[[#This Row],[inner温度'[℃']]]+T$3-20))</f>
        <v>0.10336043000000217</v>
      </c>
      <c r="U14" s="29">
        <f>寸法→圧入力!F$24*(1+寸法→圧入力!D$29*10^-6*(テーブル4[[#This Row],[inner温度'[℃']]]-20)) - 寸法→圧入力!D$33*(1+寸法→圧入力!D$38*10^-6*(テーブル4[[#This Row],[inner温度'[℃']]]+U$3-20))</f>
        <v>9.3931429999997818E-2</v>
      </c>
      <c r="V14" s="13">
        <f>(テーブル4[[#This Row],[締め代：Δ-30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78.880967787034479</v>
      </c>
      <c r="W14" s="13">
        <f>(テーブル4[[#This Row],[締め代：Δ-20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73.939161732168017</v>
      </c>
      <c r="X14" s="13">
        <f>(テーブル4[[#This Row],[締め代：Δ-10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68.99735567730157</v>
      </c>
      <c r="Y14" s="13">
        <f>(テーブル4[[#This Row],[締め代：Δ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64.055549622438846</v>
      </c>
      <c r="Z14" s="13">
        <f>(テーブル4[[#This Row],[締め代：Δ+10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59.11374356757613</v>
      </c>
      <c r="AA14" s="13">
        <f>(テーブル4[[#This Row],[締め代：Δ+20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54.171937512713406</v>
      </c>
      <c r="AB14" s="13">
        <f>(テーブル4[[#This Row],[締め代：Δ+30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49.230131457846952</v>
      </c>
      <c r="AC14" s="13">
        <f>テーブル4[[#This Row],[半径方向応力:Δ-30℃]]*2*寸法→圧入力!D$24^2/(寸法→圧入力!D$24^2-寸法→圧入力!F$25^2)</f>
        <v>285.49667069186472</v>
      </c>
      <c r="AD14" s="13">
        <f>テーブル4[[#This Row],[半径方向応力:Δ-20℃]]*2*寸法→圧入力!D$24^2/(寸法→圧入力!D$24^2-寸法→圧入力!F$25^2)</f>
        <v>267.61061762417944</v>
      </c>
      <c r="AE14" s="13">
        <f>テーブル4[[#This Row],[半径方向応力:Δ-10℃]]*2*寸法→圧入力!D$24^2/(寸法→圧入力!D$24^2-寸法→圧入力!F$25^2)</f>
        <v>249.72456455649419</v>
      </c>
      <c r="AF14" s="13">
        <f>テーブル4[[#This Row],[半径方向応力:Δ0℃]]*2*寸法→圧入力!D$24^2/(寸法→圧入力!D$24^2-寸法→圧入力!F$25^2)</f>
        <v>231.83851148882241</v>
      </c>
      <c r="AG14" s="13">
        <f>テーブル4[[#This Row],[半径方向応力:Δ+10℃]]*2*寸法→圧入力!D$24^2/(寸法→圧入力!D$24^2-寸法→圧入力!F$25^2)</f>
        <v>213.95245842115065</v>
      </c>
      <c r="AH14" s="13">
        <f>テーブル4[[#This Row],[半径方向応力:Δ+20℃]]*2*寸法→圧入力!D$24^2/(寸法→圧入力!D$24^2-寸法→圧入力!F$25^2)</f>
        <v>196.06640535347887</v>
      </c>
      <c r="AI14" s="13">
        <f>テーブル4[[#This Row],[半径方向応力:Δ+30℃]]*2*寸法→圧入力!D$24^2/(寸法→圧入力!D$24^2-寸法→圧入力!F$25^2)</f>
        <v>178.18035228579362</v>
      </c>
      <c r="AJ14" s="13">
        <f>寸法→圧入力!$D$30</f>
        <v>345</v>
      </c>
      <c r="AK14" s="13">
        <f>テーブル4[[#This Row],[半径方向応力:Δ-30℃]]* (1+(寸法→圧入力!D$34/寸法→圧入力!F$33)^2)/((寸法→圧入力!D$34/寸法→圧入力!F$33)^2-1)</f>
        <v>154.40722629855961</v>
      </c>
      <c r="AL14" s="13">
        <f>テーブル4[[#This Row],[半径方向応力:Δ-20℃]]* (1+(寸法→圧入力!D$34/寸法→圧入力!F$33)^2)/((寸法→圧入力!D$34/寸法→圧入力!F$33)^2-1)</f>
        <v>144.73378304292575</v>
      </c>
      <c r="AM14" s="13">
        <f>テーブル4[[#This Row],[半径方向応力:Δ-10℃]]* (1+(寸法→圧入力!D$34/寸法→圧入力!F$33)^2)/((寸法→圧入力!D$34/寸法→圧入力!F$33)^2-1)</f>
        <v>135.06033978729195</v>
      </c>
      <c r="AN14" s="13">
        <f>テーブル4[[#This Row],[半径方向応力:Δ0℃]]* (1+(寸法→圧入力!D$34/寸法→圧入力!F$33)^2)/((寸法→圧入力!D$34/寸法→圧入力!F$33)^2-1)</f>
        <v>125.38689653166547</v>
      </c>
      <c r="AO14" s="13">
        <f>テーブル4[[#This Row],[半径方向応力:Δ+10℃]]* (1+(寸法→圧入力!D$34/寸法→圧入力!F$33)^2)/((寸法→圧入力!D$34/寸法→圧入力!F$33)^2-1)</f>
        <v>115.71345327603896</v>
      </c>
      <c r="AP14" s="13">
        <f>テーブル4[[#This Row],[半径方向応力:Δ+20℃]]* (1+(寸法→圧入力!D$34/寸法→圧入力!F$33)^2)/((寸法→圧入力!D$34/寸法→圧入力!F$33)^2-1)</f>
        <v>106.04001002041245</v>
      </c>
      <c r="AQ14" s="13">
        <f>テーブル4[[#This Row],[半径方向応力:Δ+30℃]]* (1+(寸法→圧入力!D$34/寸法→圧入力!F$33)^2)/((寸法→圧入力!D$34/寸法→圧入力!F$33)^2-1)</f>
        <v>96.366566764778639</v>
      </c>
      <c r="AR14" s="13">
        <f>寸法→圧入力!$D$39</f>
        <v>150</v>
      </c>
    </row>
    <row r="15" spans="1:44" x14ac:dyDescent="0.7">
      <c r="A15" s="29">
        <f t="shared" si="0"/>
        <v>0.09</v>
      </c>
      <c r="B15" s="13">
        <f>(テーブル3[[#This Row],[締め代]]/寸法→圧入力!$D$3)*(1/((寸法→圧入力!$D$3^2+寸法→圧入力!F$25^2)/(寸法→圧入力!$D$3^2-寸法→圧入力!F$25^2)*(1/寸法→圧入力!$D$36)+(寸法→圧入力!D$34^2+寸法→圧入力!$D$3^2)/(寸法→圧入力!D$34^2-寸法→圧入力!$D$3^2)*(1/寸法→圧入力!$D$27)-(寸法→圧入力!$D$37/寸法→圧入力!$D$36)+(寸法→圧入力!$D$28/寸法→圧入力!$D$27)))</f>
        <v>46.219687301533952</v>
      </c>
      <c r="C15" s="13">
        <f>(テーブル3[[#This Row],[締め代]]/寸法→圧入力!$D$3)*(1/((寸法→圧入力!$D$3^2+寸法→圧入力!E$25^2)/(寸法→圧入力!$D$3^2-寸法→圧入力!E$25^2)*(1/寸法→圧入力!$D$36)+(寸法→圧入力!E$34^2+寸法→圧入力!$D$3^2)/(寸法→圧入力!E$34^2-寸法→圧入力!$D$3^2)*(1/寸法→圧入力!$D$27)-(寸法→圧入力!$D$37/寸法→圧入力!$D$36)+(寸法→圧入力!$D$28/寸法→圧入力!$D$27)))</f>
        <v>46.697359766982991</v>
      </c>
      <c r="D15" s="13">
        <f>(A15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47.169640994567303</v>
      </c>
      <c r="E15" s="13">
        <f>テーブル3[[#This Row],[半径方向応力min]]*寸法→圧入力!D$46*寸法→圧入力!D$5/1000</f>
        <v>8.0523598902088445</v>
      </c>
      <c r="F15" s="13">
        <f>テーブル3[[#This Row],[半径方向応力min]]*寸法→圧入力!E$46*寸法→圧入力!E$5/1000</f>
        <v>10.283288767675124</v>
      </c>
      <c r="G15" s="13">
        <f>テーブル3[[#This Row],[半径方向応力min]]*寸法→圧入力!F$46*寸法→圧入力!F$5/1000</f>
        <v>12.603876174786002</v>
      </c>
      <c r="H15" s="13">
        <f>寸法→圧入力!$D$30</f>
        <v>345</v>
      </c>
      <c r="I15" s="13">
        <f>寸法→圧入力!$D$39</f>
        <v>150</v>
      </c>
      <c r="J15" s="13">
        <f>テーブル3[[#This Row],[半径方向応力nor]]*2*寸法→圧入力!E$24^2/(寸法→圧入力!E$24^2-寸法→圧入力!E$25^2)</f>
        <v>168.08061914160905</v>
      </c>
      <c r="K15" s="13">
        <f>テーブル3[[#This Row],[半径方向応力nor]]* (1+(寸法→圧入力!E$34/寸法→圧入力!E$33)^2)/((寸法→圧入力!E$34/寸法→圧入力!E$33)^2-1)</f>
        <v>89.715482668030631</v>
      </c>
      <c r="N15">
        <f t="shared" si="1"/>
        <v>-5</v>
      </c>
      <c r="O15" s="29">
        <f>寸法→圧入力!F$24*(1+寸法→圧入力!D$29*10^-6*(テーブル4[[#This Row],[inner温度'[℃']]]-20)) - 寸法→圧入力!D$33*(1+寸法→圧入力!D$38*10^-6*(テーブル4[[#This Row],[inner温度'[℃']]]+O$3-20))</f>
        <v>0.14846902500000425</v>
      </c>
      <c r="P15" s="29">
        <f>寸法→圧入力!F$24*(1+寸法→圧入力!D$29*10^-6*(テーブル4[[#This Row],[inner温度'[℃']]]-20)) - 寸法→圧入力!D$33*(1+寸法→圧入力!D$38*10^-6*(テーブル4[[#This Row],[inner温度'[℃']]]+P$3-20))</f>
        <v>0.13904002500000701</v>
      </c>
      <c r="Q15" s="29">
        <f>寸法→圧入力!F$24*(1+寸法→圧入力!D$29*10^-6*(テーブル4[[#This Row],[inner温度'[℃']]]-20)) - 寸法→圧入力!D$33*(1+寸法→圧入力!D$38*10^-6*(テーブル4[[#This Row],[inner温度'[℃']]]+Q$3-20))</f>
        <v>0.12961102500000976</v>
      </c>
      <c r="R15" s="29">
        <f>寸法→圧入力!F$24*(1+寸法→圧入力!D$29*10^-6*(テーブル4[[#This Row],[inner温度'[℃']]]-20)) - 寸法→圧入力!D$33*(1+寸法→圧入力!D$38*10^-6*(テーブル4[[#This Row],[inner温度'[℃']]]+R$3-20))</f>
        <v>0.12018202500000541</v>
      </c>
      <c r="S15" s="29">
        <f>寸法→圧入力!F$24*(1+寸法→圧入力!D$29*10^-6*(テーブル4[[#This Row],[inner温度'[℃']]]-20)) - 寸法→圧入力!D$33*(1+寸法→圧入力!D$38*10^-6*(テーブル4[[#This Row],[inner温度'[℃']]]+S$3-20))</f>
        <v>0.11075302500000106</v>
      </c>
      <c r="T15" s="29">
        <f>寸法→圧入力!F$24*(1+寸法→圧入力!D$29*10^-6*(テーブル4[[#This Row],[inner温度'[℃']]]-20)) - 寸法→圧入力!D$33*(1+寸法→圧入力!D$38*10^-6*(テーブル4[[#This Row],[inner温度'[℃']]]+T$3-20))</f>
        <v>0.10132402500000381</v>
      </c>
      <c r="U15" s="29">
        <f>寸法→圧入力!F$24*(1+寸法→圧入力!D$29*10^-6*(テーブル4[[#This Row],[inner温度'[℃']]]-20)) - 寸法→圧入力!D$33*(1+寸法→圧入力!D$38*10^-6*(テーブル4[[#This Row],[inner温度'[℃']]]+U$3-20))</f>
        <v>9.1895025000006569E-2</v>
      </c>
      <c r="V15" s="13">
        <f>(テーブル4[[#This Row],[締め代：Δ-30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77.813673422929313</v>
      </c>
      <c r="W15" s="13">
        <f>(テーブル4[[#This Row],[締め代：Δ-20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72.871867368066589</v>
      </c>
      <c r="X15" s="13">
        <f>(テーブル4[[#This Row],[締め代：Δ-10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67.930061313203865</v>
      </c>
      <c r="Y15" s="13">
        <f>(テーブル4[[#This Row],[締め代：Δ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62.988255258337418</v>
      </c>
      <c r="Z15" s="13">
        <f>(テーブル4[[#This Row],[締め代：Δ+10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58.046449203470971</v>
      </c>
      <c r="AA15" s="13">
        <f>(テーブル4[[#This Row],[締め代：Δ+20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53.10464314860824</v>
      </c>
      <c r="AB15" s="13">
        <f>(テーブル4[[#This Row],[締め代：Δ+30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48.162837093745516</v>
      </c>
      <c r="AC15" s="13">
        <f>テーブル4[[#This Row],[半径方向応力:Δ-30℃]]*2*寸法→圧入力!D$24^2/(寸法→圧入力!D$24^2-寸法→圧入力!F$25^2)</f>
        <v>281.63377453137542</v>
      </c>
      <c r="AD15" s="13">
        <f>テーブル4[[#This Row],[半径方向応力:Δ-20℃]]*2*寸法→圧入力!D$24^2/(寸法→圧入力!D$24^2-寸法→圧入力!F$25^2)</f>
        <v>263.74772146370367</v>
      </c>
      <c r="AE15" s="13">
        <f>テーブル4[[#This Row],[半径方向応力:Δ-10℃]]*2*寸法→圧入力!D$24^2/(寸法→圧入力!D$24^2-寸法→圧入力!F$25^2)</f>
        <v>245.86166839603189</v>
      </c>
      <c r="AF15" s="13">
        <f>テーブル4[[#This Row],[半径方向応力:Δ0℃]]*2*寸法→圧入力!D$24^2/(寸法→圧入力!D$24^2-寸法→圧入力!F$25^2)</f>
        <v>227.97561532834661</v>
      </c>
      <c r="AG15" s="13">
        <f>テーブル4[[#This Row],[半径方向応力:Δ+10℃]]*2*寸法→圧入力!D$24^2/(寸法→圧入力!D$24^2-寸法→圧入力!F$25^2)</f>
        <v>210.08956226066138</v>
      </c>
      <c r="AH15" s="13">
        <f>テーブル4[[#This Row],[半径方向応力:Δ+20℃]]*2*寸法→圧入力!D$24^2/(寸法→圧入力!D$24^2-寸法→圧入力!F$25^2)</f>
        <v>192.2035091929896</v>
      </c>
      <c r="AI15" s="13">
        <f>テーブル4[[#This Row],[半径方向応力:Δ+30℃]]*2*寸法→圧入力!D$24^2/(寸法→圧入力!D$24^2-寸法→圧入力!F$25^2)</f>
        <v>174.31745612531782</v>
      </c>
      <c r="AJ15" s="13">
        <f>寸法→圧入力!$D$30</f>
        <v>345</v>
      </c>
      <c r="AK15" s="13">
        <f>テーブル4[[#This Row],[半径方向応力:Δ-30℃]]* (1+(寸法→圧入力!D$34/寸法→圧入力!F$33)^2)/((寸法→圧入力!D$34/寸法→圧入力!F$33)^2-1)</f>
        <v>152.31802826982229</v>
      </c>
      <c r="AL15" s="13">
        <f>テーブル4[[#This Row],[半径方向応力:Δ-20℃]]* (1+(寸法→圧入力!D$34/寸法→圧入力!F$33)^2)/((寸法→圧入力!D$34/寸法→圧入力!F$33)^2-1)</f>
        <v>142.64458501419577</v>
      </c>
      <c r="AM15" s="13">
        <f>テーブル4[[#This Row],[半径方向応力:Δ-10℃]]* (1+(寸法→圧入力!D$34/寸法→圧入力!F$33)^2)/((寸法→圧入力!D$34/寸法→圧入力!F$33)^2-1)</f>
        <v>132.97114175856925</v>
      </c>
      <c r="AN15" s="13">
        <f>テーブル4[[#This Row],[半径方向応力:Δ0℃]]* (1+(寸法→圧入力!D$34/寸法→圧入力!F$33)^2)/((寸法→圧入力!D$34/寸法→圧入力!F$33)^2-1)</f>
        <v>123.29769850293548</v>
      </c>
      <c r="AO15" s="13">
        <f>テーブル4[[#This Row],[半径方向応力:Δ+10℃]]* (1+(寸法→圧入力!D$34/寸法→圧入力!F$33)^2)/((寸法→圧入力!D$34/寸法→圧入力!F$33)^2-1)</f>
        <v>113.62425524730166</v>
      </c>
      <c r="AP15" s="13">
        <f>テーブル4[[#This Row],[半径方向応力:Δ+20℃]]* (1+(寸法→圧入力!D$34/寸法→圧入力!F$33)^2)/((寸法→圧入力!D$34/寸法→圧入力!F$33)^2-1)</f>
        <v>103.95081199167515</v>
      </c>
      <c r="AQ15" s="13">
        <f>テーブル4[[#This Row],[半径方向応力:Δ+30℃]]* (1+(寸法→圧入力!D$34/寸法→圧入力!F$33)^2)/((寸法→圧入力!D$34/寸法→圧入力!F$33)^2-1)</f>
        <v>94.277368736048629</v>
      </c>
      <c r="AR15" s="13">
        <f>寸法→圧入力!$D$39</f>
        <v>150</v>
      </c>
    </row>
    <row r="16" spans="1:44" x14ac:dyDescent="0.7">
      <c r="A16" s="29">
        <f t="shared" si="0"/>
        <v>0.1</v>
      </c>
      <c r="B16" s="13">
        <f>(テーブル3[[#This Row],[締め代]]/寸法→圧入力!$D$3)*(1/((寸法→圧入力!$D$3^2+寸法→圧入力!F$25^2)/(寸法→圧入力!$D$3^2-寸法→圧入力!F$25^2)*(1/寸法→圧入力!$D$36)+(寸法→圧入力!D$34^2+寸法→圧入力!$D$3^2)/(寸法→圧入力!D$34^2-寸法→圧入力!$D$3^2)*(1/寸法→圧入力!$D$27)-(寸法→圧入力!$D$37/寸法→圧入力!$D$36)+(寸法→圧入力!$D$28/寸法→圧入力!$D$27)))</f>
        <v>51.355208112815504</v>
      </c>
      <c r="C16" s="13">
        <f>(テーブル3[[#This Row],[締め代]]/寸法→圧入力!$D$3)*(1/((寸法→圧入力!$D$3^2+寸法→圧入力!E$25^2)/(寸法→圧入力!$D$3^2-寸法→圧入力!E$25^2)*(1/寸法→圧入力!$D$36)+(寸法→圧入力!E$34^2+寸法→圧入力!$D$3^2)/(寸法→圧入力!E$34^2-寸法→圧入力!$D$3^2)*(1/寸法→圧入力!$D$27)-(寸法→圧入力!$D$37/寸法→圧入力!$D$36)+(寸法→圧入力!$D$28/寸法→圧入力!$D$27)))</f>
        <v>51.885955296647765</v>
      </c>
      <c r="D16" s="13">
        <f>(A16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52.410712216185892</v>
      </c>
      <c r="E16" s="13">
        <f>テーブル3[[#This Row],[半径方向応力min]]*寸法→圧入力!D$46*寸法→圧入力!D$5/1000</f>
        <v>8.9470665446764936</v>
      </c>
      <c r="F16" s="13">
        <f>テーブル3[[#This Row],[半径方向応力min]]*寸法→圧入力!E$46*寸法→圧入力!E$5/1000</f>
        <v>11.425876408527916</v>
      </c>
      <c r="G16" s="13">
        <f>テーブル3[[#This Row],[半径方向応力min]]*寸法→圧入力!F$46*寸法→圧入力!F$5/1000</f>
        <v>14.004306860873335</v>
      </c>
      <c r="H16" s="13">
        <f>寸法→圧入力!$D$30</f>
        <v>345</v>
      </c>
      <c r="I16" s="13">
        <f>寸法→圧入力!$D$39</f>
        <v>150</v>
      </c>
      <c r="J16" s="13">
        <f>テーブル3[[#This Row],[半径方向応力nor]]*2*寸法→圧入力!E$24^2/(寸法→圧入力!E$24^2-寸法→圧入力!E$25^2)</f>
        <v>186.7562434906767</v>
      </c>
      <c r="K16" s="13">
        <f>テーブル3[[#This Row],[半径方向応力nor]]* (1+(寸法→圧入力!E$34/寸法→圧入力!E$33)^2)/((寸法→圧入力!E$34/寸法→圧入力!E$33)^2-1)</f>
        <v>99.683869631145143</v>
      </c>
      <c r="N16">
        <f t="shared" si="1"/>
        <v>0</v>
      </c>
      <c r="O16" s="29">
        <f>寸法→圧入力!F$24*(1+寸法→圧入力!D$29*10^-6*(テーブル4[[#This Row],[inner温度'[℃']]]-20)) - 寸法→圧入力!D$33*(1+寸法→圧入力!D$38*10^-6*(テーブル4[[#This Row],[inner温度'[℃']]]+O$3-20))</f>
        <v>0.14643261999999879</v>
      </c>
      <c r="P16" s="29">
        <f>寸法→圧入力!F$24*(1+寸法→圧入力!D$29*10^-6*(テーブル4[[#This Row],[inner温度'[℃']]]-20)) - 寸法→圧入力!D$33*(1+寸法→圧入力!D$38*10^-6*(テーブル4[[#This Row],[inner温度'[℃']]]+P$3-20))</f>
        <v>0.13700361999999444</v>
      </c>
      <c r="Q16" s="29">
        <f>寸法→圧入力!F$24*(1+寸法→圧入力!D$29*10^-6*(テーブル4[[#This Row],[inner温度'[℃']]]-20)) - 寸法→圧入力!D$33*(1+寸法→圧入力!D$38*10^-6*(テーブル4[[#This Row],[inner温度'[℃']]]+Q$3-20))</f>
        <v>0.1275746199999972</v>
      </c>
      <c r="R16" s="29">
        <f>寸法→圧入力!F$24*(1+寸法→圧入力!D$29*10^-6*(テーブル4[[#This Row],[inner温度'[℃']]]-20)) - 寸法→圧入力!D$33*(1+寸法→圧入力!D$38*10^-6*(テーブル4[[#This Row],[inner温度'[℃']]]+R$3-20))</f>
        <v>0.11814561999999995</v>
      </c>
      <c r="S16" s="29">
        <f>寸法→圧入力!F$24*(1+寸法→圧入力!D$29*10^-6*(テーブル4[[#This Row],[inner温度'[℃']]]-20)) - 寸法→圧入力!D$33*(1+寸法→圧入力!D$38*10^-6*(テーブル4[[#This Row],[inner温度'[℃']]]+S$3-20))</f>
        <v>0.10871662000000271</v>
      </c>
      <c r="T16" s="29">
        <f>寸法→圧入力!F$24*(1+寸法→圧入力!D$29*10^-6*(テーブル4[[#This Row],[inner温度'[℃']]]-20)) - 寸法→圧入力!D$33*(1+寸法→圧入力!D$38*10^-6*(テーブル4[[#This Row],[inner温度'[℃']]]+T$3-20))</f>
        <v>9.9287619999998356E-2</v>
      </c>
      <c r="U16" s="29">
        <f>寸法→圧入力!F$24*(1+寸法→圧入力!D$29*10^-6*(テーブル4[[#This Row],[inner温度'[℃']]]-20)) - 寸法→圧入力!D$33*(1+寸法→圧入力!D$38*10^-6*(テーブル4[[#This Row],[inner温度'[℃']]]+U$3-20))</f>
        <v>8.9858619999994005E-2</v>
      </c>
      <c r="V16" s="13">
        <f>(テーブル4[[#This Row],[締め代：Δ-30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76.746379058820423</v>
      </c>
      <c r="W16" s="13">
        <f>(テーブル4[[#This Row],[締め代：Δ-20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71.804573003953976</v>
      </c>
      <c r="X16" s="13">
        <f>(テーブル4[[#This Row],[締め代：Δ-10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66.862766949091267</v>
      </c>
      <c r="Y16" s="13">
        <f>(テーブル4[[#This Row],[締め代：Δ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61.920960894228536</v>
      </c>
      <c r="Z16" s="13">
        <f>(テーブル4[[#This Row],[締め代：Δ+10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56.979154839365805</v>
      </c>
      <c r="AA16" s="13">
        <f>(テーブル4[[#This Row],[締め代：Δ+20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52.037348784499358</v>
      </c>
      <c r="AB16" s="13">
        <f>(テーブル4[[#This Row],[締め代：Δ+30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47.095542729632918</v>
      </c>
      <c r="AC16" s="13">
        <f>テーブル4[[#This Row],[半径方向応力:Δ-30℃]]*2*寸法→圧入力!D$24^2/(寸法→圧入力!D$24^2-寸法→圧入力!F$25^2)</f>
        <v>277.77087837087265</v>
      </c>
      <c r="AD16" s="13">
        <f>テーブル4[[#This Row],[半径方向応力:Δ-20℃]]*2*寸法→圧入力!D$24^2/(寸法→圧入力!D$24^2-寸法→圧入力!F$25^2)</f>
        <v>259.88482530318737</v>
      </c>
      <c r="AE16" s="13">
        <f>テーブル4[[#This Row],[半径方向応力:Δ-10℃]]*2*寸法→圧入力!D$24^2/(寸法→圧入力!D$24^2-寸法→圧入力!F$25^2)</f>
        <v>241.99877223551564</v>
      </c>
      <c r="AF16" s="13">
        <f>テーブル4[[#This Row],[半径方向応力:Δ0℃]]*2*寸法→圧入力!D$24^2/(寸法→圧入力!D$24^2-寸法→圧入力!F$25^2)</f>
        <v>224.11271916784389</v>
      </c>
      <c r="AG16" s="13">
        <f>テーブル4[[#This Row],[半径方向応力:Δ+10℃]]*2*寸法→圧入力!D$24^2/(寸法→圧入力!D$24^2-寸法→圧入力!F$25^2)</f>
        <v>206.22666610017208</v>
      </c>
      <c r="AH16" s="13">
        <f>テーブル4[[#This Row],[半径方向応力:Δ+20℃]]*2*寸法→圧入力!D$24^2/(寸法→圧入力!D$24^2-寸法→圧入力!F$25^2)</f>
        <v>188.34061303248683</v>
      </c>
      <c r="AI16" s="13">
        <f>テーブル4[[#This Row],[半径方向応力:Δ+30℃]]*2*寸法→圧入力!D$24^2/(寸法→圧入力!D$24^2-寸法→圧入力!F$25^2)</f>
        <v>170.4545599648016</v>
      </c>
      <c r="AJ16" s="13">
        <f>寸法→圧入力!$D$30</f>
        <v>345</v>
      </c>
      <c r="AK16" s="13">
        <f>テーブル4[[#This Row],[半径方向応力:Δ-30℃]]* (1+(寸法→圧入力!D$34/寸法→圧入力!F$33)^2)/((寸法→圧入力!D$34/寸法→圧入力!F$33)^2-1)</f>
        <v>150.22883024107767</v>
      </c>
      <c r="AL16" s="13">
        <f>テーブル4[[#This Row],[半径方向応力:Δ-20℃]]* (1+(寸法→圧入力!D$34/寸法→圧入力!F$33)^2)/((寸法→圧入力!D$34/寸法→圧入力!F$33)^2-1)</f>
        <v>140.5553869854439</v>
      </c>
      <c r="AM16" s="13">
        <f>テーブル4[[#This Row],[半径方向応力:Δ-10℃]]* (1+(寸法→圧入力!D$34/寸法→圧入力!F$33)^2)/((寸法→圧入力!D$34/寸法→圧入力!F$33)^2-1)</f>
        <v>130.88194372981741</v>
      </c>
      <c r="AN16" s="13">
        <f>テーブル4[[#This Row],[半径方向応力:Δ0℃]]* (1+(寸法→圧入力!D$34/寸法→圧入力!F$33)^2)/((寸法→圧入力!D$34/寸法→圧入力!F$33)^2-1)</f>
        <v>121.20850047419088</v>
      </c>
      <c r="AO16" s="13">
        <f>テーブル4[[#This Row],[半径方向応力:Δ+10℃]]* (1+(寸法→圧入力!D$34/寸法→圧入力!F$33)^2)/((寸法→圧入力!D$34/寸法→圧入力!F$33)^2-1)</f>
        <v>111.53505721856435</v>
      </c>
      <c r="AP16" s="13">
        <f>テーブル4[[#This Row],[半径方向応力:Δ+20℃]]* (1+(寸法→圧入力!D$34/寸法→圧入力!F$33)^2)/((寸法→圧入力!D$34/寸法→圧入力!F$33)^2-1)</f>
        <v>101.86161396293056</v>
      </c>
      <c r="AQ16" s="13">
        <f>テーブル4[[#This Row],[半径方向応力:Δ+30℃]]* (1+(寸法→圧入力!D$34/寸法→圧入力!F$33)^2)/((寸法→圧入力!D$34/寸法→圧入力!F$33)^2-1)</f>
        <v>92.188170707296777</v>
      </c>
      <c r="AR16" s="13">
        <f>寸法→圧入力!$D$39</f>
        <v>150</v>
      </c>
    </row>
    <row r="17" spans="1:44" x14ac:dyDescent="0.7">
      <c r="A17" s="29">
        <f t="shared" si="0"/>
        <v>0.11</v>
      </c>
      <c r="B17" s="13">
        <f>(テーブル3[[#This Row],[締め代]]/寸法→圧入力!$D$3)*(1/((寸法→圧入力!$D$3^2+寸法→圧入力!F$25^2)/(寸法→圧入力!$D$3^2-寸法→圧入力!F$25^2)*(1/寸法→圧入力!$D$36)+(寸法→圧入力!D$34^2+寸法→圧入力!$D$3^2)/(寸法→圧入力!D$34^2-寸法→圧入力!$D$3^2)*(1/寸法→圧入力!$D$27)-(寸法→圧入力!$D$37/寸法→圧入力!$D$36)+(寸法→圧入力!$D$28/寸法→圧入力!$D$27)))</f>
        <v>56.490728924097048</v>
      </c>
      <c r="C17" s="13">
        <f>(テーブル3[[#This Row],[締め代]]/寸法→圧入力!$D$3)*(1/((寸法→圧入力!$D$3^2+寸法→圧入力!E$25^2)/(寸法→圧入力!$D$3^2-寸法→圧入力!E$25^2)*(1/寸法→圧入力!$D$36)+(寸法→圧入力!E$34^2+寸法→圧入力!$D$3^2)/(寸法→圧入力!E$34^2-寸法→圧入力!$D$3^2)*(1/寸法→圧入力!$D$27)-(寸法→圧入力!$D$37/寸法→圧入力!$D$36)+(寸法→圧入力!$D$28/寸法→圧入力!$D$27)))</f>
        <v>57.074550826312546</v>
      </c>
      <c r="D17" s="13">
        <f>(A17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57.651783437804475</v>
      </c>
      <c r="E17" s="13">
        <f>テーブル3[[#This Row],[半径方向応力min]]*寸法→圧入力!D$46*寸法→圧入力!D$5/1000</f>
        <v>9.8417731991441428</v>
      </c>
      <c r="F17" s="13">
        <f>テーブル3[[#This Row],[半径方向応力min]]*寸法→圧入力!E$46*寸法→圧入力!E$5/1000</f>
        <v>12.568464049380708</v>
      </c>
      <c r="G17" s="13">
        <f>テーブル3[[#This Row],[半径方向応力min]]*寸法→圧入力!F$46*寸法→圧入力!F$5/1000</f>
        <v>15.404737546960666</v>
      </c>
      <c r="H17" s="13">
        <f>寸法→圧入力!$D$30</f>
        <v>345</v>
      </c>
      <c r="I17" s="13">
        <f>寸法→圧入力!$D$39</f>
        <v>150</v>
      </c>
      <c r="J17" s="13">
        <f>テーブル3[[#This Row],[半径方向応力nor]]*2*寸法→圧入力!E$24^2/(寸法→圧入力!E$24^2-寸法→圧入力!E$25^2)</f>
        <v>205.43186783974437</v>
      </c>
      <c r="K17" s="13">
        <f>テーブル3[[#This Row],[半径方向応力nor]]* (1+(寸法→圧入力!E$34/寸法→圧入力!E$33)^2)/((寸法→圧入力!E$34/寸法→圧入力!E$33)^2-1)</f>
        <v>109.65225659425965</v>
      </c>
      <c r="N17">
        <f t="shared" si="1"/>
        <v>5</v>
      </c>
      <c r="O17" s="29">
        <f>寸法→圧入力!F$24*(1+寸法→圧入力!D$29*10^-6*(テーブル4[[#This Row],[inner温度'[℃']]]-20)) - 寸法→圧入力!D$33*(1+寸法→圧入力!D$38*10^-6*(テーブル4[[#This Row],[inner温度'[℃']]]+O$3-20))</f>
        <v>0.14439621500000044</v>
      </c>
      <c r="P17" s="29">
        <f>寸法→圧入力!F$24*(1+寸法→圧入力!D$29*10^-6*(テーブル4[[#This Row],[inner温度'[℃']]]-20)) - 寸法→圧入力!D$33*(1+寸法→圧入力!D$38*10^-6*(テーブル4[[#This Row],[inner温度'[℃']]]+P$3-20))</f>
        <v>0.13496721500000319</v>
      </c>
      <c r="Q17" s="29">
        <f>寸法→圧入力!F$24*(1+寸法→圧入力!D$29*10^-6*(テーブル4[[#This Row],[inner温度'[℃']]]-20)) - 寸法→圧入力!D$33*(1+寸法→圧入力!D$38*10^-6*(テーブル4[[#This Row],[inner温度'[℃']]]+Q$3-20))</f>
        <v>0.12553821499999884</v>
      </c>
      <c r="R17" s="29">
        <f>寸法→圧入力!F$24*(1+寸法→圧入力!D$29*10^-6*(テーブル4[[#This Row],[inner温度'[℃']]]-20)) - 寸法→圧入力!D$33*(1+寸法→圧入力!D$38*10^-6*(テーブル4[[#This Row],[inner温度'[℃']]]+R$3-20))</f>
        <v>0.11610921499999449</v>
      </c>
      <c r="S17" s="29">
        <f>寸法→圧入力!F$24*(1+寸法→圧入力!D$29*10^-6*(テーブル4[[#This Row],[inner温度'[℃']]]-20)) - 寸法→圧入力!D$33*(1+寸法→圧入力!D$38*10^-6*(テーブル4[[#This Row],[inner温度'[℃']]]+S$3-20))</f>
        <v>0.10668021499999725</v>
      </c>
      <c r="T17" s="29">
        <f>寸法→圧入力!F$24*(1+寸法→圧入力!D$29*10^-6*(テーブル4[[#This Row],[inner温度'[℃']]]-20)) - 寸法→圧入力!D$33*(1+寸法→圧入力!D$38*10^-6*(テーブル4[[#This Row],[inner温度'[℃']]]+T$3-20))</f>
        <v>9.7251215000000002E-2</v>
      </c>
      <c r="U17" s="29">
        <f>寸法→圧入力!F$24*(1+寸法→圧入力!D$29*10^-6*(テーブル4[[#This Row],[inner温度'[℃']]]-20)) - 寸法→圧入力!D$33*(1+寸法→圧入力!D$38*10^-6*(テーブル4[[#This Row],[inner温度'[℃']]]+U$3-20))</f>
        <v>8.7822214999995651E-2</v>
      </c>
      <c r="V17" s="13">
        <f>(テーブル4[[#This Row],[締め代：Δ-30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75.679084694715272</v>
      </c>
      <c r="W17" s="13">
        <f>(テーブル4[[#This Row],[締め代：Δ-20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70.737278639852548</v>
      </c>
      <c r="X17" s="13">
        <f>(テーブル4[[#This Row],[締め代：Δ-10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65.795472584986101</v>
      </c>
      <c r="Y17" s="13">
        <f>(テーブル4[[#This Row],[締め代：Δ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60.853666530119646</v>
      </c>
      <c r="Z17" s="13">
        <f>(テーブル4[[#This Row],[締め代：Δ+10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55.91186047525693</v>
      </c>
      <c r="AA17" s="13">
        <f>(テーブル4[[#This Row],[締め代：Δ+20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50.970054420394206</v>
      </c>
      <c r="AB17" s="13">
        <f>(テーブル4[[#This Row],[締め代：Δ+30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46.028248365527759</v>
      </c>
      <c r="AC17" s="13">
        <f>テーブル4[[#This Row],[半径方向応力:Δ-30℃]]*2*寸法→圧入力!D$24^2/(寸法→圧入力!D$24^2-寸法→圧入力!F$25^2)</f>
        <v>273.90798221038341</v>
      </c>
      <c r="AD17" s="13">
        <f>テーブル4[[#This Row],[半径方向応力:Δ-20℃]]*2*寸法→圧入力!D$24^2/(寸法→圧入力!D$24^2-寸法→圧入力!F$25^2)</f>
        <v>256.0219291427116</v>
      </c>
      <c r="AE17" s="13">
        <f>テーブル4[[#This Row],[半径方向応力:Δ-10℃]]*2*寸法→圧入力!D$24^2/(寸法→圧入力!D$24^2-寸法→圧入力!F$25^2)</f>
        <v>238.13587607502637</v>
      </c>
      <c r="AF17" s="13">
        <f>テーブル4[[#This Row],[半径方向応力:Δ0℃]]*2*寸法→圧入力!D$24^2/(寸法→圧入力!D$24^2-寸法→圧入力!F$25^2)</f>
        <v>220.24982300734109</v>
      </c>
      <c r="AG17" s="13">
        <f>テーブル4[[#This Row],[半径方向応力:Δ+10℃]]*2*寸法→圧入力!D$24^2/(寸法→圧入力!D$24^2-寸法→圧入力!F$25^2)</f>
        <v>202.36376993966934</v>
      </c>
      <c r="AH17" s="13">
        <f>テーブル4[[#This Row],[半径方向応力:Δ+20℃]]*2*寸法→圧入力!D$24^2/(寸法→圧入力!D$24^2-寸法→圧入力!F$25^2)</f>
        <v>184.47771687199759</v>
      </c>
      <c r="AI17" s="13">
        <f>テーブル4[[#This Row],[半径方向応力:Δ+30℃]]*2*寸法→圧入力!D$24^2/(寸法→圧入力!D$24^2-寸法→圧入力!F$25^2)</f>
        <v>166.59166380431233</v>
      </c>
      <c r="AJ17" s="13">
        <f>寸法→圧入力!$D$30</f>
        <v>345</v>
      </c>
      <c r="AK17" s="13">
        <f>テーブル4[[#This Row],[半径方向応力:Δ-30℃]]* (1+(寸法→圧入力!D$34/寸法→圧入力!F$33)^2)/((寸法→圧入力!D$34/寸法→圧入力!F$33)^2-1)</f>
        <v>148.13963221234039</v>
      </c>
      <c r="AL17" s="13">
        <f>テーブル4[[#This Row],[半径方向応力:Δ-20℃]]* (1+(寸法→圧入力!D$34/寸法→圧入力!F$33)^2)/((寸法→圧入力!D$34/寸法→圧入力!F$33)^2-1)</f>
        <v>138.46618895671389</v>
      </c>
      <c r="AM17" s="13">
        <f>テーブル4[[#This Row],[半径方向応力:Δ-10℃]]* (1+(寸法→圧入力!D$34/寸法→圧入力!F$33)^2)/((寸法→圧入力!D$34/寸法→圧入力!F$33)^2-1)</f>
        <v>128.79274570108009</v>
      </c>
      <c r="AN17" s="13">
        <f>テーブル4[[#This Row],[半径方向応力:Δ0℃]]* (1+(寸法→圧入力!D$34/寸法→圧入力!F$33)^2)/((寸法→圧入力!D$34/寸法→圧入力!F$33)^2-1)</f>
        <v>119.11930244544628</v>
      </c>
      <c r="AO17" s="13">
        <f>テーブル4[[#This Row],[半径方向応力:Δ+10℃]]* (1+(寸法→圧入力!D$34/寸法→圧入力!F$33)^2)/((寸法→圧入力!D$34/寸法→圧入力!F$33)^2-1)</f>
        <v>109.44585918981979</v>
      </c>
      <c r="AP17" s="13">
        <f>テーブル4[[#This Row],[半径方向応力:Δ+20℃]]* (1+(寸法→圧入力!D$34/寸法→圧入力!F$33)^2)/((寸法→圧入力!D$34/寸法→圧入力!F$33)^2-1)</f>
        <v>99.772415934193276</v>
      </c>
      <c r="AQ17" s="13">
        <f>テーブル4[[#This Row],[半径方向応力:Δ+30℃]]* (1+(寸法→圧入力!D$34/寸法→圧入力!F$33)^2)/((寸法→圧入力!D$34/寸法→圧入力!F$33)^2-1)</f>
        <v>90.098972678559477</v>
      </c>
      <c r="AR17" s="13">
        <f>寸法→圧入力!$D$39</f>
        <v>150</v>
      </c>
    </row>
    <row r="18" spans="1:44" x14ac:dyDescent="0.7">
      <c r="A18" s="29">
        <f t="shared" si="0"/>
        <v>0.12</v>
      </c>
      <c r="B18" s="13">
        <f>(テーブル3[[#This Row],[締め代]]/寸法→圧入力!$D$3)*(1/((寸法→圧入力!$D$3^2+寸法→圧入力!F$25^2)/(寸法→圧入力!$D$3^2-寸法→圧入力!F$25^2)*(1/寸法→圧入力!$D$36)+(寸法→圧入力!D$34^2+寸法→圧入力!$D$3^2)/(寸法→圧入力!D$34^2-寸法→圧入力!$D$3^2)*(1/寸法→圧入力!$D$27)-(寸法→圧入力!$D$37/寸法→圧入力!$D$36)+(寸法→圧入力!$D$28/寸法→圧入力!$D$27)))</f>
        <v>61.6262497353786</v>
      </c>
      <c r="C18" s="13">
        <f>(テーブル3[[#This Row],[締め代]]/寸法→圧入力!$D$3)*(1/((寸法→圧入力!$D$3^2+寸法→圧入力!E$25^2)/(寸法→圧入力!$D$3^2-寸法→圧入力!E$25^2)*(1/寸法→圧入力!$D$36)+(寸法→圧入力!E$34^2+寸法→圧入力!$D$3^2)/(寸法→圧入力!E$34^2-寸法→圧入力!$D$3^2)*(1/寸法→圧入力!$D$27)-(寸法→圧入力!$D$37/寸法→圧入力!$D$36)+(寸法→圧入力!$D$28/寸法→圧入力!$D$27)))</f>
        <v>62.26314635597732</v>
      </c>
      <c r="D18" s="13">
        <f>(A18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62.892854659423065</v>
      </c>
      <c r="E18" s="13">
        <f>テーブル3[[#This Row],[半径方向応力min]]*寸法→圧入力!D$46*寸法→圧入力!D$5/1000</f>
        <v>10.736479853611794</v>
      </c>
      <c r="F18" s="13">
        <f>テーブル3[[#This Row],[半径方向応力min]]*寸法→圧入力!E$46*寸法→圧入力!E$5/1000</f>
        <v>13.711051690233496</v>
      </c>
      <c r="G18" s="13">
        <f>テーブル3[[#This Row],[半径方向応力min]]*寸法→圧入力!F$46*寸法→圧入力!F$5/1000</f>
        <v>16.805168233048004</v>
      </c>
      <c r="H18" s="13">
        <f>寸法→圧入力!$D$30</f>
        <v>345</v>
      </c>
      <c r="I18" s="13">
        <f>寸法→圧入力!$D$39</f>
        <v>150</v>
      </c>
      <c r="J18" s="13">
        <f>テーブル3[[#This Row],[半径方向応力nor]]*2*寸法→圧入力!E$24^2/(寸法→圧入力!E$24^2-寸法→圧入力!E$25^2)</f>
        <v>224.10749218881205</v>
      </c>
      <c r="K18" s="13">
        <f>テーブル3[[#This Row],[半径方向応力nor]]* (1+(寸法→圧入力!E$34/寸法→圧入力!E$33)^2)/((寸法→圧入力!E$34/寸法→圧入力!E$33)^2-1)</f>
        <v>119.62064355737417</v>
      </c>
      <c r="N18">
        <f t="shared" si="1"/>
        <v>10</v>
      </c>
      <c r="O18" s="29">
        <f>寸法→圧入力!F$24*(1+寸法→圧入力!D$29*10^-6*(テーブル4[[#This Row],[inner温度'[℃']]]-20)) - 寸法→圧入力!D$33*(1+寸法→圧入力!D$38*10^-6*(テーブル4[[#This Row],[inner温度'[℃']]]+O$3-20))</f>
        <v>0.14235980999999498</v>
      </c>
      <c r="P18" s="29">
        <f>寸法→圧入力!F$24*(1+寸法→圧入力!D$29*10^-6*(テーブル4[[#This Row],[inner温度'[℃']]]-20)) - 寸法→圧入力!D$33*(1+寸法→圧入力!D$38*10^-6*(テーブル4[[#This Row],[inner温度'[℃']]]+P$3-20))</f>
        <v>0.13293080999999773</v>
      </c>
      <c r="Q18" s="29">
        <f>寸法→圧入力!F$24*(1+寸法→圧入力!D$29*10^-6*(テーブル4[[#This Row],[inner温度'[℃']]]-20)) - 寸法→圧入力!D$33*(1+寸法→圧入力!D$38*10^-6*(テーブル4[[#This Row],[inner温度'[℃']]]+Q$3-20))</f>
        <v>0.12350181000000049</v>
      </c>
      <c r="R18" s="29">
        <f>寸法→圧入力!F$24*(1+寸法→圧入力!D$29*10^-6*(テーブル4[[#This Row],[inner温度'[℃']]]-20)) - 寸法→圧入力!D$33*(1+寸法→圧入力!D$38*10^-6*(テーブル4[[#This Row],[inner温度'[℃']]]+R$3-20))</f>
        <v>0.11407281000000324</v>
      </c>
      <c r="S18" s="29">
        <f>寸法→圧入力!F$24*(1+寸法→圧入力!D$29*10^-6*(テーブル4[[#This Row],[inner温度'[℃']]]-20)) - 寸法→圧入力!D$33*(1+寸法→圧入力!D$38*10^-6*(テーブル4[[#This Row],[inner温度'[℃']]]+S$3-20))</f>
        <v>0.10464380999999889</v>
      </c>
      <c r="T18" s="29">
        <f>寸法→圧入力!F$24*(1+寸法→圧入力!D$29*10^-6*(テーブル4[[#This Row],[inner温度'[℃']]]-20)) - 寸法→圧入力!D$33*(1+寸法→圧入力!D$38*10^-6*(テーブル4[[#This Row],[inner温度'[℃']]]+T$3-20))</f>
        <v>9.5214809999994543E-2</v>
      </c>
      <c r="U18" s="29">
        <f>寸法→圧入力!F$24*(1+寸法→圧入力!D$29*10^-6*(テーブル4[[#This Row],[inner温度'[℃']]]-20)) - 寸法→圧入力!D$33*(1+寸法→圧入力!D$38*10^-6*(テーブル4[[#This Row],[inner温度'[℃']]]+U$3-20))</f>
        <v>8.5785809999997298E-2</v>
      </c>
      <c r="V18" s="13">
        <f>(テーブル4[[#This Row],[締め代：Δ-30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74.611790330606397</v>
      </c>
      <c r="W18" s="13">
        <f>(テーブル4[[#This Row],[締め代：Δ-20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69.669984275743673</v>
      </c>
      <c r="X18" s="13">
        <f>(テーブル4[[#This Row],[締め代：Δ-10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64.728178220880949</v>
      </c>
      <c r="Y18" s="13">
        <f>(テーブル4[[#This Row],[締め代：Δ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59.786372166018218</v>
      </c>
      <c r="Z18" s="13">
        <f>(テーブル4[[#This Row],[締め代：Δ+10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54.844566111151771</v>
      </c>
      <c r="AA18" s="13">
        <f>(テーブル4[[#This Row],[締め代：Δ+20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49.902760056285324</v>
      </c>
      <c r="AB18" s="13">
        <f>(テーブル4[[#This Row],[締め代：Δ+30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44.9609540014226</v>
      </c>
      <c r="AC18" s="13">
        <f>テーブル4[[#This Row],[半径方向応力:Δ-30℃]]*2*寸法→圧入力!D$24^2/(寸法→圧入力!D$24^2-寸法→圧入力!F$25^2)</f>
        <v>270.04508604988069</v>
      </c>
      <c r="AD18" s="13">
        <f>テーブル4[[#This Row],[半径方向応力:Δ-20℃]]*2*寸法→圧入力!D$24^2/(寸法→圧入力!D$24^2-寸法→圧入力!F$25^2)</f>
        <v>252.15903298220891</v>
      </c>
      <c r="AE18" s="13">
        <f>テーブル4[[#This Row],[半径方向応力:Δ-10℃]]*2*寸法→圧入力!D$24^2/(寸法→圧入力!D$24^2-寸法→圧入力!F$25^2)</f>
        <v>234.27297991453713</v>
      </c>
      <c r="AF18" s="13">
        <f>テーブル4[[#This Row],[半径方向応力:Δ0℃]]*2*寸法→圧入力!D$24^2/(寸法→圧入力!D$24^2-寸法→圧入力!F$25^2)</f>
        <v>216.38692684686532</v>
      </c>
      <c r="AG18" s="13">
        <f>テーブル4[[#This Row],[半径方向応力:Δ+10℃]]*2*寸法→圧入力!D$24^2/(寸法→圧入力!D$24^2-寸法→圧入力!F$25^2)</f>
        <v>198.50087377918007</v>
      </c>
      <c r="AH18" s="13">
        <f>テーブル4[[#This Row],[半径方向応力:Δ+20℃]]*2*寸法→圧入力!D$24^2/(寸法→圧入力!D$24^2-寸法→圧入力!F$25^2)</f>
        <v>180.61482071149484</v>
      </c>
      <c r="AI18" s="13">
        <f>テーブル4[[#This Row],[半径方向応力:Δ+30℃]]*2*寸法→圧入力!D$24^2/(寸法→圧入力!D$24^2-寸法→圧入力!F$25^2)</f>
        <v>162.72876764382306</v>
      </c>
      <c r="AJ18" s="13">
        <f>寸法→圧入力!$D$30</f>
        <v>345</v>
      </c>
      <c r="AK18" s="13">
        <f>テーブル4[[#This Row],[半径方向応力:Δ-30℃]]* (1+(寸法→圧入力!D$34/寸法→圧入力!F$33)^2)/((寸法→圧入力!D$34/寸法→圧入力!F$33)^2-1)</f>
        <v>146.05043418359583</v>
      </c>
      <c r="AL18" s="13">
        <f>テーブル4[[#This Row],[半径方向応力:Δ-20℃]]* (1+(寸法→圧入力!D$34/寸法→圧入力!F$33)^2)/((寸法→圧入力!D$34/寸法→圧入力!F$33)^2-1)</f>
        <v>136.37699092796933</v>
      </c>
      <c r="AM18" s="13">
        <f>テーブル4[[#This Row],[半径方向応力:Δ-10℃]]* (1+(寸法→圧入力!D$34/寸法→圧入力!F$33)^2)/((寸法→圧入力!D$34/寸法→圧入力!F$33)^2-1)</f>
        <v>126.70354767234281</v>
      </c>
      <c r="AN18" s="13">
        <f>テーブル4[[#This Row],[半径方向応力:Δ0℃]]* (1+(寸法→圧入力!D$34/寸法→圧入力!F$33)^2)/((寸法→圧入力!D$34/寸法→圧入力!F$33)^2-1)</f>
        <v>117.03010441671628</v>
      </c>
      <c r="AO18" s="13">
        <f>テーブル4[[#This Row],[半径方向応力:Δ+10℃]]* (1+(寸法→圧入力!D$34/寸法→圧入力!F$33)^2)/((寸法→圧入力!D$34/寸法→圧入力!F$33)^2-1)</f>
        <v>107.3566611610825</v>
      </c>
      <c r="AP18" s="13">
        <f>テーブル4[[#This Row],[半径方向応力:Δ+20℃]]* (1+(寸法→圧入力!D$34/寸法→圧入力!F$33)^2)/((寸法→圧入力!D$34/寸法→圧入力!F$33)^2-1)</f>
        <v>97.683217905448686</v>
      </c>
      <c r="AQ18" s="13">
        <f>テーブル4[[#This Row],[半径方向応力:Δ+30℃]]* (1+(寸法→圧入力!D$34/寸法→圧入力!F$33)^2)/((寸法→圧入力!D$34/寸法→圧入力!F$33)^2-1)</f>
        <v>88.009774649822191</v>
      </c>
      <c r="AR18" s="13">
        <f>寸法→圧入力!$D$39</f>
        <v>150</v>
      </c>
    </row>
    <row r="19" spans="1:44" x14ac:dyDescent="0.7">
      <c r="A19" s="29">
        <f t="shared" si="0"/>
        <v>0.13</v>
      </c>
      <c r="B19" s="13">
        <f>(テーブル3[[#This Row],[締め代]]/寸法→圧入力!$D$3)*(1/((寸法→圧入力!$D$3^2+寸法→圧入力!F$25^2)/(寸法→圧入力!$D$3^2-寸法→圧入力!F$25^2)*(1/寸法→圧入力!$D$36)+(寸法→圧入力!D$34^2+寸法→圧入力!$D$3^2)/(寸法→圧入力!D$34^2-寸法→圧入力!$D$3^2)*(1/寸法→圧入力!$D$27)-(寸法→圧入力!$D$37/寸法→圧入力!$D$36)+(寸法→圧入力!$D$28/寸法→圧入力!$D$27)))</f>
        <v>66.761770546660159</v>
      </c>
      <c r="C19" s="13">
        <f>(テーブル3[[#This Row],[締め代]]/寸法→圧入力!$D$3)*(1/((寸法→圧入力!$D$3^2+寸法→圧入力!E$25^2)/(寸法→圧入力!$D$3^2-寸法→圧入力!E$25^2)*(1/寸法→圧入力!$D$36)+(寸法→圧入力!E$34^2+寸法→圧入力!$D$3^2)/(寸法→圧入力!E$34^2-寸法→圧入力!$D$3^2)*(1/寸法→圧入力!$D$27)-(寸法→圧入力!$D$37/寸法→圧入力!$D$36)+(寸法→圧入力!$D$28/寸法→圧入力!$D$27)))</f>
        <v>67.451741885642107</v>
      </c>
      <c r="D19" s="13">
        <f>(A19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68.133925881041662</v>
      </c>
      <c r="E19" s="13">
        <f>テーブル3[[#This Row],[半径方向応力min]]*寸法→圧入力!D$46*寸法→圧入力!D$5/1000</f>
        <v>11.631186508079443</v>
      </c>
      <c r="F19" s="13">
        <f>テーブル3[[#This Row],[半径方向応力min]]*寸法→圧入力!E$46*寸法→圧入力!E$5/1000</f>
        <v>14.853639331086292</v>
      </c>
      <c r="G19" s="13">
        <f>テーブル3[[#This Row],[半径方向応力min]]*寸法→圧入力!F$46*寸法→圧入力!F$5/1000</f>
        <v>18.20559891913534</v>
      </c>
      <c r="H19" s="13">
        <f>寸法→圧入力!$D$30</f>
        <v>345</v>
      </c>
      <c r="I19" s="13">
        <f>寸法→圧入力!$D$39</f>
        <v>150</v>
      </c>
      <c r="J19" s="13">
        <f>テーブル3[[#This Row],[半径方向応力nor]]*2*寸法→圧入力!E$24^2/(寸法→圧入力!E$24^2-寸法→圧入力!E$25^2)</f>
        <v>242.78311653787975</v>
      </c>
      <c r="K19" s="13">
        <f>テーブル3[[#This Row],[半径方向応力nor]]* (1+(寸法→圧入力!E$34/寸法→圧入力!E$33)^2)/((寸法→圧入力!E$34/寸法→圧入力!E$33)^2-1)</f>
        <v>129.58903052048871</v>
      </c>
      <c r="N19">
        <f t="shared" si="1"/>
        <v>15</v>
      </c>
      <c r="O19" s="29">
        <f>寸法→圧入力!F$24*(1+寸法→圧入力!D$29*10^-6*(テーブル4[[#This Row],[inner温度'[℃']]]-20)) - 寸法→圧入力!D$33*(1+寸法→圧入力!D$38*10^-6*(テーブル4[[#This Row],[inner温度'[℃']]]+O$3-20))</f>
        <v>0.14032340500000373</v>
      </c>
      <c r="P19" s="29">
        <f>寸法→圧入力!F$24*(1+寸法→圧入力!D$29*10^-6*(テーブル4[[#This Row],[inner温度'[℃']]]-20)) - 寸法→圧入力!D$33*(1+寸法→圧入力!D$38*10^-6*(テーブル4[[#This Row],[inner温度'[℃']]]+P$3-20))</f>
        <v>0.13089440499999938</v>
      </c>
      <c r="Q19" s="29">
        <f>寸法→圧入力!F$24*(1+寸法→圧入力!D$29*10^-6*(テーブル4[[#This Row],[inner温度'[℃']]]-20)) - 寸法→圧入力!D$33*(1+寸法→圧入力!D$38*10^-6*(テーブル4[[#This Row],[inner温度'[℃']]]+Q$3-20))</f>
        <v>0.12146540499999503</v>
      </c>
      <c r="R19" s="29">
        <f>寸法→圧入力!F$24*(1+寸法→圧入力!D$29*10^-6*(テーブル4[[#This Row],[inner温度'[℃']]]-20)) - 寸法→圧入力!D$33*(1+寸法→圧入力!D$38*10^-6*(テーブル4[[#This Row],[inner温度'[℃']]]+R$3-20))</f>
        <v>0.11203640499999779</v>
      </c>
      <c r="S19" s="29">
        <f>寸法→圧入力!F$24*(1+寸法→圧入力!D$29*10^-6*(テーブル4[[#This Row],[inner温度'[℃']]]-20)) - 寸法→圧入力!D$33*(1+寸法→圧入力!D$38*10^-6*(テーブル4[[#This Row],[inner温度'[℃']]]+S$3-20))</f>
        <v>0.10260740500000054</v>
      </c>
      <c r="T19" s="29">
        <f>寸法→圧入力!F$24*(1+寸法→圧入力!D$29*10^-6*(テーブル4[[#This Row],[inner温度'[℃']]]-20)) - 寸法→圧入力!D$33*(1+寸法→圧入力!D$38*10^-6*(テーブル4[[#This Row],[inner温度'[℃']]]+T$3-20))</f>
        <v>9.3178404999996189E-2</v>
      </c>
      <c r="U19" s="29">
        <f>寸法→圧入力!F$24*(1+寸法→圧入力!D$29*10^-6*(テーブル4[[#This Row],[inner温度'[℃']]]-20)) - 寸法→圧入力!D$33*(1+寸法→圧入力!D$38*10^-6*(テーブル4[[#This Row],[inner温度'[℃']]]+U$3-20))</f>
        <v>8.3749404999991839E-2</v>
      </c>
      <c r="V19" s="13">
        <f>(テーブル4[[#This Row],[締め代：Δ-30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73.544495966504954</v>
      </c>
      <c r="W19" s="13">
        <f>(テーブル4[[#This Row],[締め代：Δ-20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68.602689911638507</v>
      </c>
      <c r="X19" s="13">
        <f>(テーブル4[[#This Row],[締め代：Δ-10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63.66088385677206</v>
      </c>
      <c r="Y19" s="13">
        <f>(テーブル4[[#This Row],[締め代：Δ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58.719077801909336</v>
      </c>
      <c r="Z19" s="13">
        <f>(テーブル4[[#This Row],[締め代：Δ+10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53.777271747046612</v>
      </c>
      <c r="AA19" s="13">
        <f>(テーブル4[[#This Row],[締め代：Δ+20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48.835465692180172</v>
      </c>
      <c r="AB19" s="13">
        <f>(テーブル4[[#This Row],[締め代：Δ+30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43.893659637313718</v>
      </c>
      <c r="AC19" s="13">
        <f>テーブル4[[#This Row],[半径方向応力:Δ-30℃]]*2*寸法→圧入力!D$24^2/(寸法→圧入力!D$24^2-寸法→圧入力!F$25^2)</f>
        <v>266.18218988940487</v>
      </c>
      <c r="AD19" s="13">
        <f>テーブル4[[#This Row],[半径方向応力:Δ-20℃]]*2*寸法→圧入力!D$24^2/(寸法→圧入力!D$24^2-寸法→圧入力!F$25^2)</f>
        <v>248.29613682171961</v>
      </c>
      <c r="AE19" s="13">
        <f>テーブル4[[#This Row],[半径方向応力:Δ-10℃]]*2*寸法→圧入力!D$24^2/(寸法→圧入力!D$24^2-寸法→圧入力!F$25^2)</f>
        <v>230.41008375403433</v>
      </c>
      <c r="AF19" s="13">
        <f>テーブル4[[#This Row],[半径方向応力:Δ0℃]]*2*寸法→圧入力!D$24^2/(寸法→圧入力!D$24^2-寸法→圧入力!F$25^2)</f>
        <v>212.52403068636258</v>
      </c>
      <c r="AG19" s="13">
        <f>テーブル4[[#This Row],[半径方向応力:Δ+10℃]]*2*寸法→圧入力!D$24^2/(寸法→圧入力!D$24^2-寸法→圧入力!F$25^2)</f>
        <v>194.6379776186908</v>
      </c>
      <c r="AH19" s="13">
        <f>テーブル4[[#This Row],[半径方向応力:Δ+20℃]]*2*寸法→圧入力!D$24^2/(寸法→圧入力!D$24^2-寸法→圧入力!F$25^2)</f>
        <v>176.75192455100557</v>
      </c>
      <c r="AI19" s="13">
        <f>テーブル4[[#This Row],[半径方向応力:Δ+30℃]]*2*寸法→圧入力!D$24^2/(寸法→圧入力!D$24^2-寸法→圧入力!F$25^2)</f>
        <v>158.86587148332032</v>
      </c>
      <c r="AJ19" s="13">
        <f>寸法→圧入力!$D$30</f>
        <v>345</v>
      </c>
      <c r="AK19" s="13">
        <f>テーブル4[[#This Row],[半径方向応力:Δ-30℃]]* (1+(寸法→圧入力!D$34/寸法→圧入力!F$33)^2)/((寸法→圧入力!D$34/寸法→圧入力!F$33)^2-1)</f>
        <v>143.96123615486582</v>
      </c>
      <c r="AL19" s="13">
        <f>テーブル4[[#This Row],[半径方向応力:Δ-20℃]]* (1+(寸法→圧入力!D$34/寸法→圧入力!F$33)^2)/((寸法→圧入力!D$34/寸法→圧入力!F$33)^2-1)</f>
        <v>134.28779289923202</v>
      </c>
      <c r="AM19" s="13">
        <f>テーブル4[[#This Row],[半径方向応力:Δ-10℃]]* (1+(寸法→圧入力!D$34/寸法→圧入力!F$33)^2)/((寸法→圧入力!D$34/寸法→圧入力!F$33)^2-1)</f>
        <v>124.61434964359823</v>
      </c>
      <c r="AN19" s="13">
        <f>テーブル4[[#This Row],[半径方向応力:Δ0℃]]* (1+(寸法→圧入力!D$34/寸法→圧入力!F$33)^2)/((寸法→圧入力!D$34/寸法→圧入力!F$33)^2-1)</f>
        <v>114.94090638797171</v>
      </c>
      <c r="AO19" s="13">
        <f>テーブル4[[#This Row],[半径方向応力:Δ+10℃]]* (1+(寸法→圧入力!D$34/寸法→圧入力!F$33)^2)/((寸法→圧入力!D$34/寸法→圧入力!F$33)^2-1)</f>
        <v>105.2674631323452</v>
      </c>
      <c r="AP19" s="13">
        <f>テーブル4[[#This Row],[半径方向応力:Δ+20℃]]* (1+(寸法→圧入力!D$34/寸法→圧入力!F$33)^2)/((寸法→圧入力!D$34/寸法→圧入力!F$33)^2-1)</f>
        <v>95.594019876711414</v>
      </c>
      <c r="AQ19" s="13">
        <f>テーブル4[[#This Row],[半径方向応力:Δ+30℃]]* (1+(寸法→圧入力!D$34/寸法→圧入力!F$33)^2)/((寸法→圧入力!D$34/寸法→圧入力!F$33)^2-1)</f>
        <v>85.920576621077615</v>
      </c>
      <c r="AR19" s="13">
        <f>寸法→圧入力!$D$39</f>
        <v>150</v>
      </c>
    </row>
    <row r="20" spans="1:44" x14ac:dyDescent="0.7">
      <c r="A20" s="29">
        <f t="shared" si="0"/>
        <v>0.14000000000000001</v>
      </c>
      <c r="B20" s="13">
        <f>(テーブル3[[#This Row],[締め代]]/寸法→圧入力!$D$3)*(1/((寸法→圧入力!$D$3^2+寸法→圧入力!F$25^2)/(寸法→圧入力!$D$3^2-寸法→圧入力!F$25^2)*(1/寸法→圧入力!$D$36)+(寸法→圧入力!D$34^2+寸法→圧入力!$D$3^2)/(寸法→圧入力!D$34^2-寸法→圧入力!$D$3^2)*(1/寸法→圧入力!$D$27)-(寸法→圧入力!$D$37/寸法→圧入力!$D$36)+(寸法→圧入力!$D$28/寸法→圧入力!$D$27)))</f>
        <v>71.897291357941711</v>
      </c>
      <c r="C20" s="13">
        <f>(テーブル3[[#This Row],[締め代]]/寸法→圧入力!$D$3)*(1/((寸法→圧入力!$D$3^2+寸法→圧入力!E$25^2)/(寸法→圧入力!$D$3^2-寸法→圧入力!E$25^2)*(1/寸法→圧入力!$D$36)+(寸法→圧入力!E$34^2+寸法→圧入力!$D$3^2)/(寸法→圧入力!E$34^2-寸法→圧入力!$D$3^2)*(1/寸法→圧入力!$D$27)-(寸法→圧入力!$D$37/寸法→圧入力!$D$36)+(寸法→圧入力!$D$28/寸法→圧入力!$D$27)))</f>
        <v>72.640337415306874</v>
      </c>
      <c r="D20" s="13">
        <f>(A20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73.374997102660245</v>
      </c>
      <c r="E20" s="13">
        <f>テーブル3[[#This Row],[半径方向応力min]]*寸法→圧入力!D$46*寸法→圧入力!D$5/1000</f>
        <v>12.525893162547094</v>
      </c>
      <c r="F20" s="13">
        <f>テーブル3[[#This Row],[半径方向応力min]]*寸法→圧入力!E$46*寸法→圧入力!E$5/1000</f>
        <v>15.996226971939084</v>
      </c>
      <c r="G20" s="13">
        <f>テーブル3[[#This Row],[半径方向応力min]]*寸法→圧入力!F$46*寸法→圧入力!F$5/1000</f>
        <v>19.606029605222673</v>
      </c>
      <c r="H20" s="13">
        <f>寸法→圧入力!$D$30</f>
        <v>345</v>
      </c>
      <c r="I20" s="13">
        <f>寸法→圧入力!$D$39</f>
        <v>150</v>
      </c>
      <c r="J20" s="13">
        <f>テーブル3[[#This Row],[半径方向応力nor]]*2*寸法→圧入力!E$24^2/(寸法→圧入力!E$24^2-寸法→圧入力!E$25^2)</f>
        <v>261.4587408869474</v>
      </c>
      <c r="K20" s="13">
        <f>テーブル3[[#This Row],[半径方向応力nor]]* (1+(寸法→圧入力!E$34/寸法→圧入力!E$33)^2)/((寸法→圧入力!E$34/寸法→圧入力!E$33)^2-1)</f>
        <v>139.55741748360319</v>
      </c>
      <c r="N20">
        <f t="shared" si="1"/>
        <v>20</v>
      </c>
      <c r="O20" s="29">
        <f>寸法→圧入力!F$24*(1+寸法→圧入力!D$29*10^-6*(テーブル4[[#This Row],[inner温度'[℃']]]-20)) - 寸法→圧入力!D$33*(1+寸法→圧入力!D$38*10^-6*(テーブル4[[#This Row],[inner温度'[℃']]]+O$3-20))</f>
        <v>0.13828699999999827</v>
      </c>
      <c r="P20" s="29">
        <f>寸法→圧入力!F$24*(1+寸法→圧入力!D$29*10^-6*(テーブル4[[#This Row],[inner温度'[℃']]]-20)) - 寸法→圧入力!D$33*(1+寸法→圧入力!D$38*10^-6*(テーブル4[[#This Row],[inner温度'[℃']]]+P$3-20))</f>
        <v>0.12885800000000103</v>
      </c>
      <c r="Q20" s="29">
        <f>寸法→圧入力!F$24*(1+寸法→圧入力!D$29*10^-6*(テーブル4[[#This Row],[inner温度'[℃']]]-20)) - 寸法→圧入力!D$33*(1+寸法→圧入力!D$38*10^-6*(テーブル4[[#This Row],[inner温度'[℃']]]+Q$3-20))</f>
        <v>0.11942900000000378</v>
      </c>
      <c r="R20" s="29">
        <f>寸法→圧入力!F$24*(1+寸法→圧入力!D$29*10^-6*(テーブル4[[#This Row],[inner温度'[℃']]]-20)) - 寸法→圧入力!D$33*(1+寸法→圧入力!D$38*10^-6*(テーブル4[[#This Row],[inner温度'[℃']]]+R$3-20))</f>
        <v>0.10999999999999943</v>
      </c>
      <c r="S20" s="29">
        <f>寸法→圧入力!F$24*(1+寸法→圧入力!D$29*10^-6*(テーブル4[[#This Row],[inner温度'[℃']]]-20)) - 寸法→圧入力!D$33*(1+寸法→圧入力!D$38*10^-6*(テーブル4[[#This Row],[inner温度'[℃']]]+S$3-20))</f>
        <v>0.10057099999999508</v>
      </c>
      <c r="T20" s="29">
        <f>寸法→圧入力!F$24*(1+寸法→圧入力!D$29*10^-6*(テーブル4[[#This Row],[inner温度'[℃']]]-20)) - 寸法→圧入力!D$33*(1+寸法→圧入力!D$38*10^-6*(テーブル4[[#This Row],[inner温度'[℃']]]+T$3-20))</f>
        <v>9.1141999999997836E-2</v>
      </c>
      <c r="U20" s="29">
        <f>寸法→圧入力!F$24*(1+寸法→圧入力!D$29*10^-6*(テーブル4[[#This Row],[inner温度'[℃']]]-20)) - 寸法→圧入力!D$33*(1+寸法→圧入力!D$38*10^-6*(テーブル4[[#This Row],[inner温度'[℃']]]+U$3-20))</f>
        <v>8.1713000000000591E-2</v>
      </c>
      <c r="V20" s="13">
        <f>(テーブル4[[#This Row],[締め代：Δ-30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72.477201602396079</v>
      </c>
      <c r="W20" s="13">
        <f>(テーブル4[[#This Row],[締め代：Δ-20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67.535395547533341</v>
      </c>
      <c r="X20" s="13">
        <f>(テーブル4[[#This Row],[締め代：Δ-10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62.593589492670624</v>
      </c>
      <c r="Y20" s="13">
        <f>(テーブル4[[#This Row],[締め代：Δ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57.651783437804184</v>
      </c>
      <c r="Z20" s="13">
        <f>(テーブル4[[#This Row],[締め代：Δ+10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52.709977382937737</v>
      </c>
      <c r="AA20" s="13">
        <f>(テーブル4[[#This Row],[締め代：Δ+20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47.768171328075013</v>
      </c>
      <c r="AB20" s="13">
        <f>(テーブル4[[#This Row],[締め代：Δ+30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42.826365273212289</v>
      </c>
      <c r="AC20" s="13">
        <f>テーブル4[[#This Row],[半径方向応力:Δ-30℃]]*2*寸法→圧入力!D$24^2/(寸法→圧入力!D$24^2-寸法→圧入力!F$25^2)</f>
        <v>262.3192937289021</v>
      </c>
      <c r="AD20" s="13">
        <f>テーブル4[[#This Row],[半径方向応力:Δ-20℃]]*2*寸法→圧入力!D$24^2/(寸法→圧入力!D$24^2-寸法→圧入力!F$25^2)</f>
        <v>244.43324066123029</v>
      </c>
      <c r="AE20" s="13">
        <f>テーブル4[[#This Row],[半径方向応力:Δ-10℃]]*2*寸法→圧入力!D$24^2/(寸法→圧入力!D$24^2-寸法→圧入力!F$25^2)</f>
        <v>226.54718759355856</v>
      </c>
      <c r="AF20" s="13">
        <f>テーブル4[[#This Row],[半径方向応力:Δ0℃]]*2*寸法→圧入力!D$24^2/(寸法→圧入力!D$24^2-寸法→圧入力!F$25^2)</f>
        <v>208.66113452587334</v>
      </c>
      <c r="AG20" s="13">
        <f>テーブル4[[#This Row],[半径方向応力:Δ+10℃]]*2*寸法→圧入力!D$24^2/(寸法→圧入力!D$24^2-寸法→圧入力!F$25^2)</f>
        <v>190.77508145818808</v>
      </c>
      <c r="AH20" s="13">
        <f>テーブル4[[#This Row],[半径方向応力:Δ+20℃]]*2*寸法→圧入力!D$24^2/(寸法→圧入力!D$24^2-寸法→圧入力!F$25^2)</f>
        <v>172.8890283905163</v>
      </c>
      <c r="AI20" s="13">
        <f>テーブル4[[#This Row],[半径方向応力:Δ+30℃]]*2*寸法→圧入力!D$24^2/(寸法→圧入力!D$24^2-寸法→圧入力!F$25^2)</f>
        <v>155.00297532284452</v>
      </c>
      <c r="AJ20" s="13">
        <f>寸法→圧入力!$D$30</f>
        <v>345</v>
      </c>
      <c r="AK20" s="13">
        <f>テーブル4[[#This Row],[半径方向応力:Δ-30℃]]* (1+(寸法→圧入力!D$34/寸法→圧入力!F$33)^2)/((寸法→圧入力!D$34/寸法→圧入力!F$33)^2-1)</f>
        <v>141.87203812612123</v>
      </c>
      <c r="AL20" s="13">
        <f>テーブル4[[#This Row],[半径方向応力:Δ-20℃]]* (1+(寸法→圧入力!D$34/寸法→圧入力!F$33)^2)/((寸法→圧入力!D$34/寸法→圧入力!F$33)^2-1)</f>
        <v>132.1985948704947</v>
      </c>
      <c r="AM20" s="13">
        <f>テーブル4[[#This Row],[半径方向応力:Δ-10℃]]* (1+(寸法→圧入力!D$34/寸法→圧入力!F$33)^2)/((寸法→圧入力!D$34/寸法→圧入力!F$33)^2-1)</f>
        <v>122.52515161486821</v>
      </c>
      <c r="AN20" s="13">
        <f>テーブル4[[#This Row],[半径方向応力:Δ0℃]]* (1+(寸法→圧入力!D$34/寸法→圧入力!F$33)^2)/((寸法→圧入力!D$34/寸法→圧入力!F$33)^2-1)</f>
        <v>112.85170835923442</v>
      </c>
      <c r="AO20" s="13">
        <f>テーブル4[[#This Row],[半径方向応力:Δ+10℃]]* (1+(寸法→圧入力!D$34/寸法→圧入力!F$33)^2)/((寸法→圧入力!D$34/寸法→圧入力!F$33)^2-1)</f>
        <v>103.17826510360064</v>
      </c>
      <c r="AP20" s="13">
        <f>テーブル4[[#This Row],[半径方向応力:Δ+20℃]]* (1+(寸法→圧入力!D$34/寸法→圧入力!F$33)^2)/((寸法→圧入力!D$34/寸法→圧入力!F$33)^2-1)</f>
        <v>93.504821847974114</v>
      </c>
      <c r="AQ20" s="13">
        <f>テーブル4[[#This Row],[半径方向応力:Δ+30℃]]* (1+(寸法→圧入力!D$34/寸法→圧入力!F$33)^2)/((寸法→圧入力!D$34/寸法→圧入力!F$33)^2-1)</f>
        <v>83.831378592347619</v>
      </c>
      <c r="AR20" s="13">
        <f>寸法→圧入力!$D$39</f>
        <v>150</v>
      </c>
    </row>
    <row r="21" spans="1:44" x14ac:dyDescent="0.7">
      <c r="A21" s="29">
        <f t="shared" si="0"/>
        <v>0.15</v>
      </c>
      <c r="B21" s="13">
        <f>(テーブル3[[#This Row],[締め代]]/寸法→圧入力!$D$3)*(1/((寸法→圧入力!$D$3^2+寸法→圧入力!F$25^2)/(寸法→圧入力!$D$3^2-寸法→圧入力!F$25^2)*(1/寸法→圧入力!$D$36)+(寸法→圧入力!D$34^2+寸法→圧入力!$D$3^2)/(寸法→圧入力!D$34^2-寸法→圧入力!$D$3^2)*(1/寸法→圧入力!$D$27)-(寸法→圧入力!$D$37/寸法→圧入力!$D$36)+(寸法→圧入力!$D$28/寸法→圧入力!$D$27)))</f>
        <v>77.032812169223249</v>
      </c>
      <c r="C21" s="13">
        <f>(テーブル3[[#This Row],[締め代]]/寸法→圧入力!$D$3)*(1/((寸法→圧入力!$D$3^2+寸法→圧入力!E$25^2)/(寸法→圧入力!$D$3^2-寸法→圧入力!E$25^2)*(1/寸法→圧入力!$D$36)+(寸法→圧入力!E$34^2+寸法→圧入力!$D$3^2)/(寸法→圧入力!E$34^2-寸法→圧入力!$D$3^2)*(1/寸法→圧入力!$D$27)-(寸法→圧入力!$D$37/寸法→圧入力!$D$36)+(寸法→圧入力!$D$28/寸法→圧入力!$D$27)))</f>
        <v>77.82893294497164</v>
      </c>
      <c r="D21" s="13">
        <f>(A21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78.616068324278828</v>
      </c>
      <c r="E21" s="13">
        <f>テーブル3[[#This Row],[半径方向応力min]]*寸法→圧入力!D$46*寸法→圧入力!D$5/1000</f>
        <v>13.420599817014741</v>
      </c>
      <c r="F21" s="13">
        <f>テーブル3[[#This Row],[半径方向応力min]]*寸法→圧入力!E$46*寸法→圧入力!E$5/1000</f>
        <v>17.138814612791872</v>
      </c>
      <c r="G21" s="13">
        <f>テーブル3[[#This Row],[半径方向応力min]]*寸法→圧入力!F$46*寸法→圧入力!F$5/1000</f>
        <v>21.006460291310002</v>
      </c>
      <c r="H21" s="13">
        <f>寸法→圧入力!$D$30</f>
        <v>345</v>
      </c>
      <c r="I21" s="13">
        <f>寸法→圧入力!$D$39</f>
        <v>150</v>
      </c>
      <c r="J21" s="13">
        <f>テーブル3[[#This Row],[半径方向応力nor]]*2*寸法→圧入力!E$24^2/(寸法→圧入力!E$24^2-寸法→圧入力!E$25^2)</f>
        <v>280.13436523601501</v>
      </c>
      <c r="K21" s="13">
        <f>テーブル3[[#This Row],[半径方向応力nor]]* (1+(寸法→圧入力!E$34/寸法→圧入力!E$33)^2)/((寸法→圧入力!E$34/寸法→圧入力!E$33)^2-1)</f>
        <v>149.5258044467177</v>
      </c>
      <c r="N21">
        <f t="shared" si="1"/>
        <v>25</v>
      </c>
      <c r="O21" s="29">
        <f>寸法→圧入力!F$24*(1+寸法→圧入力!D$29*10^-6*(テーブル4[[#This Row],[inner温度'[℃']]]-20)) - 寸法→圧入力!D$33*(1+寸法→圧入力!D$38*10^-6*(テーブル4[[#This Row],[inner温度'[℃']]]+O$3-20))</f>
        <v>0.13625059500000702</v>
      </c>
      <c r="P21" s="29">
        <f>寸法→圧入力!F$24*(1+寸法→圧入力!D$29*10^-6*(テーブル4[[#This Row],[inner温度'[℃']]]-20)) - 寸法→圧入力!D$33*(1+寸法→圧入力!D$38*10^-6*(テーブル4[[#This Row],[inner温度'[℃']]]+P$3-20))</f>
        <v>0.12682159500000267</v>
      </c>
      <c r="Q21" s="29">
        <f>寸法→圧入力!F$24*(1+寸法→圧入力!D$29*10^-6*(テーブル4[[#This Row],[inner温度'[℃']]]-20)) - 寸法→圧入力!D$33*(1+寸法→圧入力!D$38*10^-6*(テーブル4[[#This Row],[inner温度'[℃']]]+Q$3-20))</f>
        <v>0.11739259500000543</v>
      </c>
      <c r="R21" s="29">
        <f>寸法→圧入力!F$24*(1+寸法→圧入力!D$29*10^-6*(テーブル4[[#This Row],[inner温度'[℃']]]-20)) - 寸法→圧入力!D$33*(1+寸法→圧入力!D$38*10^-6*(テーブル4[[#This Row],[inner温度'[℃']]]+R$3-20))</f>
        <v>0.10796359500000818</v>
      </c>
      <c r="S21" s="29">
        <f>寸法→圧入力!F$24*(1+寸法→圧入力!D$29*10^-6*(テーブル4[[#This Row],[inner温度'[℃']]]-20)) - 寸法→圧入力!D$33*(1+寸法→圧入力!D$38*10^-6*(テーブル4[[#This Row],[inner温度'[℃']]]+S$3-20))</f>
        <v>9.8534595000003833E-2</v>
      </c>
      <c r="T21" s="29">
        <f>寸法→圧入力!F$24*(1+寸法→圧入力!D$29*10^-6*(テーブル4[[#This Row],[inner温度'[℃']]]-20)) - 寸法→圧入力!D$33*(1+寸法→圧入力!D$38*10^-6*(テーブル4[[#This Row],[inner温度'[℃']]]+T$3-20))</f>
        <v>8.9105594999999482E-2</v>
      </c>
      <c r="U21" s="29">
        <f>寸法→圧入力!F$24*(1+寸法→圧入力!D$29*10^-6*(テーブル4[[#This Row],[inner温度'[℃']]]-20)) - 寸法→圧入力!D$33*(1+寸法→圧入力!D$38*10^-6*(テーブル4[[#This Row],[inner温度'[℃']]]+U$3-20))</f>
        <v>7.9676595000009343E-2</v>
      </c>
      <c r="V21" s="13">
        <f>(テーブル4[[#This Row],[締め代：Δ-30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71.40990723829465</v>
      </c>
      <c r="W21" s="13">
        <f>(テーブル4[[#This Row],[締め代：Δ-20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66.468101183428189</v>
      </c>
      <c r="X21" s="13">
        <f>(テーブル4[[#This Row],[締め代：Δ-10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61.526295128565472</v>
      </c>
      <c r="Y21" s="13">
        <f>(テーブル4[[#This Row],[締め代：Δ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56.584489073702748</v>
      </c>
      <c r="Z21" s="13">
        <f>(テーブル4[[#This Row],[締め代：Δ+10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51.642683018836301</v>
      </c>
      <c r="AA21" s="13">
        <f>(テーブル4[[#This Row],[締め代：Δ+20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46.700876963969847</v>
      </c>
      <c r="AB21" s="13">
        <f>(テーブル4[[#This Row],[締め代：Δ+30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41.759070909110854</v>
      </c>
      <c r="AC21" s="13">
        <f>テーブル4[[#This Row],[半径方向応力:Δ-30℃]]*2*寸法→圧入力!D$24^2/(寸法→圧入力!D$24^2-寸法→圧入力!F$25^2)</f>
        <v>258.45639756842633</v>
      </c>
      <c r="AD21" s="13">
        <f>テーブル4[[#This Row],[半径方向応力:Δ-20℃]]*2*寸法→圧入力!D$24^2/(寸法→圧入力!D$24^2-寸法→圧入力!F$25^2)</f>
        <v>240.57034450074104</v>
      </c>
      <c r="AE21" s="13">
        <f>テーブル4[[#This Row],[半径方向応力:Δ-10℃]]*2*寸法→圧入力!D$24^2/(寸法→圧入力!D$24^2-寸法→圧入力!F$25^2)</f>
        <v>222.68429143306929</v>
      </c>
      <c r="AF21" s="13">
        <f>テーブル4[[#This Row],[半径方向応力:Δ0℃]]*2*寸法→圧入力!D$24^2/(寸法→圧入力!D$24^2-寸法→圧入力!F$25^2)</f>
        <v>204.79823836539751</v>
      </c>
      <c r="AG21" s="13">
        <f>テーブル4[[#This Row],[半径方向応力:Δ+10℃]]*2*寸法→圧入力!D$24^2/(寸法→圧入力!D$24^2-寸法→圧入力!F$25^2)</f>
        <v>186.91218529771228</v>
      </c>
      <c r="AH21" s="13">
        <f>テーブル4[[#This Row],[半径方向応力:Δ+20℃]]*2*寸法→圧入力!D$24^2/(寸法→圧入力!D$24^2-寸法→圧入力!F$25^2)</f>
        <v>169.026132230027</v>
      </c>
      <c r="AI21" s="13">
        <f>テーブル4[[#This Row],[半径方向応力:Δ+30℃]]*2*寸法→圧入力!D$24^2/(寸法→圧入力!D$24^2-寸法→圧入力!F$25^2)</f>
        <v>151.14007916236875</v>
      </c>
      <c r="AJ21" s="13">
        <f>寸法→圧入力!$D$30</f>
        <v>345</v>
      </c>
      <c r="AK21" s="13">
        <f>テーブル4[[#This Row],[半径方向応力:Δ-30℃]]* (1+(寸法→圧入力!D$34/寸法→圧入力!F$33)^2)/((寸法→圧入力!D$34/寸法→圧入力!F$33)^2-1)</f>
        <v>139.78284009739124</v>
      </c>
      <c r="AL21" s="13">
        <f>テーブル4[[#This Row],[半径方向応力:Δ-20℃]]* (1+(寸法→圧入力!D$34/寸法→圧入力!F$33)^2)/((寸法→圧入力!D$34/寸法→圧入力!F$33)^2-1)</f>
        <v>130.10939684175744</v>
      </c>
      <c r="AM21" s="13">
        <f>テーブル4[[#This Row],[半径方向応力:Δ-10℃]]* (1+(寸法→圧入力!D$34/寸法→圧入力!F$33)^2)/((寸法→圧入力!D$34/寸法→圧入力!F$33)^2-1)</f>
        <v>120.43595358613092</v>
      </c>
      <c r="AN21" s="13">
        <f>テーブル4[[#This Row],[半径方向応力:Δ0℃]]* (1+(寸法→圧入力!D$34/寸法→圧入力!F$33)^2)/((寸法→圧入力!D$34/寸法→圧入力!F$33)^2-1)</f>
        <v>110.76251033050441</v>
      </c>
      <c r="AO21" s="13">
        <f>テーブル4[[#This Row],[半径方向応力:Δ+10℃]]* (1+(寸法→圧入力!D$34/寸法→圧入力!F$33)^2)/((寸法→圧入力!D$34/寸法→圧入力!F$33)^2-1)</f>
        <v>101.08906707487063</v>
      </c>
      <c r="AP21" s="13">
        <f>テーブル4[[#This Row],[半径方向応力:Δ+20℃]]* (1+(寸法→圧入力!D$34/寸法→圧入力!F$33)^2)/((寸法→圧入力!D$34/寸法→圧入力!F$33)^2-1)</f>
        <v>91.415623819236814</v>
      </c>
      <c r="AQ21" s="13">
        <f>テーブル4[[#This Row],[半径方向応力:Δ+30℃]]* (1+(寸法→圧入力!D$34/寸法→圧入力!F$33)^2)/((寸法→圧入力!D$34/寸法→圧入力!F$33)^2-1)</f>
        <v>81.742180563617609</v>
      </c>
      <c r="AR21" s="13">
        <f>寸法→圧入力!$D$39</f>
        <v>150</v>
      </c>
    </row>
    <row r="22" spans="1:44" x14ac:dyDescent="0.7">
      <c r="A22" s="29">
        <f t="shared" si="0"/>
        <v>0.16</v>
      </c>
      <c r="B22" s="13">
        <f>(テーブル3[[#This Row],[締め代]]/寸法→圧入力!$D$3)*(1/((寸法→圧入力!$D$3^2+寸法→圧入力!F$25^2)/(寸法→圧入力!$D$3^2-寸法→圧入力!F$25^2)*(1/寸法→圧入力!$D$36)+(寸法→圧入力!D$34^2+寸法→圧入力!$D$3^2)/(寸法→圧入力!D$34^2-寸法→圧入力!$D$3^2)*(1/寸法→圧入力!$D$27)-(寸法→圧入力!$D$37/寸法→圧入力!$D$36)+(寸法→圧入力!$D$28/寸法→圧入力!$D$27)))</f>
        <v>82.1683329805048</v>
      </c>
      <c r="C22" s="13">
        <f>(テーブル3[[#This Row],[締め代]]/寸法→圧入力!$D$3)*(1/((寸法→圧入力!$D$3^2+寸法→圧入力!E$25^2)/(寸法→圧入力!$D$3^2-寸法→圧入力!E$25^2)*(1/寸法→圧入力!$D$36)+(寸法→圧入力!E$34^2+寸法→圧入力!$D$3^2)/(寸法→圧入力!E$34^2-寸法→圧入力!$D$3^2)*(1/寸法→圧入力!$D$27)-(寸法→圧入力!$D$37/寸法→圧入力!$D$36)+(寸法→圧入力!$D$28/寸法→圧入力!$D$27)))</f>
        <v>83.017528474636435</v>
      </c>
      <c r="D22" s="13">
        <f>(A22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83.857139545897425</v>
      </c>
      <c r="E22" s="13">
        <f>テーブル3[[#This Row],[半径方向応力min]]*寸法→圧入力!D$46*寸法→圧入力!D$5/1000</f>
        <v>14.315306471482391</v>
      </c>
      <c r="F22" s="13">
        <f>テーブル3[[#This Row],[半径方向応力min]]*寸法→圧入力!E$46*寸法→圧入力!E$5/1000</f>
        <v>18.281402253644664</v>
      </c>
      <c r="G22" s="13">
        <f>テーブル3[[#This Row],[半径方向応力min]]*寸法→圧入力!F$46*寸法→圧入力!F$5/1000</f>
        <v>22.406890977397335</v>
      </c>
      <c r="H22" s="13">
        <f>寸法→圧入力!$D$30</f>
        <v>345</v>
      </c>
      <c r="I22" s="13">
        <f>寸法→圧入力!$D$39</f>
        <v>150</v>
      </c>
      <c r="J22" s="13">
        <f>テーブル3[[#This Row],[半径方向応力nor]]*2*寸法→圧入力!E$24^2/(寸法→圧入力!E$24^2-寸法→圧入力!E$25^2)</f>
        <v>298.80998958508275</v>
      </c>
      <c r="K22" s="13">
        <f>テーブル3[[#This Row],[半径方向応力nor]]* (1+(寸法→圧入力!E$34/寸法→圧入力!E$33)^2)/((寸法→圧入力!E$34/寸法→圧入力!E$33)^2-1)</f>
        <v>159.49419140983224</v>
      </c>
      <c r="N22">
        <f t="shared" si="1"/>
        <v>30</v>
      </c>
      <c r="O22" s="29">
        <f>寸法→圧入力!F$24*(1+寸法→圧入力!D$29*10^-6*(テーブル4[[#This Row],[inner温度'[℃']]]-20)) - 寸法→圧入力!D$33*(1+寸法→圧入力!D$38*10^-6*(テーブル4[[#This Row],[inner温度'[℃']]]+O$3-20))</f>
        <v>0.13421419000000157</v>
      </c>
      <c r="P22" s="29">
        <f>寸法→圧入力!F$24*(1+寸法→圧入力!D$29*10^-6*(テーブル4[[#This Row],[inner温度'[℃']]]-20)) - 寸法→圧入力!D$33*(1+寸法→圧入力!D$38*10^-6*(テーブル4[[#This Row],[inner温度'[℃']]]+P$3-20))</f>
        <v>0.12478519000000432</v>
      </c>
      <c r="Q22" s="29">
        <f>寸法→圧入力!F$24*(1+寸法→圧入力!D$29*10^-6*(テーブル4[[#This Row],[inner温度'[℃']]]-20)) - 寸法→圧入力!D$33*(1+寸法→圧入力!D$38*10^-6*(テーブル4[[#This Row],[inner温度'[℃']]]+Q$3-20))</f>
        <v>0.11535618999999997</v>
      </c>
      <c r="R22" s="29">
        <f>寸法→圧入力!F$24*(1+寸法→圧入力!D$29*10^-6*(テーブル4[[#This Row],[inner温度'[℃']]]-20)) - 寸法→圧入力!D$33*(1+寸法→圧入力!D$38*10^-6*(テーブル4[[#This Row],[inner温度'[℃']]]+R$3-20))</f>
        <v>0.10592718999999562</v>
      </c>
      <c r="S22" s="29">
        <f>寸法→圧入力!F$24*(1+寸法→圧入力!D$29*10^-6*(テーブル4[[#This Row],[inner温度'[℃']]]-20)) - 寸法→圧入力!D$33*(1+寸法→圧入力!D$38*10^-6*(テーブル4[[#This Row],[inner温度'[℃']]]+S$3-20))</f>
        <v>9.6498189999998374E-2</v>
      </c>
      <c r="T22" s="29">
        <f>寸法→圧入力!F$24*(1+寸法→圧入力!D$29*10^-6*(テーブル4[[#This Row],[inner温度'[℃']]]-20)) - 寸法→圧入力!D$33*(1+寸法→圧入力!D$38*10^-6*(テーブル4[[#This Row],[inner温度'[℃']]]+T$3-20))</f>
        <v>8.7069190000001129E-2</v>
      </c>
      <c r="U22" s="29">
        <f>寸法→圧入力!F$24*(1+寸法→圧入力!D$29*10^-6*(テーブル4[[#This Row],[inner温度'[℃']]]-20)) - 寸法→圧入力!D$33*(1+寸法→圧入力!D$38*10^-6*(テーブル4[[#This Row],[inner温度'[℃']]]+U$3-20))</f>
        <v>7.7640190000003884E-2</v>
      </c>
      <c r="V22" s="13">
        <f>(テーブル4[[#This Row],[締め代：Δ-30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70.342612874185761</v>
      </c>
      <c r="W22" s="13">
        <f>(テーブル4[[#This Row],[締め代：Δ-20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65.400806819323037</v>
      </c>
      <c r="X22" s="13">
        <f>(テーブル4[[#This Row],[締め代：Δ-10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60.45900076445659</v>
      </c>
      <c r="Y22" s="13">
        <f>(テーブル4[[#This Row],[締め代：Δ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55.517194709590143</v>
      </c>
      <c r="Z22" s="13">
        <f>(テーブル4[[#This Row],[締め代：Δ+10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50.575388654727412</v>
      </c>
      <c r="AA22" s="13">
        <f>(テーブル4[[#This Row],[締め代：Δ+20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45.633582599864695</v>
      </c>
      <c r="AB22" s="13">
        <f>(テーブル4[[#This Row],[締め代：Δ+30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40.691776545001971</v>
      </c>
      <c r="AC22" s="13">
        <f>テーブル4[[#This Row],[半径方向応力:Δ-30℃]]*2*寸法→圧入力!D$24^2/(寸法→圧入力!D$24^2-寸法→圧入力!F$25^2)</f>
        <v>254.59350140792358</v>
      </c>
      <c r="AD22" s="13">
        <f>テーブル4[[#This Row],[半径方向応力:Δ-20℃]]*2*寸法→圧入力!D$24^2/(寸法→圧入力!D$24^2-寸法→圧入力!F$25^2)</f>
        <v>236.7074483402518</v>
      </c>
      <c r="AE22" s="13">
        <f>テーブル4[[#This Row],[半径方向応力:Δ-10℃]]*2*寸法→圧入力!D$24^2/(寸法→圧入力!D$24^2-寸法→圧入力!F$25^2)</f>
        <v>218.82139527256655</v>
      </c>
      <c r="AF22" s="13">
        <f>テーブル4[[#This Row],[半径方向応力:Δ0℃]]*2*寸法→圧入力!D$24^2/(寸法→圧入力!D$24^2-寸法→圧入力!F$25^2)</f>
        <v>200.93534220488129</v>
      </c>
      <c r="AG22" s="13">
        <f>テーブル4[[#This Row],[半径方向応力:Δ+10℃]]*2*寸法→圧入力!D$24^2/(寸法→圧入力!D$24^2-寸法→圧入力!F$25^2)</f>
        <v>183.04928913720951</v>
      </c>
      <c r="AH22" s="13">
        <f>テーブル4[[#This Row],[半径方向応力:Δ+20℃]]*2*寸法→圧入力!D$24^2/(寸法→圧入力!D$24^2-寸法→圧入力!F$25^2)</f>
        <v>165.16323606953776</v>
      </c>
      <c r="AI22" s="13">
        <f>テーブル4[[#This Row],[半径方向応力:Δ+30℃]]*2*寸法→圧入力!D$24^2/(寸法→圧入力!D$24^2-寸法→圧入力!F$25^2)</f>
        <v>147.27718300186598</v>
      </c>
      <c r="AJ22" s="13">
        <f>寸法→圧入力!$D$30</f>
        <v>345</v>
      </c>
      <c r="AK22" s="13">
        <f>テーブル4[[#This Row],[半径方向応力:Δ-30℃]]* (1+(寸法→圧入力!D$34/寸法→圧入力!F$33)^2)/((寸法→圧入力!D$34/寸法→圧入力!F$33)^2-1)</f>
        <v>137.69364206864662</v>
      </c>
      <c r="AL22" s="13">
        <f>テーブル4[[#This Row],[半径方向応力:Δ-20℃]]* (1+(寸法→圧入力!D$34/寸法→圧入力!F$33)^2)/((寸法→圧入力!D$34/寸法→圧入力!F$33)^2-1)</f>
        <v>128.02019881302016</v>
      </c>
      <c r="AM22" s="13">
        <f>テーブル4[[#This Row],[半径方向応力:Δ-10℃]]* (1+(寸法→圧入力!D$34/寸法→圧入力!F$33)^2)/((寸法→圧入力!D$34/寸法→圧入力!F$33)^2-1)</f>
        <v>118.34675555738635</v>
      </c>
      <c r="AN22" s="13">
        <f>テーブル4[[#This Row],[半径方向応力:Δ0℃]]* (1+(寸法→圧入力!D$34/寸法→圧入力!F$33)^2)/((寸法→圧入力!D$34/寸法→圧入力!F$33)^2-1)</f>
        <v>108.67331230175255</v>
      </c>
      <c r="AO22" s="13">
        <f>テーブル4[[#This Row],[半径方向応力:Δ+10℃]]* (1+(寸法→圧入力!D$34/寸法→圧入力!F$33)^2)/((寸法→圧入力!D$34/寸法→圧入力!F$33)^2-1)</f>
        <v>98.999869046126022</v>
      </c>
      <c r="AP22" s="13">
        <f>テーブル4[[#This Row],[半径方向応力:Δ+20℃]]* (1+(寸法→圧入力!D$34/寸法→圧入力!F$33)^2)/((寸法→圧入力!D$34/寸法→圧入力!F$33)^2-1)</f>
        <v>89.326425790499528</v>
      </c>
      <c r="AQ22" s="13">
        <f>テーブル4[[#This Row],[半径方向応力:Δ+30℃]]* (1+(寸法→圧入力!D$34/寸法→圧入力!F$33)^2)/((寸法→圧入力!D$34/寸法→圧入力!F$33)^2-1)</f>
        <v>79.652982534873018</v>
      </c>
      <c r="AR22" s="13">
        <f>寸法→圧入力!$D$39</f>
        <v>150</v>
      </c>
    </row>
    <row r="23" spans="1:44" x14ac:dyDescent="0.7">
      <c r="A23" s="29">
        <f t="shared" si="0"/>
        <v>0.17</v>
      </c>
      <c r="B23" s="13">
        <f>(テーブル3[[#This Row],[締め代]]/寸法→圧入力!$D$3)*(1/((寸法→圧入力!$D$3^2+寸法→圧入力!F$25^2)/(寸法→圧入力!$D$3^2-寸法→圧入力!F$25^2)*(1/寸法→圧入力!$D$36)+(寸法→圧入力!D$34^2+寸法→圧入力!$D$3^2)/(寸法→圧入力!D$34^2-寸法→圧入力!$D$3^2)*(1/寸法→圧入力!$D$27)-(寸法→圧入力!$D$37/寸法→圧入力!$D$36)+(寸法→圧入力!$D$28/寸法→圧入力!$D$27)))</f>
        <v>87.303853791786352</v>
      </c>
      <c r="C23" s="13">
        <f>(テーブル3[[#This Row],[締め代]]/寸法→圧入力!$D$3)*(1/((寸法→圧入力!$D$3^2+寸法→圧入力!E$25^2)/(寸法→圧入力!$D$3^2-寸法→圧入力!E$25^2)*(1/寸法→圧入力!$D$36)+(寸法→圧入力!E$34^2+寸法→圧入力!$D$3^2)/(寸法→圧入力!E$34^2-寸法→圧入力!$D$3^2)*(1/寸法→圧入力!$D$27)-(寸法→圧入力!$D$37/寸法→圧入力!$D$36)+(寸法→圧入力!$D$28/寸法→圧入力!$D$27)))</f>
        <v>88.206124004301202</v>
      </c>
      <c r="D23" s="13">
        <f>(A23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89.098210767516008</v>
      </c>
      <c r="E23" s="13">
        <f>テーブル3[[#This Row],[半径方向応力min]]*寸法→圧入力!D$46*寸法→圧入力!D$5/1000</f>
        <v>15.21001312595004</v>
      </c>
      <c r="F23" s="13">
        <f>テーブル3[[#This Row],[半径方向応力min]]*寸法→圧入力!E$46*寸法→圧入力!E$5/1000</f>
        <v>19.423989894497456</v>
      </c>
      <c r="G23" s="13">
        <f>テーブル3[[#This Row],[半径方向応力min]]*寸法→圧入力!F$46*寸法→圧入力!F$5/1000</f>
        <v>23.807321663484668</v>
      </c>
      <c r="H23" s="13">
        <f>寸法→圧入力!$D$30</f>
        <v>345</v>
      </c>
      <c r="I23" s="13">
        <f>寸法→圧入力!$D$39</f>
        <v>150</v>
      </c>
      <c r="J23" s="13">
        <f>テーブル3[[#This Row],[半径方向応力nor]]*2*寸法→圧入力!E$24^2/(寸法→圧入力!E$24^2-寸法→圧入力!E$25^2)</f>
        <v>317.48561393415036</v>
      </c>
      <c r="K23" s="13">
        <f>テーブル3[[#This Row],[半径方向応力nor]]* (1+(寸法→圧入力!E$34/寸法→圧入力!E$33)^2)/((寸法→圧入力!E$34/寸法→圧入力!E$33)^2-1)</f>
        <v>169.46257837294672</v>
      </c>
      <c r="N23">
        <f>N22+5</f>
        <v>35</v>
      </c>
      <c r="O23" s="29">
        <f>寸法→圧入力!F$24*(1+寸法→圧入力!D$29*10^-6*(テーブル4[[#This Row],[inner温度'[℃']]]-20)) - 寸法→圧入力!D$33*(1+寸法→圧入力!D$38*10^-6*(テーブル4[[#This Row],[inner温度'[℃']]]+O$3-20))</f>
        <v>0.13217778499999611</v>
      </c>
      <c r="P23" s="29">
        <f>寸法→圧入力!F$24*(1+寸法→圧入力!D$29*10^-6*(テーブル4[[#This Row],[inner温度'[℃']]]-20)) - 寸法→圧入力!D$33*(1+寸法→圧入力!D$38*10^-6*(テーブル4[[#This Row],[inner温度'[℃']]]+P$3-20))</f>
        <v>0.12274878499999886</v>
      </c>
      <c r="Q23" s="29">
        <f>寸法→圧入力!F$24*(1+寸法→圧入力!D$29*10^-6*(テーブル4[[#This Row],[inner温度'[℃']]]-20)) - 寸法→圧入力!D$33*(1+寸法→圧入力!D$38*10^-6*(テーブル4[[#This Row],[inner温度'[℃']]]+Q$3-20))</f>
        <v>0.11331978500000162</v>
      </c>
      <c r="R23" s="29">
        <f>寸法→圧入力!F$24*(1+寸法→圧入力!D$29*10^-6*(テーブル4[[#This Row],[inner温度'[℃']]]-20)) - 寸法→圧入力!D$33*(1+寸法→圧入力!D$38*10^-6*(テーブル4[[#This Row],[inner温度'[℃']]]+R$3-20))</f>
        <v>0.10389078499999727</v>
      </c>
      <c r="S23" s="29">
        <f>寸法→圧入力!F$24*(1+寸法→圧入力!D$29*10^-6*(テーブル4[[#This Row],[inner温度'[℃']]]-20)) - 寸法→圧入力!D$33*(1+寸法→圧入力!D$38*10^-6*(テーブル4[[#This Row],[inner温度'[℃']]]+S$3-20))</f>
        <v>9.4461784999992915E-2</v>
      </c>
      <c r="T23" s="29">
        <f>寸法→圧入力!F$24*(1+寸法→圧入力!D$29*10^-6*(テーブル4[[#This Row],[inner温度'[℃']]]-20)) - 寸法→圧入力!D$33*(1+寸法→圧入力!D$38*10^-6*(テーブル4[[#This Row],[inner温度'[℃']]]+T$3-20))</f>
        <v>8.5032785000002775E-2</v>
      </c>
      <c r="U23" s="29">
        <f>寸法→圧入力!F$24*(1+寸法→圧入力!D$29*10^-6*(テーブル4[[#This Row],[inner温度'[℃']]]-20)) - 寸法→圧入力!D$33*(1+寸法→圧入力!D$38*10^-6*(テーブル4[[#This Row],[inner温度'[℃']]]+U$3-20))</f>
        <v>7.5603784999998425E-2</v>
      </c>
      <c r="V23" s="13">
        <f>(テーブル4[[#This Row],[締め代：Δ-30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69.275318510076872</v>
      </c>
      <c r="W23" s="13">
        <f>(テーブル4[[#This Row],[締め代：Δ-20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64.333512455214162</v>
      </c>
      <c r="X23" s="13">
        <f>(テーブル4[[#This Row],[締め代：Δ-10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59.391706400351431</v>
      </c>
      <c r="Y23" s="13">
        <f>(テーブル4[[#This Row],[締め代：Δ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54.449900345484977</v>
      </c>
      <c r="Z23" s="13">
        <f>(テーブル4[[#This Row],[締め代：Δ+10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49.508094290618537</v>
      </c>
      <c r="AA23" s="13">
        <f>(テーブル4[[#This Row],[締め代：Δ+20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44.566288235759536</v>
      </c>
      <c r="AB23" s="13">
        <f>(テーブル4[[#This Row],[締め代：Δ+30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39.624482180893089</v>
      </c>
      <c r="AC23" s="13">
        <f>テーブル4[[#This Row],[半径方向応力:Δ-30℃]]*2*寸法→圧入力!D$24^2/(寸法→圧入力!D$24^2-寸法→圧入力!F$25^2)</f>
        <v>250.73060524742075</v>
      </c>
      <c r="AD23" s="13">
        <f>テーブル4[[#This Row],[半径方向応力:Δ-20℃]]*2*寸法→圧入力!D$24^2/(寸法→圧入力!D$24^2-寸法→圧入力!F$25^2)</f>
        <v>232.84455217974906</v>
      </c>
      <c r="AE23" s="13">
        <f>テーブル4[[#This Row],[半径方向応力:Δ-10℃]]*2*寸法→圧入力!D$24^2/(寸法→圧入力!D$24^2-寸法→圧入力!F$25^2)</f>
        <v>214.95849911207725</v>
      </c>
      <c r="AF23" s="13">
        <f>テーブル4[[#This Row],[半径方向応力:Δ0℃]]*2*寸法→圧入力!D$24^2/(寸法→圧入力!D$24^2-寸法→圧入力!F$25^2)</f>
        <v>197.072446044392</v>
      </c>
      <c r="AG23" s="13">
        <f>テーブル4[[#This Row],[半径方向応力:Δ+10℃]]*2*寸法→圧入力!D$24^2/(寸法→圧入力!D$24^2-寸法→圧入力!F$25^2)</f>
        <v>179.18639297670677</v>
      </c>
      <c r="AH23" s="13">
        <f>テーブル4[[#This Row],[半径方向応力:Δ+20℃]]*2*寸法→圧入力!D$24^2/(寸法→圧入力!D$24^2-寸法→圧入力!F$25^2)</f>
        <v>161.30033990904849</v>
      </c>
      <c r="AI23" s="13">
        <f>テーブル4[[#This Row],[半径方向応力:Δ+30℃]]*2*寸法→圧入力!D$24^2/(寸法→圧入力!D$24^2-寸法→圧入力!F$25^2)</f>
        <v>143.41428684136324</v>
      </c>
      <c r="AJ23" s="13">
        <f>寸法→圧入力!$D$30</f>
        <v>345</v>
      </c>
      <c r="AK23" s="13">
        <f>テーブル4[[#This Row],[半径方向応力:Δ-30℃]]* (1+(寸法→圧入力!D$34/寸法→圧入力!F$33)^2)/((寸法→圧入力!D$34/寸法→圧入力!F$33)^2-1)</f>
        <v>135.60444403990206</v>
      </c>
      <c r="AL23" s="13">
        <f>テーブル4[[#This Row],[半径方向応力:Δ-20℃]]* (1+(寸法→圧入力!D$34/寸法→圧入力!F$33)^2)/((寸法→圧入力!D$34/寸法→圧入力!F$33)^2-1)</f>
        <v>125.93100078427557</v>
      </c>
      <c r="AM23" s="13">
        <f>テーブル4[[#This Row],[半径方向応力:Δ-10℃]]* (1+(寸法→圧入力!D$34/寸法→圧入力!F$33)^2)/((寸法→圧入力!D$34/寸法→圧入力!F$33)^2-1)</f>
        <v>116.25755752864906</v>
      </c>
      <c r="AN23" s="13">
        <f>テーブル4[[#This Row],[半径方向応力:Δ0℃]]* (1+(寸法→圧入力!D$34/寸法→圧入力!F$33)^2)/((寸法→圧入力!D$34/寸法→圧入力!F$33)^2-1)</f>
        <v>106.58411427301523</v>
      </c>
      <c r="AO23" s="13">
        <f>テーブル4[[#This Row],[半径方向応力:Δ+10℃]]* (1+(寸法→圧入力!D$34/寸法→圧入力!F$33)^2)/((寸法→圧入力!D$34/寸法→圧入力!F$33)^2-1)</f>
        <v>96.910671017381446</v>
      </c>
      <c r="AP23" s="13">
        <f>テーブル4[[#This Row],[半径方向応力:Δ+20℃]]* (1+(寸法→圧入力!D$34/寸法→圧入力!F$33)^2)/((寸法→圧入力!D$34/寸法→圧入力!F$33)^2-1)</f>
        <v>87.237227761762227</v>
      </c>
      <c r="AQ23" s="13">
        <f>テーブル4[[#This Row],[半径方向応力:Δ+30℃]]* (1+(寸法→圧入力!D$34/寸法→圧入力!F$33)^2)/((寸法→圧入力!D$34/寸法→圧入力!F$33)^2-1)</f>
        <v>77.563784506128428</v>
      </c>
      <c r="AR23" s="13">
        <f>寸法→圧入力!$D$39</f>
        <v>150</v>
      </c>
    </row>
    <row r="24" spans="1:44" x14ac:dyDescent="0.7">
      <c r="A24" s="29">
        <f t="shared" si="0"/>
        <v>0.18</v>
      </c>
      <c r="B24" s="13">
        <f>(テーブル3[[#This Row],[締め代]]/寸法→圧入力!$D$3)*(1/((寸法→圧入力!$D$3^2+寸法→圧入力!F$25^2)/(寸法→圧入力!$D$3^2-寸法→圧入力!F$25^2)*(1/寸法→圧入力!$D$36)+(寸法→圧入力!D$34^2+寸法→圧入力!$D$3^2)/(寸法→圧入力!D$34^2-寸法→圧入力!$D$3^2)*(1/寸法→圧入力!$D$27)-(寸法→圧入力!$D$37/寸法→圧入力!$D$36)+(寸法→圧入力!$D$28/寸法→圧入力!$D$27)))</f>
        <v>92.439374603067904</v>
      </c>
      <c r="C24" s="13">
        <f>(テーブル3[[#This Row],[締め代]]/寸法→圧入力!$D$3)*(1/((寸法→圧入力!$D$3^2+寸法→圧入力!E$25^2)/(寸法→圧入力!$D$3^2-寸法→圧入力!E$25^2)*(1/寸法→圧入力!$D$36)+(寸法→圧入力!E$34^2+寸法→圧入力!$D$3^2)/(寸法→圧入力!E$34^2-寸法→圧入力!$D$3^2)*(1/寸法→圧入力!$D$27)-(寸法→圧入力!$D$37/寸法→圧入力!$D$36)+(寸法→圧入力!$D$28/寸法→圧入力!$D$27)))</f>
        <v>93.394719533965983</v>
      </c>
      <c r="D24" s="13">
        <f>(A24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94.339281989134605</v>
      </c>
      <c r="E24" s="13">
        <f>テーブル3[[#This Row],[半径方向応力min]]*寸法→圧入力!D$46*寸法→圧入力!D$5/1000</f>
        <v>16.104719780417689</v>
      </c>
      <c r="F24" s="13">
        <f>テーブル3[[#This Row],[半径方向応力min]]*寸法→圧入力!E$46*寸法→圧入力!E$5/1000</f>
        <v>20.566577535350248</v>
      </c>
      <c r="G24" s="13">
        <f>テーブル3[[#This Row],[半径方向応力min]]*寸法→圧入力!F$46*寸法→圧入力!F$5/1000</f>
        <v>25.207752349572004</v>
      </c>
      <c r="H24" s="13">
        <f>寸法→圧入力!$D$30</f>
        <v>345</v>
      </c>
      <c r="I24" s="13">
        <f>寸法→圧入力!$D$39</f>
        <v>150</v>
      </c>
      <c r="J24" s="13">
        <f>テーブル3[[#This Row],[半径方向応力nor]]*2*寸法→圧入力!E$24^2/(寸法→圧入力!E$24^2-寸法→圧入力!E$25^2)</f>
        <v>336.1612382832181</v>
      </c>
      <c r="K24" s="13">
        <f>テーブル3[[#This Row],[半径方向応力nor]]* (1+(寸法→圧入力!E$34/寸法→圧入力!E$33)^2)/((寸法→圧入力!E$34/寸法→圧入力!E$33)^2-1)</f>
        <v>179.43096533606126</v>
      </c>
      <c r="N24">
        <f t="shared" si="1"/>
        <v>40</v>
      </c>
      <c r="O24" s="29">
        <f>寸法→圧入力!F$24*(1+寸法→圧入力!D$29*10^-6*(テーブル4[[#This Row],[inner温度'[℃']]]-20)) - 寸法→圧入力!D$33*(1+寸法→圧入力!D$38*10^-6*(テーブル4[[#This Row],[inner温度'[℃']]]+O$3-20))</f>
        <v>0.13014138000000486</v>
      </c>
      <c r="P24" s="29">
        <f>寸法→圧入力!F$24*(1+寸法→圧入力!D$29*10^-6*(テーブル4[[#This Row],[inner温度'[℃']]]-20)) - 寸法→圧入力!D$33*(1+寸法→圧入力!D$38*10^-6*(テーブル4[[#This Row],[inner温度'[℃']]]+P$3-20))</f>
        <v>0.12071238000000051</v>
      </c>
      <c r="Q24" s="29">
        <f>寸法→圧入力!F$24*(1+寸法→圧入力!D$29*10^-6*(テーブル4[[#This Row],[inner温度'[℃']]]-20)) - 寸法→圧入力!D$33*(1+寸法→圧入力!D$38*10^-6*(テーブル4[[#This Row],[inner温度'[℃']]]+Q$3-20))</f>
        <v>0.11128337999999616</v>
      </c>
      <c r="R24" s="29">
        <f>寸法→圧入力!F$24*(1+寸法→圧入力!D$29*10^-6*(テーブル4[[#This Row],[inner温度'[℃']]]-20)) - 寸法→圧入力!D$33*(1+寸法→圧入力!D$38*10^-6*(テーブル4[[#This Row],[inner温度'[℃']]]+R$3-20))</f>
        <v>0.10185437999999891</v>
      </c>
      <c r="S24" s="29">
        <f>寸法→圧入力!F$24*(1+寸法→圧入力!D$29*10^-6*(テーブル4[[#This Row],[inner温度'[℃']]]-20)) - 寸法→圧入力!D$33*(1+寸法→圧入力!D$38*10^-6*(テーブル4[[#This Row],[inner温度'[℃']]]+S$3-20))</f>
        <v>9.2425380000001667E-2</v>
      </c>
      <c r="T24" s="29">
        <f>寸法→圧入力!F$24*(1+寸法→圧入力!D$29*10^-6*(テーブル4[[#This Row],[inner温度'[℃']]]-20)) - 寸法→圧入力!D$33*(1+寸法→圧入力!D$38*10^-6*(テーブル4[[#This Row],[inner温度'[℃']]]+T$3-20))</f>
        <v>8.2996380000004422E-2</v>
      </c>
      <c r="U24" s="29">
        <f>寸法→圧入力!F$24*(1+寸法→圧入力!D$29*10^-6*(テーブル4[[#This Row],[inner温度'[℃']]]-20)) - 寸法→圧入力!D$33*(1+寸法→圧入力!D$38*10^-6*(テーブル4[[#This Row],[inner温度'[℃']]]+U$3-20))</f>
        <v>7.3567380000000071E-2</v>
      </c>
      <c r="V24" s="13">
        <f>(テーブル4[[#This Row],[締め代：Δ-30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68.208024145975443</v>
      </c>
      <c r="W24" s="13">
        <f>(テーブル4[[#This Row],[締め代：Δ-20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63.266218091109003</v>
      </c>
      <c r="X24" s="13">
        <f>(テーブル4[[#This Row],[締め代：Δ-10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58.324412036242556</v>
      </c>
      <c r="Y24" s="13">
        <f>(テーブル4[[#This Row],[締め代：Δ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53.382605981379825</v>
      </c>
      <c r="Z24" s="13">
        <f>(テーブル4[[#This Row],[締め代：Δ+10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48.440799926517101</v>
      </c>
      <c r="AA24" s="13">
        <f>(テーブル4[[#This Row],[締め代：Δ+20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43.498993871654378</v>
      </c>
      <c r="AB24" s="13">
        <f>(テーブル4[[#This Row],[締め代：Δ+30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38.557187816787931</v>
      </c>
      <c r="AC24" s="13">
        <f>テーブル4[[#This Row],[半径方向応力:Δ-30℃]]*2*寸法→圧入力!D$24^2/(寸法→圧入力!D$24^2-寸法→圧入力!F$25^2)</f>
        <v>246.86770908694498</v>
      </c>
      <c r="AD24" s="13">
        <f>テーブル4[[#This Row],[半径方向応力:Δ-20℃]]*2*寸法→圧入力!D$24^2/(寸法→圧入力!D$24^2-寸法→圧入力!F$25^2)</f>
        <v>228.98165601925979</v>
      </c>
      <c r="AE24" s="13">
        <f>テーブル4[[#This Row],[半径方向応力:Δ-10℃]]*2*寸法→圧入力!D$24^2/(寸法→圧入力!D$24^2-寸法→圧入力!F$25^2)</f>
        <v>211.09560295157456</v>
      </c>
      <c r="AF24" s="13">
        <f>テーブル4[[#This Row],[半径方向応力:Δ0℃]]*2*寸法→圧入力!D$24^2/(寸法→圧入力!D$24^2-寸法→圧入力!F$25^2)</f>
        <v>193.20954988390275</v>
      </c>
      <c r="AG24" s="13">
        <f>テーブル4[[#This Row],[半径方向応力:Δ+10℃]]*2*寸法→圧入力!D$24^2/(寸法→圧入力!D$24^2-寸法→圧入力!F$25^2)</f>
        <v>175.32349681623097</v>
      </c>
      <c r="AH24" s="13">
        <f>テーブル4[[#This Row],[半径方向応力:Δ+20℃]]*2*寸法→圧入力!D$24^2/(寸法→圧入力!D$24^2-寸法→圧入力!F$25^2)</f>
        <v>157.43744374855919</v>
      </c>
      <c r="AI24" s="13">
        <f>テーブル4[[#This Row],[半径方向応力:Δ+30℃]]*2*寸法→圧入力!D$24^2/(寸法→圧入力!D$24^2-寸法→圧入力!F$25^2)</f>
        <v>139.55139068087396</v>
      </c>
      <c r="AJ24" s="13">
        <f>寸法→圧入力!$D$30</f>
        <v>345</v>
      </c>
      <c r="AK24" s="13">
        <f>テーブル4[[#This Row],[半径方向応力:Δ-30℃]]* (1+(寸法→圧入力!D$34/寸法→圧入力!F$33)^2)/((寸法→圧入力!D$34/寸法→圧入力!F$33)^2-1)</f>
        <v>133.51524601117205</v>
      </c>
      <c r="AL24" s="13">
        <f>テーブル4[[#This Row],[半径方向応力:Δ-20℃]]* (1+(寸法→圧入力!D$34/寸法→圧入力!F$33)^2)/((寸法→圧入力!D$34/寸法→圧入力!F$33)^2-1)</f>
        <v>123.84180275553828</v>
      </c>
      <c r="AM24" s="13">
        <f>テーブル4[[#This Row],[半径方向応力:Δ-10℃]]* (1+(寸法→圧入力!D$34/寸法→圧入力!F$33)^2)/((寸法→圧入力!D$34/寸法→圧入力!F$33)^2-1)</f>
        <v>114.16835949990447</v>
      </c>
      <c r="AN24" s="13">
        <f>テーブル4[[#This Row],[半径方向応力:Δ0℃]]* (1+(寸法→圧入力!D$34/寸法→圧入力!F$33)^2)/((寸法→圧入力!D$34/寸法→圧入力!F$33)^2-1)</f>
        <v>104.49491624427796</v>
      </c>
      <c r="AO24" s="13">
        <f>テーブル4[[#This Row],[半径方向応力:Δ+10℃]]* (1+(寸法→圧入力!D$34/寸法→圧入力!F$33)^2)/((寸法→圧入力!D$34/寸法→圧入力!F$33)^2-1)</f>
        <v>94.821472988651436</v>
      </c>
      <c r="AP24" s="13">
        <f>テーブル4[[#This Row],[半径方向応力:Δ+20℃]]* (1+(寸法→圧入力!D$34/寸法→圧入力!F$33)^2)/((寸法→圧入力!D$34/寸法→圧入力!F$33)^2-1)</f>
        <v>85.148029733024941</v>
      </c>
      <c r="AQ24" s="13">
        <f>テーブル4[[#This Row],[半径方向応力:Δ+30℃]]* (1+(寸法→圧入力!D$34/寸法→圧入力!F$33)^2)/((寸法→圧入力!D$34/寸法→圧入力!F$33)^2-1)</f>
        <v>75.474586477391128</v>
      </c>
      <c r="AR24" s="13">
        <f>寸法→圧入力!$D$39</f>
        <v>150</v>
      </c>
    </row>
    <row r="25" spans="1:44" x14ac:dyDescent="0.7">
      <c r="A25" s="29">
        <f t="shared" si="0"/>
        <v>0.19</v>
      </c>
      <c r="B25" s="13">
        <f>(テーブル3[[#This Row],[締め代]]/寸法→圧入力!$D$3)*(1/((寸法→圧入力!$D$3^2+寸法→圧入力!F$25^2)/(寸法→圧入力!$D$3^2-寸法→圧入力!F$25^2)*(1/寸法→圧入力!$D$36)+(寸法→圧入力!D$34^2+寸法→圧入力!$D$3^2)/(寸法→圧入力!D$34^2-寸法→圧入力!$D$3^2)*(1/寸法→圧入力!$D$27)-(寸法→圧入力!$D$37/寸法→圧入力!$D$36)+(寸法→圧入力!$D$28/寸法→圧入力!$D$27)))</f>
        <v>97.57489541434947</v>
      </c>
      <c r="C25" s="13">
        <f>(テーブル3[[#This Row],[締め代]]/寸法→圧入力!$D$3)*(1/((寸法→圧入力!$D$3^2+寸法→圧入力!E$25^2)/(寸法→圧入力!$D$3^2-寸法→圧入力!E$25^2)*(1/寸法→圧入力!$D$36)+(寸法→圧入力!E$34^2+寸法→圧入力!$D$3^2)/(寸法→圧入力!E$34^2-寸法→圧入力!$D$3^2)*(1/寸法→圧入力!$D$27)-(寸法→圧入力!$D$37/寸法→圧入力!$D$36)+(寸法→圧入力!$D$28/寸法→圧入力!$D$27)))</f>
        <v>98.583315063630764</v>
      </c>
      <c r="D25" s="13">
        <f>(A25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99.580353210753202</v>
      </c>
      <c r="E25" s="13">
        <f>テーブル3[[#This Row],[半径方向応力min]]*寸法→圧入力!D$46*寸法→圧入力!D$5/1000</f>
        <v>16.999426434885343</v>
      </c>
      <c r="F25" s="13">
        <f>テーブル3[[#This Row],[半径方向応力min]]*寸法→圧入力!E$46*寸法→圧入力!E$5/1000</f>
        <v>21.709165176203044</v>
      </c>
      <c r="G25" s="13">
        <f>テーブル3[[#This Row],[半径方向応力min]]*寸法→圧入力!F$46*寸法→圧入力!F$5/1000</f>
        <v>26.608183035659341</v>
      </c>
      <c r="H25" s="13">
        <f>寸法→圧入力!$D$30</f>
        <v>345</v>
      </c>
      <c r="I25" s="13">
        <f>寸法→圧入力!$D$39</f>
        <v>150</v>
      </c>
      <c r="J25" s="13">
        <f>テーブル3[[#This Row],[半径方向応力nor]]*2*寸法→圧入力!E$24^2/(寸法→圧入力!E$24^2-寸法→圧入力!E$25^2)</f>
        <v>354.83686263228577</v>
      </c>
      <c r="K25" s="13">
        <f>テーブル3[[#This Row],[半径方向応力nor]]* (1+(寸法→圧入力!E$34/寸法→圧入力!E$33)^2)/((寸法→圧入力!E$34/寸法→圧入力!E$33)^2-1)</f>
        <v>189.39935229917577</v>
      </c>
      <c r="N25">
        <f t="shared" si="1"/>
        <v>45</v>
      </c>
      <c r="O25" s="29">
        <f>寸法→圧入力!F$24*(1+寸法→圧入力!D$29*10^-6*(テーブル4[[#This Row],[inner温度'[℃']]]-20)) - 寸法→圧入力!D$33*(1+寸法→圧入力!D$38*10^-6*(テーブル4[[#This Row],[inner温度'[℃']]]+O$3-20))</f>
        <v>0.1281049749999994</v>
      </c>
      <c r="P25" s="29">
        <f>寸法→圧入力!F$24*(1+寸法→圧入力!D$29*10^-6*(テーブル4[[#This Row],[inner温度'[℃']]]-20)) - 寸法→圧入力!D$33*(1+寸法→圧入力!D$38*10^-6*(テーブル4[[#This Row],[inner温度'[℃']]]+P$3-20))</f>
        <v>0.11867597500000215</v>
      </c>
      <c r="Q25" s="29">
        <f>寸法→圧入力!F$24*(1+寸法→圧入力!D$29*10^-6*(テーブル4[[#This Row],[inner温度'[℃']]]-20)) - 寸法→圧入力!D$33*(1+寸法→圧入力!D$38*10^-6*(テーブル4[[#This Row],[inner温度'[℃']]]+Q$3-20))</f>
        <v>0.1092469749999978</v>
      </c>
      <c r="R25" s="29">
        <f>寸法→圧入力!F$24*(1+寸法→圧入力!D$29*10^-6*(テーブル4[[#This Row],[inner温度'[℃']]]-20)) - 寸法→圧入力!D$33*(1+寸法→圧入力!D$38*10^-6*(テーブル4[[#This Row],[inner温度'[℃']]]+R$3-20))</f>
        <v>9.9817974999993453E-2</v>
      </c>
      <c r="S25" s="29">
        <f>寸法→圧入力!F$24*(1+寸法→圧入力!D$29*10^-6*(テーブル4[[#This Row],[inner温度'[℃']]]-20)) - 寸法→圧入力!D$33*(1+寸法→圧入力!D$38*10^-6*(テーブル4[[#This Row],[inner温度'[℃']]]+S$3-20))</f>
        <v>9.0388975000003313E-2</v>
      </c>
      <c r="T25" s="29">
        <f>寸法→圧入力!F$24*(1+寸法→圧入力!D$29*10^-6*(テーブル4[[#This Row],[inner温度'[℃']]]-20)) - 寸法→圧入力!D$33*(1+寸法→圧入力!D$38*10^-6*(テーブル4[[#This Row],[inner温度'[℃']]]+T$3-20))</f>
        <v>8.0959974999998963E-2</v>
      </c>
      <c r="U25" s="29">
        <f>寸法→圧入力!F$24*(1+寸法→圧入力!D$29*10^-6*(テーブル4[[#This Row],[inner温度'[℃']]]-20)) - 寸法→圧入力!D$33*(1+寸法→圧入力!D$38*10^-6*(テーブル4[[#This Row],[inner温度'[℃']]]+U$3-20))</f>
        <v>7.1530975000001717E-2</v>
      </c>
      <c r="V25" s="13">
        <f>(テーブル4[[#This Row],[締め代：Δ-30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67.140729781866568</v>
      </c>
      <c r="W25" s="13">
        <f>(テーブル4[[#This Row],[締め代：Δ-20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62.198923727003844</v>
      </c>
      <c r="X25" s="13">
        <f>(テーブル4[[#This Row],[締め代：Δ-10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57.25711767213739</v>
      </c>
      <c r="Y25" s="13">
        <f>(テーブル4[[#This Row],[締め代：Δ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52.315311617270943</v>
      </c>
      <c r="Z25" s="13">
        <f>(テーブル4[[#This Row],[締め代：Δ+10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47.373505562411943</v>
      </c>
      <c r="AA25" s="13">
        <f>(テーブル4[[#This Row],[締め代：Δ+20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42.431699507545503</v>
      </c>
      <c r="AB25" s="13">
        <f>(テーブル4[[#This Row],[締め代：Δ+30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37.489893452682772</v>
      </c>
      <c r="AC25" s="13">
        <f>テーブル4[[#This Row],[半径方向応力:Δ-30℃]]*2*寸法→圧入力!D$24^2/(寸法→圧入力!D$24^2-寸法→圧入力!F$25^2)</f>
        <v>243.0048129264423</v>
      </c>
      <c r="AD25" s="13">
        <f>テーブル4[[#This Row],[半径方向応力:Δ-20℃]]*2*寸法→圧入力!D$24^2/(寸法→圧入力!D$24^2-寸法→圧入力!F$25^2)</f>
        <v>225.11875985877052</v>
      </c>
      <c r="AE25" s="13">
        <f>テーブル4[[#This Row],[半径方向応力:Δ-10℃]]*2*寸法→圧入力!D$24^2/(寸法→圧入力!D$24^2-寸法→圧入力!F$25^2)</f>
        <v>207.23270679108523</v>
      </c>
      <c r="AF25" s="13">
        <f>テーブル4[[#This Row],[半径方向応力:Δ0℃]]*2*寸法→圧入力!D$24^2/(寸法→圧入力!D$24^2-寸法→圧入力!F$25^2)</f>
        <v>189.34665372339998</v>
      </c>
      <c r="AG25" s="13">
        <f>テーブル4[[#This Row],[半径方向応力:Δ+10℃]]*2*寸法→圧入力!D$24^2/(寸法→圧入力!D$24^2-寸法→圧入力!F$25^2)</f>
        <v>171.4606006557417</v>
      </c>
      <c r="AH25" s="13">
        <f>テーブル4[[#This Row],[半径方向応力:Δ+20℃]]*2*寸法→圧入力!D$24^2/(寸法→圧入力!D$24^2-寸法→圧入力!F$25^2)</f>
        <v>153.5745475880565</v>
      </c>
      <c r="AI25" s="13">
        <f>テーブル4[[#This Row],[半径方向応力:Δ+30℃]]*2*寸法→圧入力!D$24^2/(寸法→圧入力!D$24^2-寸法→圧入力!F$25^2)</f>
        <v>135.68849452038469</v>
      </c>
      <c r="AJ25" s="13">
        <f>寸法→圧入力!$D$30</f>
        <v>345</v>
      </c>
      <c r="AK25" s="13">
        <f>テーブル4[[#This Row],[半径方向応力:Δ-30℃]]* (1+(寸法→圧入力!D$34/寸法→圧入力!F$33)^2)/((寸法→圧入力!D$34/寸法→圧入力!F$33)^2-1)</f>
        <v>131.42604798242749</v>
      </c>
      <c r="AL25" s="13">
        <f>テーブル4[[#This Row],[半径方向応力:Δ-20℃]]* (1+(寸法→圧入力!D$34/寸法→圧入力!F$33)^2)/((寸法→圧入力!D$34/寸法→圧入力!F$33)^2-1)</f>
        <v>121.75260472680098</v>
      </c>
      <c r="AM25" s="13">
        <f>テーブル4[[#This Row],[半径方向応力:Δ-10℃]]* (1+(寸法→圧入力!D$34/寸法→圧入力!F$33)^2)/((寸法→圧入力!D$34/寸法→圧入力!F$33)^2-1)</f>
        <v>112.07916147116717</v>
      </c>
      <c r="AN25" s="13">
        <f>テーブル4[[#This Row],[半径方向応力:Δ0℃]]* (1+(寸法→圧入力!D$34/寸法→圧入力!F$33)^2)/((寸法→圧入力!D$34/寸法→圧入力!F$33)^2-1)</f>
        <v>102.40571821553337</v>
      </c>
      <c r="AO25" s="13">
        <f>テーブル4[[#This Row],[半径方向応力:Δ+10℃]]* (1+(寸法→圧入力!D$34/寸法→圧入力!F$33)^2)/((寸法→圧入力!D$34/寸法→圧入力!F$33)^2-1)</f>
        <v>92.73227495991415</v>
      </c>
      <c r="AP25" s="13">
        <f>テーブル4[[#This Row],[半径方向応力:Δ+20℃]]* (1+(寸法→圧入力!D$34/寸法→圧入力!F$33)^2)/((寸法→圧入力!D$34/寸法→圧入力!F$33)^2-1)</f>
        <v>83.058831704280365</v>
      </c>
      <c r="AQ25" s="13">
        <f>テーブル4[[#This Row],[半径方向応力:Δ+30℃]]* (1+(寸法→圧入力!D$34/寸法→圧入力!F$33)^2)/((寸法→圧入力!D$34/寸法→圧入力!F$33)^2-1)</f>
        <v>73.385388448653842</v>
      </c>
      <c r="AR25" s="13">
        <f>寸法→圧入力!$D$39</f>
        <v>150</v>
      </c>
    </row>
    <row r="26" spans="1:44" x14ac:dyDescent="0.7">
      <c r="A26" s="29">
        <f t="shared" si="0"/>
        <v>0.2</v>
      </c>
      <c r="B26" s="13">
        <f>(テーブル3[[#This Row],[締め代]]/寸法→圧入力!$D$3)*(1/((寸法→圧入力!$D$3^2+寸法→圧入力!F$25^2)/(寸法→圧入力!$D$3^2-寸法→圧入力!F$25^2)*(1/寸法→圧入力!$D$36)+(寸法→圧入力!D$34^2+寸法→圧入力!$D$3^2)/(寸法→圧入力!D$34^2-寸法→圧入力!$D$3^2)*(1/寸法→圧入力!$D$27)-(寸法→圧入力!$D$37/寸法→圧入力!$D$36)+(寸法→圧入力!$D$28/寸法→圧入力!$D$27)))</f>
        <v>102.71041622563101</v>
      </c>
      <c r="C26" s="13">
        <f>(テーブル3[[#This Row],[締め代]]/寸法→圧入力!$D$3)*(1/((寸法→圧入力!$D$3^2+寸法→圧入力!E$25^2)/(寸法→圧入力!$D$3^2-寸法→圧入力!E$25^2)*(1/寸法→圧入力!$D$36)+(寸法→圧入力!E$34^2+寸法→圧入力!$D$3^2)/(寸法→圧入力!E$34^2-寸法→圧入力!$D$3^2)*(1/寸法→圧入力!$D$27)-(寸法→圧入力!$D$37/寸法→圧入力!$D$36)+(寸法→圧入力!$D$28/寸法→圧入力!$D$27)))</f>
        <v>103.77191059329553</v>
      </c>
      <c r="D26" s="13">
        <f>(A26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104.82142443237178</v>
      </c>
      <c r="E26" s="13">
        <f>テーブル3[[#This Row],[半径方向応力min]]*寸法→圧入力!D$46*寸法→圧入力!D$5/1000</f>
        <v>17.894133089352987</v>
      </c>
      <c r="F26" s="13">
        <f>テーブル3[[#This Row],[半径方向応力min]]*寸法→圧入力!E$46*寸法→圧入力!E$5/1000</f>
        <v>22.851752817055832</v>
      </c>
      <c r="G26" s="13">
        <f>テーブル3[[#This Row],[半径方向応力min]]*寸法→圧入力!F$46*寸法→圧入力!F$5/1000</f>
        <v>28.00861372174667</v>
      </c>
      <c r="H26" s="13">
        <f>寸法→圧入力!$D$30</f>
        <v>345</v>
      </c>
      <c r="I26" s="13">
        <f>寸法→圧入力!$D$39</f>
        <v>150</v>
      </c>
      <c r="J26" s="13">
        <f>テーブル3[[#This Row],[半径方向応力nor]]*2*寸法→圧入力!E$24^2/(寸法→圧入力!E$24^2-寸法→圧入力!E$25^2)</f>
        <v>373.51248698135339</v>
      </c>
      <c r="K26" s="13">
        <f>テーブル3[[#This Row],[半径方向応力nor]]* (1+(寸法→圧入力!E$34/寸法→圧入力!E$33)^2)/((寸法→圧入力!E$34/寸法→圧入力!E$33)^2-1)</f>
        <v>199.36773926229029</v>
      </c>
      <c r="N26">
        <f t="shared" si="1"/>
        <v>50</v>
      </c>
      <c r="O26" s="29">
        <f>寸法→圧入力!F$24*(1+寸法→圧入力!D$29*10^-6*(テーブル4[[#This Row],[inner温度'[℃']]]-20)) - 寸法→圧入力!D$33*(1+寸法→圧入力!D$38*10^-6*(テーブル4[[#This Row],[inner温度'[℃']]]+O$3-20))</f>
        <v>0.12606856999999394</v>
      </c>
      <c r="P26" s="29">
        <f>寸法→圧入力!F$24*(1+寸法→圧入力!D$29*10^-6*(テーブル4[[#This Row],[inner温度'[℃']]]-20)) - 寸法→圧入力!D$33*(1+寸法→圧入力!D$38*10^-6*(テーブル4[[#This Row],[inner温度'[℃']]]+P$3-20))</f>
        <v>0.11663956999998959</v>
      </c>
      <c r="Q26" s="29">
        <f>寸法→圧入力!F$24*(1+寸法→圧入力!D$29*10^-6*(テーブル4[[#This Row],[inner温度'[℃']]]-20)) - 寸法→圧入力!D$33*(1+寸法→圧入力!D$38*10^-6*(テーブル4[[#This Row],[inner温度'[℃']]]+Q$3-20))</f>
        <v>0.10721056999999234</v>
      </c>
      <c r="R26" s="29">
        <f>寸法→圧入力!F$24*(1+寸法→圧入力!D$29*10^-6*(テーブル4[[#This Row],[inner温度'[℃']]]-20)) - 寸法→圧入力!D$33*(1+寸法→圧入力!D$38*10^-6*(テーブル4[[#This Row],[inner温度'[℃']]]+R$3-20))</f>
        <v>9.7781569999995099E-2</v>
      </c>
      <c r="S26" s="29">
        <f>寸法→圧入力!F$24*(1+寸法→圧入力!D$29*10^-6*(テーブル4[[#This Row],[inner温度'[℃']]]-20)) - 寸法→圧入力!D$33*(1+寸法→圧入力!D$38*10^-6*(テーブル4[[#This Row],[inner温度'[℃']]]+S$3-20))</f>
        <v>8.8352569999997854E-2</v>
      </c>
      <c r="T26" s="29">
        <f>寸法→圧入力!F$24*(1+寸法→圧入力!D$29*10^-6*(テーブル4[[#This Row],[inner温度'[℃']]]-20)) - 寸法→圧入力!D$33*(1+寸法→圧入力!D$38*10^-6*(テーブル4[[#This Row],[inner温度'[℃']]]+T$3-20))</f>
        <v>7.8923569999993504E-2</v>
      </c>
      <c r="U26" s="29">
        <f>寸法→圧入力!F$24*(1+寸法→圧入力!D$29*10^-6*(テーブル4[[#This Row],[inner温度'[℃']]]-20)) - 寸法→圧入力!D$33*(1+寸法→圧入力!D$38*10^-6*(テーブル4[[#This Row],[inner温度'[℃']]]+U$3-20))</f>
        <v>6.9494569999989153E-2</v>
      </c>
      <c r="V26" s="13">
        <f>(テーブル4[[#This Row],[締め代：Δ-30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66.073435417757693</v>
      </c>
      <c r="W26" s="13">
        <f>(テーブル4[[#This Row],[締め代：Δ-20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61.131629362891232</v>
      </c>
      <c r="X26" s="13">
        <f>(テーブル4[[#This Row],[締め代：Δ-10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56.189823308028508</v>
      </c>
      <c r="Y26" s="13">
        <f>(テーブル4[[#This Row],[締め代：Δ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51.248017253165791</v>
      </c>
      <c r="Z26" s="13">
        <f>(テーブル4[[#This Row],[締め代：Δ+10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46.306211198303068</v>
      </c>
      <c r="AA26" s="13">
        <f>(テーブル4[[#This Row],[締め代：Δ+20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41.364405143436613</v>
      </c>
      <c r="AB26" s="13">
        <f>(テーブル4[[#This Row],[締め代：Δ+30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36.422599088570173</v>
      </c>
      <c r="AC26" s="13">
        <f>テーブル4[[#This Row],[半径方向応力:Δ-30℃]]*2*寸法→圧入力!D$24^2/(寸法→圧入力!D$24^2-寸法→圧入力!F$25^2)</f>
        <v>239.14191676593958</v>
      </c>
      <c r="AD26" s="13">
        <f>テーブル4[[#This Row],[半径方向応力:Δ-20℃]]*2*寸法→圧入力!D$24^2/(寸法→圧入力!D$24^2-寸法→圧入力!F$25^2)</f>
        <v>221.25586369825425</v>
      </c>
      <c r="AE26" s="13">
        <f>テーブル4[[#This Row],[半径方向応力:Δ-10℃]]*2*寸法→圧入力!D$24^2/(寸法→圧入力!D$24^2-寸法→圧入力!F$25^2)</f>
        <v>203.36981063058249</v>
      </c>
      <c r="AF26" s="13">
        <f>テーブル4[[#This Row],[半径方向応力:Δ0℃]]*2*寸法→圧入力!D$24^2/(寸法→圧入力!D$24^2-寸法→圧入力!F$25^2)</f>
        <v>185.48375756291074</v>
      </c>
      <c r="AG26" s="13">
        <f>テーブル4[[#This Row],[半径方向応力:Δ+10℃]]*2*寸法→圧入力!D$24^2/(寸法→圧入力!D$24^2-寸法→圧入力!F$25^2)</f>
        <v>167.59770449523899</v>
      </c>
      <c r="AH26" s="13">
        <f>テーブル4[[#This Row],[半径方向応力:Δ+20℃]]*2*寸法→圧入力!D$24^2/(寸法→圧入力!D$24^2-寸法→圧入力!F$25^2)</f>
        <v>149.7116514275537</v>
      </c>
      <c r="AI26" s="13">
        <f>テーブル4[[#This Row],[半径方向応力:Δ+30℃]]*2*寸法→圧入力!D$24^2/(寸法→圧入力!D$24^2-寸法→圧入力!F$25^2)</f>
        <v>131.82559835986848</v>
      </c>
      <c r="AJ26" s="13">
        <f>寸法→圧入力!$D$30</f>
        <v>345</v>
      </c>
      <c r="AK26" s="13">
        <f>テーブル4[[#This Row],[半径方向応力:Δ-30℃]]* (1+(寸法→圧入力!D$34/寸法→圧入力!F$33)^2)/((寸法→圧入力!D$34/寸法→圧入力!F$33)^2-1)</f>
        <v>129.33684995368293</v>
      </c>
      <c r="AL26" s="13">
        <f>テーブル4[[#This Row],[半径方向応力:Δ-20℃]]* (1+(寸法→圧入力!D$34/寸法→圧入力!F$33)^2)/((寸法→圧入力!D$34/寸法→圧入力!F$33)^2-1)</f>
        <v>119.66340669804909</v>
      </c>
      <c r="AM26" s="13">
        <f>テーブル4[[#This Row],[半径方向応力:Δ-10℃]]* (1+(寸法→圧入力!D$34/寸法→圧入力!F$33)^2)/((寸法→圧入力!D$34/寸法→圧入力!F$33)^2-1)</f>
        <v>109.98996344242258</v>
      </c>
      <c r="AN26" s="13">
        <f>テーブル4[[#This Row],[半径方向応力:Δ0℃]]* (1+(寸法→圧入力!D$34/寸法→圧入力!F$33)^2)/((寸法→圧入力!D$34/寸法→圧入力!F$33)^2-1)</f>
        <v>100.3165201867961</v>
      </c>
      <c r="AO26" s="13">
        <f>テーブル4[[#This Row],[半径方向応力:Δ+10℃]]* (1+(寸法→圧入力!D$34/寸法→圧入力!F$33)^2)/((寸法→圧入力!D$34/寸法→圧入力!F$33)^2-1)</f>
        <v>90.643076931169574</v>
      </c>
      <c r="AP26" s="13">
        <f>テーブル4[[#This Row],[半径方向応力:Δ+20℃]]* (1+(寸法→圧入力!D$34/寸法→圧入力!F$33)^2)/((寸法→圧入力!D$34/寸法→圧入力!F$33)^2-1)</f>
        <v>80.969633675535775</v>
      </c>
      <c r="AQ26" s="13">
        <f>テーブル4[[#This Row],[半径方向応力:Δ+30℃]]* (1+(寸法→圧入力!D$34/寸法→圧入力!F$33)^2)/((寸法→圧入力!D$34/寸法→圧入力!F$33)^2-1)</f>
        <v>71.29619041990199</v>
      </c>
      <c r="AR26" s="13">
        <f>寸法→圧入力!$D$39</f>
        <v>150</v>
      </c>
    </row>
    <row r="27" spans="1:44" x14ac:dyDescent="0.7">
      <c r="A27" s="29">
        <f t="shared" si="0"/>
        <v>0.21</v>
      </c>
      <c r="B27" s="13">
        <f>(テーブル3[[#This Row],[締め代]]/寸法→圧入力!$D$3)*(1/((寸法→圧入力!$D$3^2+寸法→圧入力!F$25^2)/(寸法→圧入力!$D$3^2-寸法→圧入力!F$25^2)*(1/寸法→圧入力!$D$36)+(寸法→圧入力!D$34^2+寸法→圧入力!$D$3^2)/(寸法→圧入力!D$34^2-寸法→圧入力!$D$3^2)*(1/寸法→圧入力!$D$27)-(寸法→圧入力!$D$37/寸法→圧入力!$D$36)+(寸法→圧入力!$D$28/寸法→圧入力!$D$27)))</f>
        <v>107.84593703691255</v>
      </c>
      <c r="C27" s="13">
        <f>(テーブル3[[#This Row],[締め代]]/寸法→圧入力!$D$3)*(1/((寸法→圧入力!$D$3^2+寸法→圧入力!E$25^2)/(寸法→圧入力!$D$3^2-寸法→圧入力!E$25^2)*(1/寸法→圧入力!$D$36)+(寸法→圧入力!E$34^2+寸法→圧入力!$D$3^2)/(寸法→圧入力!E$34^2-寸法→圧入力!$D$3^2)*(1/寸法→圧入力!$D$27)-(寸法→圧入力!$D$37/寸法→圧入力!$D$36)+(寸法→圧入力!$D$28/寸法→圧入力!$D$27)))</f>
        <v>108.9605061229603</v>
      </c>
      <c r="D27" s="13">
        <f>(A27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110.06249565399035</v>
      </c>
      <c r="E27" s="13">
        <f>テーブル3[[#This Row],[半径方向応力min]]*寸法→圧入力!D$46*寸法→圧入力!D$5/1000</f>
        <v>18.788839743820638</v>
      </c>
      <c r="F27" s="13">
        <f>テーブル3[[#This Row],[半径方向応力min]]*寸法→圧入力!E$46*寸法→圧入力!E$5/1000</f>
        <v>23.994340457908621</v>
      </c>
      <c r="G27" s="13">
        <f>テーブル3[[#This Row],[半径方向応力min]]*寸法→圧入力!F$46*寸法→圧入力!F$5/1000</f>
        <v>29.409044407833999</v>
      </c>
      <c r="H27" s="13">
        <f>寸法→圧入力!$D$30</f>
        <v>345</v>
      </c>
      <c r="I27" s="13">
        <f>寸法→圧入力!$D$39</f>
        <v>150</v>
      </c>
      <c r="J27" s="13">
        <f>テーブル3[[#This Row],[半径方向応力nor]]*2*寸法→圧入力!E$24^2/(寸法→圧入力!E$24^2-寸法→圧入力!E$25^2)</f>
        <v>392.18811133042101</v>
      </c>
      <c r="K27" s="13">
        <f>テーブル3[[#This Row],[半径方向応力nor]]* (1+(寸法→圧入力!E$34/寸法→圧入力!E$33)^2)/((寸法→圧入力!E$34/寸法→圧入力!E$33)^2-1)</f>
        <v>209.33612622540477</v>
      </c>
      <c r="N27">
        <f t="shared" si="1"/>
        <v>55</v>
      </c>
      <c r="O27" s="29">
        <f>寸法→圧入力!F$24*(1+寸法→圧入力!D$29*10^-6*(テーブル4[[#This Row],[inner温度'[℃']]]-20)) - 寸法→圧入力!D$33*(1+寸法→圧入力!D$38*10^-6*(テーブル4[[#This Row],[inner温度'[℃']]]+O$3-20))</f>
        <v>0.12403216500000269</v>
      </c>
      <c r="P27" s="29">
        <f>寸法→圧入力!F$24*(1+寸法→圧入力!D$29*10^-6*(テーブル4[[#This Row],[inner温度'[℃']]]-20)) - 寸法→圧入力!D$33*(1+寸法→圧入力!D$38*10^-6*(テーブル4[[#This Row],[inner温度'[℃']]]+P$3-20))</f>
        <v>0.11460316499999834</v>
      </c>
      <c r="Q27" s="29">
        <f>寸法→圧入力!F$24*(1+寸法→圧入力!D$29*10^-6*(テーブル4[[#This Row],[inner温度'[℃']]]-20)) - 寸法→圧入力!D$33*(1+寸法→圧入力!D$38*10^-6*(テーブル4[[#This Row],[inner温度'[℃']]]+Q$3-20))</f>
        <v>0.10517416499999399</v>
      </c>
      <c r="R27" s="29">
        <f>寸法→圧入力!F$24*(1+寸法→圧入力!D$29*10^-6*(テーブル4[[#This Row],[inner温度'[℃']]]-20)) - 寸法→圧入力!D$33*(1+寸法→圧入力!D$38*10^-6*(テーブル4[[#This Row],[inner温度'[℃']]]+R$3-20))</f>
        <v>9.5745165000003851E-2</v>
      </c>
      <c r="S27" s="29">
        <f>寸法→圧入力!F$24*(1+寸法→圧入力!D$29*10^-6*(テーブル4[[#This Row],[inner温度'[℃']]]-20)) - 寸法→圧入力!D$33*(1+寸法→圧入力!D$38*10^-6*(テーブル4[[#This Row],[inner温度'[℃']]]+S$3-20))</f>
        <v>8.6316164999999501E-2</v>
      </c>
      <c r="T27" s="29">
        <f>寸法→圧入力!F$24*(1+寸法→圧入力!D$29*10^-6*(テーブル4[[#This Row],[inner温度'[℃']]]-20)) - 寸法→圧入力!D$33*(1+寸法→圧入力!D$38*10^-6*(テーブル4[[#This Row],[inner温度'[℃']]]+T$3-20))</f>
        <v>7.6887165000002256E-2</v>
      </c>
      <c r="U27" s="29">
        <f>寸法→圧入力!F$24*(1+寸法→圧入力!D$29*10^-6*(テーブル4[[#This Row],[inner温度'[℃']]]-20)) - 寸法→圧入力!D$33*(1+寸法→圧入力!D$38*10^-6*(テーブル4[[#This Row],[inner温度'[℃']]]+U$3-20))</f>
        <v>6.7458164999997905E-2</v>
      </c>
      <c r="V27" s="13">
        <f>(テーブル4[[#This Row],[締め代：Δ-30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65.006141053656251</v>
      </c>
      <c r="W27" s="13">
        <f>(テーブル4[[#This Row],[締め代：Δ-20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60.064334998789796</v>
      </c>
      <c r="X27" s="13">
        <f>(テーブル4[[#This Row],[締め代：Δ-10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55.122528943923356</v>
      </c>
      <c r="Y27" s="13">
        <f>(テーブル4[[#This Row],[締め代：Δ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50.180722889064356</v>
      </c>
      <c r="Z27" s="13">
        <f>(テーブル4[[#This Row],[締め代：Δ+10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45.238916834197909</v>
      </c>
      <c r="AA27" s="13">
        <f>(テーブル4[[#This Row],[締め代：Δ+20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40.297110779335185</v>
      </c>
      <c r="AB27" s="13">
        <f>(テーブル4[[#This Row],[締め代：Δ+30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35.355304724468731</v>
      </c>
      <c r="AC27" s="13">
        <f>テーブル4[[#This Row],[半径方向応力:Δ-30℃]]*2*寸法→圧入力!D$24^2/(寸法→圧入力!D$24^2-寸法→圧入力!F$25^2)</f>
        <v>235.27902060546376</v>
      </c>
      <c r="AD27" s="13">
        <f>テーブル4[[#This Row],[半径方向応力:Δ-20℃]]*2*寸法→圧入力!D$24^2/(寸法→圧入力!D$24^2-寸法→圧入力!F$25^2)</f>
        <v>217.39296753777845</v>
      </c>
      <c r="AE27" s="13">
        <f>テーブル4[[#This Row],[半径方向応力:Δ-10℃]]*2*寸法→圧入力!D$24^2/(寸法→圧入力!D$24^2-寸法→圧入力!F$25^2)</f>
        <v>199.50691447009325</v>
      </c>
      <c r="AF27" s="13">
        <f>テーブル4[[#This Row],[半径方向応力:Δ0℃]]*2*寸法→圧入力!D$24^2/(寸法→圧入力!D$24^2-寸法→圧入力!F$25^2)</f>
        <v>181.62086140243494</v>
      </c>
      <c r="AG27" s="13">
        <f>テーブル4[[#This Row],[半径方向応力:Δ+10℃]]*2*寸法→圧入力!D$24^2/(寸法→圧入力!D$24^2-寸法→圧入力!F$25^2)</f>
        <v>163.73480833474969</v>
      </c>
      <c r="AH27" s="13">
        <f>テーブル4[[#This Row],[半径方向応力:Δ+20℃]]*2*寸法→圧入力!D$24^2/(寸法→圧入力!D$24^2-寸法→圧入力!F$25^2)</f>
        <v>145.84875526707793</v>
      </c>
      <c r="AI27" s="13">
        <f>テーブル4[[#This Row],[半径方向応力:Δ+30℃]]*2*寸法→圧入力!D$24^2/(寸法→圧入力!D$24^2-寸法→圧入力!F$25^2)</f>
        <v>127.96270219939267</v>
      </c>
      <c r="AJ27" s="13">
        <f>寸法→圧入力!$D$30</f>
        <v>345</v>
      </c>
      <c r="AK27" s="13">
        <f>テーブル4[[#This Row],[半径方向応力:Δ-30℃]]* (1+(寸法→圧入力!D$34/寸法→圧入力!F$33)^2)/((寸法→圧入力!D$34/寸法→圧入力!F$33)^2-1)</f>
        <v>127.2476519249529</v>
      </c>
      <c r="AL27" s="13">
        <f>テーブル4[[#This Row],[半径方向応力:Δ-20℃]]* (1+(寸法→圧入力!D$34/寸法→圧入力!F$33)^2)/((寸法→圧入力!D$34/寸法→圧入力!F$33)^2-1)</f>
        <v>117.57420866931909</v>
      </c>
      <c r="AM27" s="13">
        <f>テーブル4[[#This Row],[半径方向応力:Δ-10℃]]* (1+(寸法→圧入力!D$34/寸法→圧入力!F$33)^2)/((寸法→圧入力!D$34/寸法→圧入力!F$33)^2-1)</f>
        <v>107.90076541368531</v>
      </c>
      <c r="AN27" s="13">
        <f>テーブル4[[#This Row],[半径方向応力:Δ0℃]]* (1+(寸法→圧入力!D$34/寸法→圧入力!F$33)^2)/((寸法→圧入力!D$34/寸法→圧入力!F$33)^2-1)</f>
        <v>98.227322158066087</v>
      </c>
      <c r="AO27" s="13">
        <f>テーブル4[[#This Row],[半径方向応力:Δ+10℃]]* (1+(寸法→圧入力!D$34/寸法→圧入力!F$33)^2)/((寸法→圧入力!D$34/寸法→圧入力!F$33)^2-1)</f>
        <v>88.553878902432288</v>
      </c>
      <c r="AP27" s="13">
        <f>テーブル4[[#This Row],[半径方向応力:Δ+20℃]]* (1+(寸法→圧入力!D$34/寸法→圧入力!F$33)^2)/((寸法→圧入力!D$34/寸法→圧入力!F$33)^2-1)</f>
        <v>78.880435646805779</v>
      </c>
      <c r="AQ27" s="13">
        <f>テーブル4[[#This Row],[半径方向応力:Δ+30℃]]* (1+(寸法→圧入力!D$34/寸法→圧入力!F$33)^2)/((寸法→圧入力!D$34/寸法→圧入力!F$33)^2-1)</f>
        <v>69.206992391171966</v>
      </c>
      <c r="AR27" s="13">
        <f>寸法→圧入力!$D$39</f>
        <v>150</v>
      </c>
    </row>
    <row r="28" spans="1:44" x14ac:dyDescent="0.7">
      <c r="A28" s="29">
        <f t="shared" si="0"/>
        <v>0.22</v>
      </c>
      <c r="B28" s="13">
        <f>(テーブル3[[#This Row],[締め代]]/寸法→圧入力!$D$3)*(1/((寸法→圧入力!$D$3^2+寸法→圧入力!F$25^2)/(寸法→圧入力!$D$3^2-寸法→圧入力!F$25^2)*(1/寸法→圧入力!$D$36)+(寸法→圧入力!D$34^2+寸法→圧入力!$D$3^2)/(寸法→圧入力!D$34^2-寸法→圧入力!$D$3^2)*(1/寸法→圧入力!$D$27)-(寸法→圧入力!$D$37/寸法→圧入力!$D$36)+(寸法→圧入力!$D$28/寸法→圧入力!$D$27)))</f>
        <v>112.9814578481941</v>
      </c>
      <c r="C28" s="13">
        <f>(テーブル3[[#This Row],[締め代]]/寸法→圧入力!$D$3)*(1/((寸法→圧入力!$D$3^2+寸法→圧入力!E$25^2)/(寸法→圧入力!$D$3^2-寸法→圧入力!E$25^2)*(1/寸法→圧入力!$D$36)+(寸法→圧入力!E$34^2+寸法→圧入力!$D$3^2)/(寸法→圧入力!E$34^2-寸法→圧入力!$D$3^2)*(1/寸法→圧入力!$D$27)-(寸法→圧入力!$D$37/寸法→圧入力!$D$36)+(寸法→圧入力!$D$28/寸法→圧入力!$D$27)))</f>
        <v>114.14910165262509</v>
      </c>
      <c r="D28" s="13">
        <f>(A28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115.30356687560895</v>
      </c>
      <c r="E28" s="13">
        <f>テーブル3[[#This Row],[半径方向応力min]]*寸法→圧入力!D$46*寸法→圧入力!D$5/1000</f>
        <v>19.683546398288286</v>
      </c>
      <c r="F28" s="13">
        <f>テーブル3[[#This Row],[半径方向応力min]]*寸法→圧入力!E$46*寸法→圧入力!E$5/1000</f>
        <v>25.136928098761416</v>
      </c>
      <c r="G28" s="13">
        <f>テーブル3[[#This Row],[半径方向応力min]]*寸法→圧入力!F$46*寸法→圧入力!F$5/1000</f>
        <v>30.809475093921332</v>
      </c>
      <c r="H28" s="13">
        <f>寸法→圧入力!$D$30</f>
        <v>345</v>
      </c>
      <c r="I28" s="13">
        <f>寸法→圧入力!$D$39</f>
        <v>150</v>
      </c>
      <c r="J28" s="13">
        <f>テーブル3[[#This Row],[半径方向応力nor]]*2*寸法→圧入力!E$24^2/(寸法→圧入力!E$24^2-寸法→圧入力!E$25^2)</f>
        <v>410.86373567948874</v>
      </c>
      <c r="K28" s="13">
        <f>テーブル3[[#This Row],[半径方向応力nor]]* (1+(寸法→圧入力!E$34/寸法→圧入力!E$33)^2)/((寸法→圧入力!E$34/寸法→圧入力!E$33)^2-1)</f>
        <v>219.30451318851931</v>
      </c>
      <c r="N28">
        <f t="shared" si="1"/>
        <v>60</v>
      </c>
      <c r="O28" s="29">
        <f>寸法→圧入力!F$24*(1+寸法→圧入力!D$29*10^-6*(テーブル4[[#This Row],[inner温度'[℃']]]-20)) - 寸法→圧入力!D$33*(1+寸法→圧入力!D$38*10^-6*(テーブル4[[#This Row],[inner温度'[℃']]]+O$3-20))</f>
        <v>0.12199575999999013</v>
      </c>
      <c r="P28" s="29">
        <f>寸法→圧入力!F$24*(1+寸法→圧入力!D$29*10^-6*(テーブル4[[#This Row],[inner温度'[℃']]]-20)) - 寸法→圧入力!D$33*(1+寸法→圧入力!D$38*10^-6*(テーブル4[[#This Row],[inner温度'[℃']]]+P$3-20))</f>
        <v>0.11256675999999288</v>
      </c>
      <c r="Q28" s="29">
        <f>寸法→圧入力!F$24*(1+寸法→圧入力!D$29*10^-6*(テーブル4[[#This Row],[inner温度'[℃']]]-20)) - 寸法→圧入力!D$33*(1+寸法→圧入力!D$38*10^-6*(テーブル4[[#This Row],[inner温度'[℃']]]+Q$3-20))</f>
        <v>0.10313775999999564</v>
      </c>
      <c r="R28" s="29">
        <f>寸法→圧入力!F$24*(1+寸法→圧入力!D$29*10^-6*(テーブル4[[#This Row],[inner温度'[℃']]]-20)) - 寸法→圧入力!D$33*(1+寸法→圧入力!D$38*10^-6*(テーブル4[[#This Row],[inner温度'[℃']]]+R$3-20))</f>
        <v>9.3708759999998392E-2</v>
      </c>
      <c r="S28" s="29">
        <f>寸法→圧入力!F$24*(1+寸法→圧入力!D$29*10^-6*(テーブル4[[#This Row],[inner温度'[℃']]]-20)) - 寸法→圧入力!D$33*(1+寸法→圧入力!D$38*10^-6*(テーブル4[[#This Row],[inner温度'[℃']]]+S$3-20))</f>
        <v>8.4279759999994042E-2</v>
      </c>
      <c r="T28" s="29">
        <f>寸法→圧入力!F$24*(1+寸法→圧入力!D$29*10^-6*(テーブル4[[#This Row],[inner温度'[℃']]]-20)) - 寸法→圧入力!D$33*(1+寸法→圧入力!D$38*10^-6*(テーブル4[[#This Row],[inner温度'[℃']]]+T$3-20))</f>
        <v>7.4850759999989691E-2</v>
      </c>
      <c r="U28" s="29">
        <f>寸法→圧入力!F$24*(1+寸法→圧入力!D$29*10^-6*(テーブル4[[#This Row],[inner温度'[℃']]]-20)) - 寸法→圧入力!D$33*(1+寸法→圧入力!D$38*10^-6*(テーブル4[[#This Row],[inner温度'[℃']]]+U$3-20))</f>
        <v>6.5421759999992446E-2</v>
      </c>
      <c r="V28" s="13">
        <f>(テーブル4[[#This Row],[締め代：Δ-30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63.938846689543645</v>
      </c>
      <c r="W28" s="13">
        <f>(テーブル4[[#This Row],[締め代：Δ-20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58.997040634680921</v>
      </c>
      <c r="X28" s="13">
        <f>(テーブル4[[#This Row],[締め代：Δ-10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54.055234579818197</v>
      </c>
      <c r="Y28" s="13">
        <f>(テーブル4[[#This Row],[締め代：Δ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49.113428524955474</v>
      </c>
      <c r="Z28" s="13">
        <f>(テーブル4[[#This Row],[締め代：Δ+10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44.171622470089027</v>
      </c>
      <c r="AA28" s="13">
        <f>(テーブル4[[#This Row],[締め代：Δ+20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39.229816415222579</v>
      </c>
      <c r="AB28" s="13">
        <f>(テーブル4[[#This Row],[締め代：Δ+30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34.288010360359856</v>
      </c>
      <c r="AC28" s="13">
        <f>テーブル4[[#This Row],[半径方向応力:Δ-30℃]]*2*寸法→圧入力!D$24^2/(寸法→圧入力!D$24^2-寸法→圧入力!F$25^2)</f>
        <v>231.41612444494749</v>
      </c>
      <c r="AD28" s="13">
        <f>テーブル4[[#This Row],[半径方向応力:Δ-20℃]]*2*寸法→圧入力!D$24^2/(寸法→圧入力!D$24^2-寸法→圧入力!F$25^2)</f>
        <v>213.53007137727576</v>
      </c>
      <c r="AE28" s="13">
        <f>テーブル4[[#This Row],[半径方向応力:Δ-10℃]]*2*寸法→圧入力!D$24^2/(寸法→圧入力!D$24^2-寸法→圧入力!F$25^2)</f>
        <v>195.64401830960398</v>
      </c>
      <c r="AF28" s="13">
        <f>テーブル4[[#This Row],[半径方向応力:Δ0℃]]*2*寸法→圧入力!D$24^2/(寸法→圧入力!D$24^2-寸法→圧入力!F$25^2)</f>
        <v>177.7579652419322</v>
      </c>
      <c r="AG28" s="13">
        <f>テーブル4[[#This Row],[半径方向応力:Δ+10℃]]*2*寸法→圧入力!D$24^2/(寸法→圧入力!D$24^2-寸法→圧入力!F$25^2)</f>
        <v>159.87191217424694</v>
      </c>
      <c r="AH28" s="13">
        <f>テーブル4[[#This Row],[半径方向応力:Δ+20℃]]*2*寸法→圧入力!D$24^2/(寸法→圧入力!D$24^2-寸法→圧入力!F$25^2)</f>
        <v>141.98585910656169</v>
      </c>
      <c r="AI28" s="13">
        <f>テーブル4[[#This Row],[半径方向応力:Δ+30℃]]*2*寸法→圧入力!D$24^2/(寸法→圧入力!D$24^2-寸法→圧入力!F$25^2)</f>
        <v>124.09980603888992</v>
      </c>
      <c r="AJ28" s="13">
        <f>寸法→圧入力!$D$30</f>
        <v>345</v>
      </c>
      <c r="AK28" s="13">
        <f>テーブル4[[#This Row],[半径方向応力:Δ-30℃]]* (1+(寸法→圧入力!D$34/寸法→圧入力!F$33)^2)/((寸法→圧入力!D$34/寸法→圧入力!F$33)^2-1)</f>
        <v>125.15845389620104</v>
      </c>
      <c r="AL28" s="13">
        <f>テーブル4[[#This Row],[半径方向応力:Δ-20℃]]* (1+(寸法→圧入力!D$34/寸法→圧入力!F$33)^2)/((寸法→圧入力!D$34/寸法→圧入力!F$33)^2-1)</f>
        <v>115.48501064057452</v>
      </c>
      <c r="AM28" s="13">
        <f>テーブル4[[#This Row],[半径方向応力:Δ-10℃]]* (1+(寸法→圧入力!D$34/寸法→圧入力!F$33)^2)/((寸法→圧入力!D$34/寸法→圧入力!F$33)^2-1)</f>
        <v>105.81156738494801</v>
      </c>
      <c r="AN28" s="13">
        <f>テーブル4[[#This Row],[半径方向応力:Δ0℃]]* (1+(寸法→圧入力!D$34/寸法→圧入力!F$33)^2)/((寸法→圧入力!D$34/寸法→圧入力!F$33)^2-1)</f>
        <v>96.138124129321511</v>
      </c>
      <c r="AO28" s="13">
        <f>テーブル4[[#This Row],[半径方向応力:Δ+10℃]]* (1+(寸法→圧入力!D$34/寸法→圧入力!F$33)^2)/((寸法→圧入力!D$34/寸法→圧入力!F$33)^2-1)</f>
        <v>86.464680873687698</v>
      </c>
      <c r="AP28" s="13">
        <f>テーブル4[[#This Row],[半径方向応力:Δ+20℃]]* (1+(寸法→圧入力!D$34/寸法→圧入力!F$33)^2)/((寸法→圧入力!D$34/寸法→圧入力!F$33)^2-1)</f>
        <v>76.791237618053898</v>
      </c>
      <c r="AQ28" s="13">
        <f>テーブル4[[#This Row],[半径方向応力:Δ+30℃]]* (1+(寸法→圧入力!D$34/寸法→圧入力!F$33)^2)/((寸法→圧入力!D$34/寸法→圧入力!F$33)^2-1)</f>
        <v>67.117794362427404</v>
      </c>
      <c r="AR28" s="13">
        <f>寸法→圧入力!$D$39</f>
        <v>150</v>
      </c>
    </row>
    <row r="29" spans="1:44" x14ac:dyDescent="0.7">
      <c r="A29" s="29">
        <f t="shared" si="0"/>
        <v>0.23</v>
      </c>
      <c r="B29" s="13">
        <f>(テーブル3[[#This Row],[締め代]]/寸法→圧入力!$D$3)*(1/((寸法→圧入力!$D$3^2+寸法→圧入力!F$25^2)/(寸法→圧入力!$D$3^2-寸法→圧入力!F$25^2)*(1/寸法→圧入力!$D$36)+(寸法→圧入力!D$34^2+寸法→圧入力!$D$3^2)/(寸法→圧入力!D$34^2-寸法→圧入力!$D$3^2)*(1/寸法→圧入力!$D$27)-(寸法→圧入力!$D$37/寸法→圧入力!$D$36)+(寸法→圧入力!$D$28/寸法→圧入力!$D$27)))</f>
        <v>118.11697865947566</v>
      </c>
      <c r="C29" s="13">
        <f>(テーブル3[[#This Row],[締め代]]/寸法→圧入力!$D$3)*(1/((寸法→圧入力!$D$3^2+寸法→圧入力!E$25^2)/(寸法→圧入力!$D$3^2-寸法→圧入力!E$25^2)*(1/寸法→圧入力!$D$36)+(寸法→圧入力!E$34^2+寸法→圧入力!$D$3^2)/(寸法→圧入力!E$34^2-寸法→圧入力!$D$3^2)*(1/寸法→圧入力!$D$27)-(寸法→圧入力!$D$37/寸法→圧入力!$D$36)+(寸法→圧入力!$D$28/寸法→圧入力!$D$27)))</f>
        <v>119.33769718228987</v>
      </c>
      <c r="D29" s="13">
        <f>(A29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120.54463809722755</v>
      </c>
      <c r="E29" s="13">
        <f>テーブル3[[#This Row],[半径方向応力min]]*寸法→圧入力!D$46*寸法→圧入力!D$5/1000</f>
        <v>20.578253052755937</v>
      </c>
      <c r="F29" s="13">
        <f>テーブル3[[#This Row],[半径方向応力min]]*寸法→圧入力!E$46*寸法→圧入力!E$5/1000</f>
        <v>26.279515739614205</v>
      </c>
      <c r="G29" s="13">
        <f>テーブル3[[#This Row],[半径方向応力min]]*寸法→圧入力!F$46*寸法→圧入力!F$5/1000</f>
        <v>32.209905780008675</v>
      </c>
      <c r="H29" s="13">
        <f>寸法→圧入力!$D$30</f>
        <v>345</v>
      </c>
      <c r="I29" s="13">
        <f>寸法→圧入力!$D$39</f>
        <v>150</v>
      </c>
      <c r="J29" s="13">
        <f>テーブル3[[#This Row],[半径方向応力nor]]*2*寸法→圧入力!E$24^2/(寸法→圧入力!E$24^2-寸法→圧入力!E$25^2)</f>
        <v>429.53936002855642</v>
      </c>
      <c r="K29" s="13">
        <f>テーブル3[[#This Row],[半径方向応力nor]]* (1+(寸法→圧入力!E$34/寸法→圧入力!E$33)^2)/((寸法→圧入力!E$34/寸法→圧入力!E$33)^2-1)</f>
        <v>229.27290015163382</v>
      </c>
      <c r="N29">
        <f t="shared" si="1"/>
        <v>65</v>
      </c>
      <c r="O29" s="29">
        <f>寸法→圧入力!F$24*(1+寸法→圧入力!D$29*10^-6*(テーブル4[[#This Row],[inner温度'[℃']]]-20)) - 寸法→圧入力!D$33*(1+寸法→圧入力!D$38*10^-6*(テーブル4[[#This Row],[inner温度'[℃']]]+O$3-20))</f>
        <v>0.11995935499999888</v>
      </c>
      <c r="P29" s="29">
        <f>寸法→圧入力!F$24*(1+寸法→圧入力!D$29*10^-6*(テーブル4[[#This Row],[inner温度'[℃']]]-20)) - 寸法→圧入力!D$33*(1+寸法→圧入力!D$38*10^-6*(テーブル4[[#This Row],[inner温度'[℃']]]+P$3-20))</f>
        <v>0.11053035499999453</v>
      </c>
      <c r="Q29" s="29">
        <f>寸法→圧入力!F$24*(1+寸法→圧入力!D$29*10^-6*(テーブル4[[#This Row],[inner温度'[℃']]]-20)) - 寸法→圧入力!D$33*(1+寸法→圧入力!D$38*10^-6*(テーブル4[[#This Row],[inner温度'[℃']]]+Q$3-20))</f>
        <v>0.10110135500000439</v>
      </c>
      <c r="R29" s="29">
        <f>寸法→圧入力!F$24*(1+寸法→圧入力!D$29*10^-6*(テーブル4[[#This Row],[inner温度'[℃']]]-20)) - 寸法→圧入力!D$33*(1+寸法→圧入力!D$38*10^-6*(テーブル4[[#This Row],[inner温度'[℃']]]+R$3-20))</f>
        <v>9.1672355000000039E-2</v>
      </c>
      <c r="S29" s="29">
        <f>寸法→圧入力!F$24*(1+寸法→圧入力!D$29*10^-6*(テーブル4[[#This Row],[inner温度'[℃']]]-20)) - 寸法→圧入力!D$33*(1+寸法→圧入力!D$38*10^-6*(テーブル4[[#This Row],[inner温度'[℃']]]+S$3-20))</f>
        <v>8.2243355000002794E-2</v>
      </c>
      <c r="T29" s="29">
        <f>寸法→圧入力!F$24*(1+寸法→圧入力!D$29*10^-6*(テーブル4[[#This Row],[inner温度'[℃']]]-20)) - 寸法→圧入力!D$33*(1+寸法→圧入力!D$38*10^-6*(テーブル4[[#This Row],[inner温度'[℃']]]+T$3-20))</f>
        <v>7.2814354999998443E-2</v>
      </c>
      <c r="U29" s="29">
        <f>寸法→圧入力!F$24*(1+寸法→圧入力!D$29*10^-6*(テーブル4[[#This Row],[inner温度'[℃']]]-20)) - 寸法→圧入力!D$33*(1+寸法→圧入力!D$38*10^-6*(テーブル4[[#This Row],[inner温度'[℃']]]+U$3-20))</f>
        <v>6.3385354999994092E-2</v>
      </c>
      <c r="V29" s="13">
        <f>(テーブル4[[#This Row],[締め代：Δ-30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62.87155232544221</v>
      </c>
      <c r="W29" s="13">
        <f>(テーブル4[[#This Row],[締め代：Δ-20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57.929746270575762</v>
      </c>
      <c r="X29" s="13">
        <f>(テーブル4[[#This Row],[締め代：Δ-10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52.987940215716762</v>
      </c>
      <c r="Y29" s="13">
        <f>(テーブル4[[#This Row],[締め代：Δ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48.046134160850322</v>
      </c>
      <c r="Z29" s="13">
        <f>(テーブル4[[#This Row],[締め代：Δ+10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43.104328105987591</v>
      </c>
      <c r="AA29" s="13">
        <f>(テーブル4[[#This Row],[締め代：Δ+20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38.162522051121144</v>
      </c>
      <c r="AB29" s="13">
        <f>(テーブル4[[#This Row],[締め代：Δ+30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33.220715996254697</v>
      </c>
      <c r="AC29" s="13">
        <f>テーブル4[[#This Row],[半径方向応力:Δ-30℃]]*2*寸法→圧入力!D$24^2/(寸法→圧入力!D$24^2-寸法→圧入力!F$25^2)</f>
        <v>227.55322828447171</v>
      </c>
      <c r="AD29" s="13">
        <f>テーブル4[[#This Row],[半径方向応力:Δ-20℃]]*2*寸法→圧入力!D$24^2/(寸法→圧入力!D$24^2-寸法→圧入力!F$25^2)</f>
        <v>209.66717521678646</v>
      </c>
      <c r="AE29" s="13">
        <f>テーブル4[[#This Row],[半径方向応力:Δ-10℃]]*2*寸法→圧入力!D$24^2/(寸法→圧入力!D$24^2-寸法→圧入力!F$25^2)</f>
        <v>191.78112214912815</v>
      </c>
      <c r="AF29" s="13">
        <f>テーブル4[[#This Row],[半径方向応力:Δ0℃]]*2*寸法→圧入力!D$24^2/(寸法→圧入力!D$24^2-寸法→圧入力!F$25^2)</f>
        <v>173.89506908144293</v>
      </c>
      <c r="AG29" s="13">
        <f>テーブル4[[#This Row],[半径方向応力:Δ+10℃]]*2*寸法→圧入力!D$24^2/(寸法→圧入力!D$24^2-寸法→圧入力!F$25^2)</f>
        <v>156.00901601377117</v>
      </c>
      <c r="AH29" s="13">
        <f>テーブル4[[#This Row],[半径方向応力:Δ+20℃]]*2*寸法→圧入力!D$24^2/(寸法→圧入力!D$24^2-寸法→圧入力!F$25^2)</f>
        <v>138.12296294608592</v>
      </c>
      <c r="AI29" s="13">
        <f>テーブル4[[#This Row],[半径方向応力:Δ+30℃]]*2*寸法→圧入力!D$24^2/(寸法→圧入力!D$24^2-寸法→圧入力!F$25^2)</f>
        <v>120.23690987840067</v>
      </c>
      <c r="AJ29" s="13">
        <f>寸法→圧入力!$D$30</f>
        <v>345</v>
      </c>
      <c r="AK29" s="13">
        <f>テーブル4[[#This Row],[半径方向応力:Δ-30℃]]* (1+(寸法→圧入力!D$34/寸法→圧入力!F$33)^2)/((寸法→圧入力!D$34/寸法→圧入力!F$33)^2-1)</f>
        <v>123.06925586747101</v>
      </c>
      <c r="AL29" s="13">
        <f>テーブル4[[#This Row],[半径方向応力:Δ-20℃]]* (1+(寸法→圧入力!D$34/寸法→圧入力!F$33)^2)/((寸法→圧入力!D$34/寸法→圧入力!F$33)^2-1)</f>
        <v>113.39581261183721</v>
      </c>
      <c r="AM29" s="13">
        <f>テーブル4[[#This Row],[半径方向応力:Δ-10℃]]* (1+(寸法→圧入力!D$34/寸法→圧入力!F$33)^2)/((寸法→圧入力!D$34/寸法→圧入力!F$33)^2-1)</f>
        <v>103.722369356218</v>
      </c>
      <c r="AN29" s="13">
        <f>テーブル4[[#This Row],[半径方向応力:Δ0℃]]* (1+(寸法→圧入力!D$34/寸法→圧入力!F$33)^2)/((寸法→圧入力!D$34/寸法→圧入力!F$33)^2-1)</f>
        <v>94.048926100584211</v>
      </c>
      <c r="AO29" s="13">
        <f>テーブル4[[#This Row],[半径方向応力:Δ+10℃]]* (1+(寸法→圧入力!D$34/寸法→圧入力!F$33)^2)/((寸法→圧入力!D$34/寸法→圧入力!F$33)^2-1)</f>
        <v>84.375482844957688</v>
      </c>
      <c r="AP29" s="13">
        <f>テーブル4[[#This Row],[半径方向応力:Δ+20℃]]* (1+(寸法→圧入力!D$34/寸法→圧入力!F$33)^2)/((寸法→圧入力!D$34/寸法→圧入力!F$33)^2-1)</f>
        <v>74.702039589323888</v>
      </c>
      <c r="AQ29" s="13">
        <f>テーブル4[[#This Row],[半径方向応力:Δ+30℃]]* (1+(寸法→圧入力!D$34/寸法→圧入力!F$33)^2)/((寸法→圧入力!D$34/寸法→圧入力!F$33)^2-1)</f>
        <v>65.028596333690103</v>
      </c>
      <c r="AR29" s="13">
        <f>寸法→圧入力!$D$39</f>
        <v>150</v>
      </c>
    </row>
    <row r="30" spans="1:44" x14ac:dyDescent="0.7">
      <c r="A30" s="29">
        <f t="shared" si="0"/>
        <v>0.24</v>
      </c>
      <c r="B30" s="13">
        <f>(テーブル3[[#This Row],[締め代]]/寸法→圧入力!$D$3)*(1/((寸法→圧入力!$D$3^2+寸法→圧入力!F$25^2)/(寸法→圧入力!$D$3^2-寸法→圧入力!F$25^2)*(1/寸法→圧入力!$D$36)+(寸法→圧入力!D$34^2+寸法→圧入力!$D$3^2)/(寸法→圧入力!D$34^2-寸法→圧入力!$D$3^2)*(1/寸法→圧入力!$D$27)-(寸法→圧入力!$D$37/寸法→圧入力!$D$36)+(寸法→圧入力!$D$28/寸法→圧入力!$D$27)))</f>
        <v>123.2524994707572</v>
      </c>
      <c r="C30" s="13">
        <f>(テーブル3[[#This Row],[締め代]]/寸法→圧入力!$D$3)*(1/((寸法→圧入力!$D$3^2+寸法→圧入力!E$25^2)/(寸法→圧入力!$D$3^2-寸法→圧入力!E$25^2)*(1/寸法→圧入力!$D$36)+(寸法→圧入力!E$34^2+寸法→圧入力!$D$3^2)/(寸法→圧入力!E$34^2-寸法→圧入力!$D$3^2)*(1/寸法→圧入力!$D$27)-(寸法→圧入力!$D$37/寸法→圧入力!$D$36)+(寸法→圧入力!$D$28/寸法→圧入力!$D$27)))</f>
        <v>124.52629271195464</v>
      </c>
      <c r="D30" s="13">
        <f>(A30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125.78570931884613</v>
      </c>
      <c r="E30" s="13">
        <f>テーブル3[[#This Row],[半径方向応力min]]*寸法→圧入力!D$46*寸法→圧入力!D$5/1000</f>
        <v>21.472959707223588</v>
      </c>
      <c r="F30" s="13">
        <f>テーブル3[[#This Row],[半径方向応力min]]*寸法→圧入力!E$46*寸法→圧入力!E$5/1000</f>
        <v>27.422103380466993</v>
      </c>
      <c r="G30" s="13">
        <f>テーブル3[[#This Row],[半径方向応力min]]*寸法→圧入力!F$46*寸法→圧入力!F$5/1000</f>
        <v>33.610336466096008</v>
      </c>
      <c r="H30" s="13">
        <f>寸法→圧入力!$D$30</f>
        <v>345</v>
      </c>
      <c r="I30" s="13">
        <f>寸法→圧入力!$D$39</f>
        <v>150</v>
      </c>
      <c r="J30" s="13">
        <f>テーブル3[[#This Row],[半径方向応力nor]]*2*寸法→圧入力!E$24^2/(寸法→圧入力!E$24^2-寸法→圧入力!E$25^2)</f>
        <v>448.21498437762409</v>
      </c>
      <c r="K30" s="13">
        <f>テーブル3[[#This Row],[半径方向応力nor]]* (1+(寸法→圧入力!E$34/寸法→圧入力!E$33)^2)/((寸法→圧入力!E$34/寸法→圧入力!E$33)^2-1)</f>
        <v>239.24128711474833</v>
      </c>
      <c r="N30">
        <f t="shared" si="1"/>
        <v>70</v>
      </c>
      <c r="O30" s="29">
        <f>寸法→圧入力!F$24*(1+寸法→圧入力!D$29*10^-6*(テーブル4[[#This Row],[inner温度'[℃']]]-20)) - 寸法→圧入力!D$33*(1+寸法→圧入力!D$38*10^-6*(テーブル4[[#This Row],[inner温度'[℃']]]+O$3-20))</f>
        <v>0.11792294999999342</v>
      </c>
      <c r="P30" s="29">
        <f>寸法→圧入力!F$24*(1+寸法→圧入力!D$29*10^-6*(テーブル4[[#This Row],[inner温度'[℃']]]-20)) - 寸法→圧入力!D$33*(1+寸法→圧入力!D$38*10^-6*(テーブル4[[#This Row],[inner温度'[℃']]]+P$3-20))</f>
        <v>0.10849394999999618</v>
      </c>
      <c r="Q30" s="29">
        <f>寸法→圧入力!F$24*(1+寸法→圧入力!D$29*10^-6*(テーブル4[[#This Row],[inner温度'[℃']]]-20)) - 寸法→圧入力!D$33*(1+寸法→圧入力!D$38*10^-6*(テーブル4[[#This Row],[inner温度'[℃']]]+Q$3-20))</f>
        <v>9.906494999999893E-2</v>
      </c>
      <c r="R30" s="29">
        <f>寸法→圧入力!F$24*(1+寸法→圧入力!D$29*10^-6*(テーブル4[[#This Row],[inner温度'[℃']]]-20)) - 寸法→圧入力!D$33*(1+寸法→圧入力!D$38*10^-6*(テーブル4[[#This Row],[inner温度'[℃']]]+R$3-20))</f>
        <v>8.963594999999458E-2</v>
      </c>
      <c r="S30" s="29">
        <f>寸法→圧入力!F$24*(1+寸法→圧入力!D$29*10^-6*(テーブル4[[#This Row],[inner温度'[℃']]]-20)) - 寸法→圧入力!D$33*(1+寸法→圧入力!D$38*10^-6*(テーブル4[[#This Row],[inner温度'[℃']]]+S$3-20))</f>
        <v>8.0206949999990229E-2</v>
      </c>
      <c r="T30" s="29">
        <f>寸法→圧入力!F$24*(1+寸法→圧入力!D$29*10^-6*(テーブル4[[#This Row],[inner温度'[℃']]]-20)) - 寸法→圧入力!D$33*(1+寸法→圧入力!D$38*10^-6*(テーブル4[[#This Row],[inner温度'[℃']]]+T$3-20))</f>
        <v>7.0777949999992984E-2</v>
      </c>
      <c r="U30" s="29">
        <f>寸法→圧入力!F$24*(1+寸法→圧入力!D$29*10^-6*(テーブル4[[#This Row],[inner温度'[℃']]]-20)) - 寸法→圧入力!D$33*(1+寸法→圧入力!D$38*10^-6*(テーブル4[[#This Row],[inner温度'[℃']]]+U$3-20))</f>
        <v>6.1348950000002844E-2</v>
      </c>
      <c r="V30" s="13">
        <f>(テーブル4[[#This Row],[締め代：Δ-30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61.804257961333327</v>
      </c>
      <c r="W30" s="13">
        <f>(テーブル4[[#This Row],[締め代：Δ-20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56.862451906470611</v>
      </c>
      <c r="X30" s="13">
        <f>(テーブル4[[#This Row],[締め代：Δ-10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51.920645851607887</v>
      </c>
      <c r="Y30" s="13">
        <f>(テーブル4[[#This Row],[締め代：Δ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46.978839796741433</v>
      </c>
      <c r="Z30" s="13">
        <f>(テーブル4[[#This Row],[締め代：Δ+10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42.037033741874986</v>
      </c>
      <c r="AA30" s="13">
        <f>(テーブル4[[#This Row],[締め代：Δ+20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37.095227687012262</v>
      </c>
      <c r="AB30" s="13">
        <f>(テーブル4[[#This Row],[締め代：Δ+30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32.153421632153268</v>
      </c>
      <c r="AC30" s="13">
        <f>テーブル4[[#This Row],[半径方向応力:Δ-30℃]]*2*寸法→圧入力!D$24^2/(寸法→圧入力!D$24^2-寸法→圧入力!F$25^2)</f>
        <v>223.69033212396894</v>
      </c>
      <c r="AD30" s="13">
        <f>テーブル4[[#This Row],[半径方向応力:Δ-20℃]]*2*寸法→圧入力!D$24^2/(寸法→圧入力!D$24^2-寸法→圧入力!F$25^2)</f>
        <v>205.80427905629722</v>
      </c>
      <c r="AE30" s="13">
        <f>テーブル4[[#This Row],[半径方向応力:Δ-10℃]]*2*寸法→圧入力!D$24^2/(寸法→圧入力!D$24^2-寸法→圧入力!F$25^2)</f>
        <v>187.91822598862544</v>
      </c>
      <c r="AF30" s="13">
        <f>テーブル4[[#This Row],[半径方向応力:Δ0℃]]*2*寸法→圧入力!D$24^2/(寸法→圧入力!D$24^2-寸法→圧入力!F$25^2)</f>
        <v>170.03217292094018</v>
      </c>
      <c r="AG30" s="13">
        <f>テーブル4[[#This Row],[半径方向応力:Δ+10℃]]*2*寸法→圧入力!D$24^2/(寸法→圧入力!D$24^2-寸法→圧入力!F$25^2)</f>
        <v>152.14611985325493</v>
      </c>
      <c r="AH30" s="13">
        <f>テーブル4[[#This Row],[半径方向応力:Δ+20℃]]*2*寸法→圧入力!D$24^2/(寸法→圧入力!D$24^2-寸法→圧入力!F$25^2)</f>
        <v>134.26006678558315</v>
      </c>
      <c r="AI30" s="13">
        <f>テーブル4[[#This Row],[半径方向応力:Δ+30℃]]*2*寸法→圧入力!D$24^2/(寸法→圧入力!D$24^2-寸法→圧入力!F$25^2)</f>
        <v>116.37401371792487</v>
      </c>
      <c r="AJ30" s="13">
        <f>寸法→圧入力!$D$30</f>
        <v>345</v>
      </c>
      <c r="AK30" s="13">
        <f>テーブル4[[#This Row],[半径方向応力:Δ-30℃]]* (1+(寸法→圧入力!D$34/寸法→圧入力!F$33)^2)/((寸法→圧入力!D$34/寸法→圧入力!F$33)^2-1)</f>
        <v>120.98005783872644</v>
      </c>
      <c r="AL30" s="13">
        <f>テーブル4[[#This Row],[半径方向応力:Δ-20℃]]* (1+(寸法→圧入力!D$34/寸法→圧入力!F$33)^2)/((寸法→圧入力!D$34/寸法→圧入力!F$33)^2-1)</f>
        <v>111.30661458309994</v>
      </c>
      <c r="AM30" s="13">
        <f>テーブル4[[#This Row],[半径方向応力:Δ-10℃]]* (1+(寸法→圧入力!D$34/寸法→圧入力!F$33)^2)/((寸法→圧入力!D$34/寸法→圧入力!F$33)^2-1)</f>
        <v>101.63317132747343</v>
      </c>
      <c r="AN30" s="13">
        <f>テーブル4[[#This Row],[半径方向応力:Δ0℃]]* (1+(寸法→圧入力!D$34/寸法→圧入力!F$33)^2)/((寸法→圧入力!D$34/寸法→圧入力!F$33)^2-1)</f>
        <v>91.959728071839621</v>
      </c>
      <c r="AO30" s="13">
        <f>テーブル4[[#This Row],[半径方向応力:Δ+10℃]]* (1+(寸法→圧入力!D$34/寸法→圧入力!F$33)^2)/((寸法→圧入力!D$34/寸法→圧入力!F$33)^2-1)</f>
        <v>82.286284816205836</v>
      </c>
      <c r="AP30" s="13">
        <f>テーブル4[[#This Row],[半径方向応力:Δ+20℃]]* (1+(寸法→圧入力!D$34/寸法→圧入力!F$33)^2)/((寸法→圧入力!D$34/寸法→圧入力!F$33)^2-1)</f>
        <v>72.612841560579312</v>
      </c>
      <c r="AQ30" s="13">
        <f>テーブル4[[#This Row],[半径方向応力:Δ+30℃]]* (1+(寸法→圧入力!D$34/寸法→圧入力!F$33)^2)/((寸法→圧入力!D$34/寸法→圧入力!F$33)^2-1)</f>
        <v>62.939398304960108</v>
      </c>
      <c r="AR30" s="13">
        <f>寸法→圧入力!$D$39</f>
        <v>150</v>
      </c>
    </row>
    <row r="31" spans="1:44" x14ac:dyDescent="0.7">
      <c r="A31" s="29">
        <f t="shared" si="0"/>
        <v>0.25</v>
      </c>
      <c r="B31" s="13">
        <f>(テーブル3[[#This Row],[締め代]]/寸法→圧入力!$D$3)*(1/((寸法→圧入力!$D$3^2+寸法→圧入力!F$25^2)/(寸法→圧入力!$D$3^2-寸法→圧入力!F$25^2)*(1/寸法→圧入力!$D$36)+(寸法→圧入力!D$34^2+寸法→圧入力!$D$3^2)/(寸法→圧入力!D$34^2-寸法→圧入力!$D$3^2)*(1/寸法→圧入力!$D$27)-(寸法→圧入力!$D$37/寸法→圧入力!$D$36)+(寸法→圧入力!$D$28/寸法→圧入力!$D$27)))</f>
        <v>128.38802028203875</v>
      </c>
      <c r="C31" s="13">
        <f>(テーブル3[[#This Row],[締め代]]/寸法→圧入力!$D$3)*(1/((寸法→圧入力!$D$3^2+寸法→圧入力!E$25^2)/(寸法→圧入力!$D$3^2-寸法→圧入力!E$25^2)*(1/寸法→圧入力!$D$36)+(寸法→圧入力!E$34^2+寸法→圧入力!$D$3^2)/(寸法→圧入力!E$34^2-寸法→圧入力!$D$3^2)*(1/寸法→圧入力!$D$27)-(寸法→圧入力!$D$37/寸法→圧入力!$D$36)+(寸法→圧入力!$D$28/寸法→圧入力!$D$27)))</f>
        <v>129.71488824161943</v>
      </c>
      <c r="D31" s="13">
        <f>(A31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131.02678054046473</v>
      </c>
      <c r="E31" s="13">
        <f>テーブル3[[#This Row],[半径方向応力min]]*寸法→圧入力!D$46*寸法→圧入力!D$5/1000</f>
        <v>22.367666361691235</v>
      </c>
      <c r="F31" s="13">
        <f>テーブル3[[#This Row],[半径方向応力min]]*寸法→圧入力!E$46*寸法→圧入力!E$5/1000</f>
        <v>28.564691021319788</v>
      </c>
      <c r="G31" s="13">
        <f>テーブル3[[#This Row],[半径方向応力min]]*寸法→圧入力!F$46*寸法→圧入力!F$5/1000</f>
        <v>35.010767152183341</v>
      </c>
      <c r="H31" s="13">
        <f>寸法→圧入力!$D$30</f>
        <v>345</v>
      </c>
      <c r="I31" s="13">
        <f>寸法→圧入力!$D$39</f>
        <v>150</v>
      </c>
      <c r="J31" s="13">
        <f>テーブル3[[#This Row],[半径方向応力nor]]*2*寸法→圧入力!E$24^2/(寸法→圧入力!E$24^2-寸法→圧入力!E$25^2)</f>
        <v>466.89060872669182</v>
      </c>
      <c r="K31" s="13">
        <f>テーブル3[[#This Row],[半径方向応力nor]]* (1+(寸法→圧入力!E$34/寸法→圧入力!E$33)^2)/((寸法→圧入力!E$34/寸法→圧入力!E$33)^2-1)</f>
        <v>249.20967407786287</v>
      </c>
      <c r="N31">
        <f t="shared" si="1"/>
        <v>75</v>
      </c>
      <c r="O31" s="29">
        <f>寸法→圧入力!F$24*(1+寸法→圧入力!D$29*10^-6*(テーブル4[[#This Row],[inner温度'[℃']]]-20)) - 寸法→圧入力!D$33*(1+寸法→圧入力!D$38*10^-6*(テーブル4[[#This Row],[inner温度'[℃']]]+O$3-20))</f>
        <v>0.11588654499999507</v>
      </c>
      <c r="P31" s="29">
        <f>寸法→圧入力!F$24*(1+寸法→圧入力!D$29*10^-6*(テーブル4[[#This Row],[inner温度'[℃']]]-20)) - 寸法→圧入力!D$33*(1+寸法→圧入力!D$38*10^-6*(テーブル4[[#This Row],[inner温度'[℃']]]+P$3-20))</f>
        <v>0.10645754500000493</v>
      </c>
      <c r="Q31" s="29">
        <f>寸法→圧入力!F$24*(1+寸法→圧入力!D$29*10^-6*(テーブル4[[#This Row],[inner温度'[℃']]]-20)) - 寸法→圧入力!D$33*(1+寸法→圧入力!D$38*10^-6*(テーブル4[[#This Row],[inner温度'[℃']]]+Q$3-20))</f>
        <v>9.7028545000000577E-2</v>
      </c>
      <c r="R31" s="29">
        <f>寸法→圧入力!F$24*(1+寸法→圧入力!D$29*10^-6*(テーブル4[[#This Row],[inner温度'[℃']]]-20)) - 寸法→圧入力!D$33*(1+寸法→圧入力!D$38*10^-6*(テーブル4[[#This Row],[inner温度'[℃']]]+R$3-20))</f>
        <v>8.7599545000003332E-2</v>
      </c>
      <c r="S31" s="29">
        <f>寸法→圧入力!F$24*(1+寸法→圧入力!D$29*10^-6*(テーブル4[[#This Row],[inner温度'[℃']]]-20)) - 寸法→圧入力!D$33*(1+寸法→圧入力!D$38*10^-6*(テーブル4[[#This Row],[inner温度'[℃']]]+S$3-20))</f>
        <v>7.8170544999998981E-2</v>
      </c>
      <c r="T31" s="29">
        <f>寸法→圧入力!F$24*(1+寸法→圧入力!D$29*10^-6*(テーブル4[[#This Row],[inner温度'[℃']]]-20)) - 寸法→圧入力!D$33*(1+寸法→圧入力!D$38*10^-6*(テーブル4[[#This Row],[inner温度'[℃']]]+T$3-20))</f>
        <v>6.874154499999463E-2</v>
      </c>
      <c r="U31" s="29">
        <f>寸法→圧入力!F$24*(1+寸法→圧入力!D$29*10^-6*(テーブル4[[#This Row],[inner温度'[℃']]]-20)) - 寸法→圧入力!D$33*(1+寸法→圧入力!D$38*10^-6*(テーブル4[[#This Row],[inner温度'[℃']]]+U$3-20))</f>
        <v>5.9312545000004491E-2</v>
      </c>
      <c r="V31" s="13">
        <f>(テーブル4[[#This Row],[締め代：Δ-30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60.736963597228176</v>
      </c>
      <c r="W31" s="13">
        <f>(テーブル4[[#This Row],[締め代：Δ-20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55.795157542369175</v>
      </c>
      <c r="X31" s="13">
        <f>(テーブル4[[#This Row],[締め代：Δ-10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50.853351487502728</v>
      </c>
      <c r="Y31" s="13">
        <f>(テーブル4[[#This Row],[締め代：Δ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45.911545432640004</v>
      </c>
      <c r="Z31" s="13">
        <f>(テーブル4[[#This Row],[締め代：Δ+10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40.96973937777355</v>
      </c>
      <c r="AA31" s="13">
        <f>(テーブル4[[#This Row],[締め代：Δ+20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36.02793332290711</v>
      </c>
      <c r="AB31" s="13">
        <f>(テーブル4[[#This Row],[締め代：Δ+30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31.086127268048106</v>
      </c>
      <c r="AC31" s="13">
        <f>テーブル4[[#This Row],[半径方向応力:Δ-30℃]]*2*寸法→圧入力!D$24^2/(寸法→圧入力!D$24^2-寸法→圧入力!F$25^2)</f>
        <v>219.8274359634797</v>
      </c>
      <c r="AD31" s="13">
        <f>テーブル4[[#This Row],[半径方向応力:Δ-20℃]]*2*寸法→圧入力!D$24^2/(寸法→圧入力!D$24^2-寸法→圧入力!F$25^2)</f>
        <v>201.94138289582142</v>
      </c>
      <c r="AE31" s="13">
        <f>テーブル4[[#This Row],[半径方向応力:Δ-10℃]]*2*寸法→圧入力!D$24^2/(寸法→圧入力!D$24^2-寸法→圧入力!F$25^2)</f>
        <v>184.05532982813617</v>
      </c>
      <c r="AF31" s="13">
        <f>テーブル4[[#This Row],[半径方向応力:Δ0℃]]*2*寸法→圧入力!D$24^2/(寸法→圧入力!D$24^2-寸法→圧入力!F$25^2)</f>
        <v>166.16927676046438</v>
      </c>
      <c r="AG31" s="13">
        <f>テーブル4[[#This Row],[半径方向応力:Δ+10℃]]*2*寸法→圧入力!D$24^2/(寸法→圧入力!D$24^2-寸法→圧入力!F$25^2)</f>
        <v>148.2832236927791</v>
      </c>
      <c r="AH31" s="13">
        <f>テーブル4[[#This Row],[半径方向応力:Δ+20℃]]*2*寸法→圧入力!D$24^2/(寸法→圧入力!D$24^2-寸法→圧入力!F$25^2)</f>
        <v>130.39717062509388</v>
      </c>
      <c r="AI31" s="13">
        <f>テーブル4[[#This Row],[半径方向応力:Δ+30℃]]*2*寸法→圧入力!D$24^2/(寸法→圧入力!D$24^2-寸法→圧入力!F$25^2)</f>
        <v>112.5111175574356</v>
      </c>
      <c r="AJ31" s="13">
        <f>寸法→圧入力!$D$30</f>
        <v>345</v>
      </c>
      <c r="AK31" s="13">
        <f>テーブル4[[#This Row],[半径方向応力:Δ-30℃]]* (1+(寸法→圧入力!D$34/寸法→圧入力!F$33)^2)/((寸法→圧入力!D$34/寸法→圧入力!F$33)^2-1)</f>
        <v>118.89085980998915</v>
      </c>
      <c r="AL31" s="13">
        <f>テーブル4[[#This Row],[半径方向応力:Δ-20℃]]* (1+(寸法→圧入力!D$34/寸法→圧入力!F$33)^2)/((寸法→圧入力!D$34/寸法→圧入力!F$33)^2-1)</f>
        <v>109.21741655436993</v>
      </c>
      <c r="AM31" s="13">
        <f>テーブル4[[#This Row],[半径方向応力:Δ-10℃]]* (1+(寸法→圧入力!D$34/寸法→圧入力!F$33)^2)/((寸法→圧入力!D$34/寸法→圧入力!F$33)^2-1)</f>
        <v>99.543973298736134</v>
      </c>
      <c r="AN31" s="13">
        <f>テーブル4[[#This Row],[半径方向応力:Δ0℃]]* (1+(寸法→圧入力!D$34/寸法→圧入力!F$33)^2)/((寸法→圧入力!D$34/寸法→圧入力!F$33)^2-1)</f>
        <v>89.870530043109625</v>
      </c>
      <c r="AO31" s="13">
        <f>テーブル4[[#This Row],[半径方向応力:Δ+10℃]]* (1+(寸法→圧入力!D$34/寸法→圧入力!F$33)^2)/((寸法→圧入力!D$34/寸法→圧入力!F$33)^2-1)</f>
        <v>80.197086787475826</v>
      </c>
      <c r="AP31" s="13">
        <f>テーブル4[[#This Row],[半径方向応力:Δ+20℃]]* (1+(寸法→圧入力!D$34/寸法→圧入力!F$33)^2)/((寸法→圧入力!D$34/寸法→圧入力!F$33)^2-1)</f>
        <v>70.523643531842026</v>
      </c>
      <c r="AQ31" s="13">
        <f>テーブル4[[#This Row],[半径方向応力:Δ+30℃]]* (1+(寸法→圧入力!D$34/寸法→圧入力!F$33)^2)/((寸法→圧入力!D$34/寸法→圧入力!F$33)^2-1)</f>
        <v>60.850200276222807</v>
      </c>
      <c r="AR31" s="13">
        <f>寸法→圧入力!$D$39</f>
        <v>150</v>
      </c>
    </row>
    <row r="32" spans="1:44" x14ac:dyDescent="0.7">
      <c r="A32" s="29">
        <f t="shared" si="0"/>
        <v>0.26</v>
      </c>
      <c r="B32" s="13">
        <f>(テーブル3[[#This Row],[締め代]]/寸法→圧入力!$D$3)*(1/((寸法→圧入力!$D$3^2+寸法→圧入力!F$25^2)/(寸法→圧入力!$D$3^2-寸法→圧入力!F$25^2)*(1/寸法→圧入力!$D$36)+(寸法→圧入力!D$34^2+寸法→圧入力!$D$3^2)/(寸法→圧入力!D$34^2-寸法→圧入力!$D$3^2)*(1/寸法→圧入力!$D$27)-(寸法→圧入力!$D$37/寸法→圧入力!$D$36)+(寸法→圧入力!$D$28/寸法→圧入力!$D$27)))</f>
        <v>133.52354109332032</v>
      </c>
      <c r="C32" s="13">
        <f>(テーブル3[[#This Row],[締め代]]/寸法→圧入力!$D$3)*(1/((寸法→圧入力!$D$3^2+寸法→圧入力!E$25^2)/(寸法→圧入力!$D$3^2-寸法→圧入力!E$25^2)*(1/寸法→圧入力!$D$36)+(寸法→圧入力!E$34^2+寸法→圧入力!$D$3^2)/(寸法→圧入力!E$34^2-寸法→圧入力!$D$3^2)*(1/寸法→圧入力!$D$27)-(寸法→圧入力!$D$37/寸法→圧入力!$D$36)+(寸法→圧入力!$D$28/寸法→圧入力!$D$27)))</f>
        <v>134.90348377128421</v>
      </c>
      <c r="D32" s="13">
        <f>(A32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136.26785176208332</v>
      </c>
      <c r="E32" s="13">
        <f>テーブル3[[#This Row],[半径方向応力min]]*寸法→圧入力!D$46*寸法→圧入力!D$5/1000</f>
        <v>23.262373016158886</v>
      </c>
      <c r="F32" s="13">
        <f>テーブル3[[#This Row],[半径方向応力min]]*寸法→圧入力!E$46*寸法→圧入力!E$5/1000</f>
        <v>29.707278662172584</v>
      </c>
      <c r="G32" s="13">
        <f>テーブル3[[#This Row],[半径方向応力min]]*寸法→圧入力!F$46*寸法→圧入力!F$5/1000</f>
        <v>36.411197838270681</v>
      </c>
      <c r="H32" s="13">
        <f>寸法→圧入力!$D$30</f>
        <v>345</v>
      </c>
      <c r="I32" s="13">
        <f>寸法→圧入力!$D$39</f>
        <v>150</v>
      </c>
      <c r="J32" s="13">
        <f>テーブル3[[#This Row],[半径方向応力nor]]*2*寸法→圧入力!E$24^2/(寸法→圧入力!E$24^2-寸法→圧入力!E$25^2)</f>
        <v>485.5662330757595</v>
      </c>
      <c r="K32" s="13">
        <f>テーブル3[[#This Row],[半径方向応力nor]]* (1+(寸法→圧入力!E$34/寸法→圧入力!E$33)^2)/((寸法→圧入力!E$34/寸法→圧入力!E$33)^2-1)</f>
        <v>259.17806104097741</v>
      </c>
      <c r="N32">
        <f t="shared" si="1"/>
        <v>80</v>
      </c>
      <c r="O32" s="29">
        <f>寸法→圧入力!F$24*(1+寸法→圧入力!D$29*10^-6*(テーブル4[[#This Row],[inner温度'[℃']]]-20)) - 寸法→圧入力!D$33*(1+寸法→圧入力!D$38*10^-6*(テーブル4[[#This Row],[inner温度'[℃']]]+O$3-20))</f>
        <v>0.11385014000000382</v>
      </c>
      <c r="P32" s="29">
        <f>寸法→圧入力!F$24*(1+寸法→圧入力!D$29*10^-6*(テーブル4[[#This Row],[inner温度'[℃']]]-20)) - 寸法→圧入力!D$33*(1+寸法→圧入力!D$38*10^-6*(テーブル4[[#This Row],[inner温度'[℃']]]+P$3-20))</f>
        <v>0.10442114000000657</v>
      </c>
      <c r="Q32" s="29">
        <f>寸法→圧入力!F$24*(1+寸法→圧入力!D$29*10^-6*(テーブル4[[#This Row],[inner温度'[℃']]]-20)) - 寸法→圧入力!D$33*(1+寸法→圧入力!D$38*10^-6*(テーブル4[[#This Row],[inner温度'[℃']]]+Q$3-20))</f>
        <v>9.4992140000002223E-2</v>
      </c>
      <c r="R32" s="29">
        <f>寸法→圧入力!F$24*(1+寸法→圧入力!D$29*10^-6*(テーブル4[[#This Row],[inner温度'[℃']]]-20)) - 寸法→圧入力!D$33*(1+寸法→圧入力!D$38*10^-6*(テーブル4[[#This Row],[inner温度'[℃']]]+R$3-20))</f>
        <v>8.5563139999997873E-2</v>
      </c>
      <c r="S32" s="29">
        <f>寸法→圧入力!F$24*(1+寸法→圧入力!D$29*10^-6*(テーブル4[[#This Row],[inner温度'[℃']]]-20)) - 寸法→圧入力!D$33*(1+寸法→圧入力!D$38*10^-6*(テーブル4[[#This Row],[inner温度'[℃']]]+S$3-20))</f>
        <v>7.6134140000000627E-2</v>
      </c>
      <c r="T32" s="29">
        <f>寸法→圧入力!F$24*(1+寸法→圧入力!D$29*10^-6*(テーブル4[[#This Row],[inner温度'[℃']]]-20)) - 寸法→圧入力!D$33*(1+寸法→圧入力!D$38*10^-6*(テーブル4[[#This Row],[inner温度'[℃']]]+T$3-20))</f>
        <v>6.6705140000010488E-2</v>
      </c>
      <c r="U32" s="29">
        <f>寸法→圧入力!F$24*(1+寸法→圧入力!D$29*10^-6*(テーブル4[[#This Row],[inner温度'[℃']]]-20)) - 寸法→圧入力!D$33*(1+寸法→圧入力!D$38*10^-6*(テーブル4[[#This Row],[inner温度'[℃']]]+U$3-20))</f>
        <v>5.7276140000006137E-2</v>
      </c>
      <c r="V32" s="13">
        <f>(テーブル4[[#This Row],[締め代：Δ-30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59.66966923312674</v>
      </c>
      <c r="W32" s="13">
        <f>(テーブル4[[#This Row],[締め代：Δ-20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54.727863178264016</v>
      </c>
      <c r="X32" s="13">
        <f>(テーブル4[[#This Row],[締め代：Δ-10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49.786057123397562</v>
      </c>
      <c r="Y32" s="13">
        <f>(テーブル4[[#This Row],[締め代：Δ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44.844251068531122</v>
      </c>
      <c r="Z32" s="13">
        <f>(テーブル4[[#This Row],[締め代：Δ+10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39.902445013668398</v>
      </c>
      <c r="AA32" s="13">
        <f>(テーブル4[[#This Row],[締め代：Δ+20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34.960638958809398</v>
      </c>
      <c r="AB32" s="13">
        <f>(テーブル4[[#This Row],[締め代：Δ+30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30.018832903942947</v>
      </c>
      <c r="AC32" s="13">
        <f>テーブル4[[#This Row],[半径方向応力:Δ-30℃]]*2*寸法→圧入力!D$24^2/(寸法→圧入力!D$24^2-寸法→圧入力!F$25^2)</f>
        <v>215.96453980300393</v>
      </c>
      <c r="AD32" s="13">
        <f>テーブル4[[#This Row],[半径方向応力:Δ-20℃]]*2*寸法→圧入力!D$24^2/(寸法→圧入力!D$24^2-寸法→圧入力!F$25^2)</f>
        <v>198.07848673533215</v>
      </c>
      <c r="AE32" s="13">
        <f>テーブル4[[#This Row],[半径方向応力:Δ-10℃]]*2*寸法→圧入力!D$24^2/(寸法→圧入力!D$24^2-寸法→圧入力!F$25^2)</f>
        <v>180.19243366764687</v>
      </c>
      <c r="AF32" s="13">
        <f>テーブル4[[#This Row],[半径方向応力:Δ0℃]]*2*寸法→圧入力!D$24^2/(寸法→圧入力!D$24^2-寸法→圧入力!F$25^2)</f>
        <v>162.30638059996164</v>
      </c>
      <c r="AG32" s="13">
        <f>テーブル4[[#This Row],[半径方向応力:Δ+10℃]]*2*寸法→圧入力!D$24^2/(寸法→圧入力!D$24^2-寸法→圧入力!F$25^2)</f>
        <v>144.42032753228986</v>
      </c>
      <c r="AH32" s="13">
        <f>テーブル4[[#This Row],[半径方向応力:Δ+20℃]]*2*寸法→圧入力!D$24^2/(寸法→圧入力!D$24^2-寸法→圧入力!F$25^2)</f>
        <v>126.53427446463157</v>
      </c>
      <c r="AI32" s="13">
        <f>テーブル4[[#This Row],[半径方向応力:Δ+30℃]]*2*寸法→圧入力!D$24^2/(寸法→圧入力!D$24^2-寸法→圧入力!F$25^2)</f>
        <v>108.64822139694633</v>
      </c>
      <c r="AJ32" s="13">
        <f>寸法→圧入力!$D$30</f>
        <v>345</v>
      </c>
      <c r="AK32" s="13">
        <f>テーブル4[[#This Row],[半径方向応力:Δ-30℃]]* (1+(寸法→圧入力!D$34/寸法→圧入力!F$33)^2)/((寸法→圧入力!D$34/寸法→圧入力!F$33)^2-1)</f>
        <v>116.80166178125914</v>
      </c>
      <c r="AL32" s="13">
        <f>テーブル4[[#This Row],[半径方向応力:Δ-20℃]]* (1+(寸法→圧入力!D$34/寸法→圧入力!F$33)^2)/((寸法→圧入力!D$34/寸法→圧入力!F$33)^2-1)</f>
        <v>107.12821852563263</v>
      </c>
      <c r="AM32" s="13">
        <f>テーブル4[[#This Row],[半径方向応力:Δ-10℃]]* (1+(寸法→圧入力!D$34/寸法→圧入力!F$33)^2)/((寸法→圧入力!D$34/寸法→圧入力!F$33)^2-1)</f>
        <v>97.454775269998834</v>
      </c>
      <c r="AN32" s="13">
        <f>テーブル4[[#This Row],[半径方向応力:Δ0℃]]* (1+(寸法→圧入力!D$34/寸法→圧入力!F$33)^2)/((寸法→圧入力!D$34/寸法→圧入力!F$33)^2-1)</f>
        <v>87.781332014365034</v>
      </c>
      <c r="AO32" s="13">
        <f>テーブル4[[#This Row],[半径方向応力:Δ+10℃]]* (1+(寸法→圧入力!D$34/寸法→圧入力!F$33)^2)/((寸法→圧入力!D$34/寸法→圧入力!F$33)^2-1)</f>
        <v>78.10788875873854</v>
      </c>
      <c r="AP32" s="13">
        <f>テーブル4[[#This Row],[半径方向応力:Δ+20℃]]* (1+(寸法→圧入力!D$34/寸法→圧入力!F$33)^2)/((寸法→圧入力!D$34/寸法→圧入力!F$33)^2-1)</f>
        <v>68.434445503119321</v>
      </c>
      <c r="AQ32" s="13">
        <f>テーブル4[[#This Row],[半径方向応力:Δ+30℃]]* (1+(寸法→圧入力!D$34/寸法→圧入力!F$33)^2)/((寸法→圧入力!D$34/寸法→圧入力!F$33)^2-1)</f>
        <v>58.761002247485514</v>
      </c>
      <c r="AR32" s="13">
        <f>寸法→圧入力!$D$39</f>
        <v>150</v>
      </c>
    </row>
    <row r="33" spans="1:44" x14ac:dyDescent="0.7">
      <c r="A33" s="29">
        <f t="shared" si="0"/>
        <v>0.27</v>
      </c>
      <c r="B33" s="13">
        <f>(テーブル3[[#This Row],[締め代]]/寸法→圧入力!$D$3)*(1/((寸法→圧入力!$D$3^2+寸法→圧入力!F$25^2)/(寸法→圧入力!$D$3^2-寸法→圧入力!F$25^2)*(1/寸法→圧入力!$D$36)+(寸法→圧入力!D$34^2+寸法→圧入力!$D$3^2)/(寸法→圧入力!D$34^2-寸法→圧入力!$D$3^2)*(1/寸法→圧入力!$D$27)-(寸法→圧入力!$D$37/寸法→圧入力!$D$36)+(寸法→圧入力!$D$28/寸法→圧入力!$D$27)))</f>
        <v>138.65906190460186</v>
      </c>
      <c r="C33" s="13">
        <f>(テーブル3[[#This Row],[締め代]]/寸法→圧入力!$D$3)*(1/((寸法→圧入力!$D$3^2+寸法→圧入力!E$25^2)/(寸法→圧入力!$D$3^2-寸法→圧入力!E$25^2)*(1/寸法→圧入力!$D$36)+(寸法→圧入力!E$34^2+寸法→圧入力!$D$3^2)/(寸法→圧入力!E$34^2-寸法→圧入力!$D$3^2)*(1/寸法→圧入力!$D$27)-(寸法→圧入力!$D$37/寸法→圧入力!$D$36)+(寸法→圧入力!$D$28/寸法→圧入力!$D$27)))</f>
        <v>140.09207930094897</v>
      </c>
      <c r="D33" s="13">
        <f>(A33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141.50892298370189</v>
      </c>
      <c r="E33" s="13">
        <f>テーブル3[[#This Row],[半径方向応力min]]*寸法→圧入力!D$46*寸法→圧入力!D$5/1000</f>
        <v>24.157079670626537</v>
      </c>
      <c r="F33" s="13">
        <f>テーブル3[[#This Row],[半径方向応力min]]*寸法→圧入力!E$46*寸法→圧入力!E$5/1000</f>
        <v>30.849866303025369</v>
      </c>
      <c r="G33" s="13">
        <f>テーブル3[[#This Row],[半径方向応力min]]*寸法→圧入力!F$46*寸法→圧入力!F$5/1000</f>
        <v>37.811628524358007</v>
      </c>
      <c r="H33" s="13">
        <f>寸法→圧入力!$D$30</f>
        <v>345</v>
      </c>
      <c r="I33" s="13">
        <f>寸法→圧入力!$D$39</f>
        <v>150</v>
      </c>
      <c r="J33" s="13">
        <f>テーブル3[[#This Row],[半径方向応力nor]]*2*寸法→圧入力!E$24^2/(寸法→圧入力!E$24^2-寸法→圧入力!E$25^2)</f>
        <v>504.24185742482706</v>
      </c>
      <c r="K33" s="13">
        <f>テーブル3[[#This Row],[半径方向応力nor]]* (1+(寸法→圧入力!E$34/寸法→圧入力!E$33)^2)/((寸法→圧入力!E$34/寸法→圧入力!E$33)^2-1)</f>
        <v>269.14644800409184</v>
      </c>
      <c r="N33">
        <f t="shared" si="1"/>
        <v>85</v>
      </c>
      <c r="O33" s="29">
        <f>寸法→圧入力!F$24*(1+寸法→圧入力!D$29*10^-6*(テーブル4[[#This Row],[inner温度'[℃']]]-20)) - 寸法→圧入力!D$33*(1+寸法→圧入力!D$38*10^-6*(テーブル4[[#This Row],[inner温度'[℃']]]+O$3-20))</f>
        <v>0.11181373499999836</v>
      </c>
      <c r="P33" s="29">
        <f>寸法→圧入力!F$24*(1+寸法→圧入力!D$29*10^-6*(テーブル4[[#This Row],[inner温度'[℃']]]-20)) - 寸法→圧入力!D$33*(1+寸法→圧入力!D$38*10^-6*(テーブル4[[#This Row],[inner温度'[℃']]]+P$3-20))</f>
        <v>0.10238473499999401</v>
      </c>
      <c r="Q33" s="29">
        <f>寸法→圧入力!F$24*(1+寸法→圧入力!D$29*10^-6*(テーブル4[[#This Row],[inner温度'[℃']]]-20)) - 寸法→圧入力!D$33*(1+寸法→圧入力!D$38*10^-6*(テーブル4[[#This Row],[inner温度'[℃']]]+Q$3-20))</f>
        <v>9.2955734999996764E-2</v>
      </c>
      <c r="R33" s="29">
        <f>寸法→圧入力!F$24*(1+寸法→圧入力!D$29*10^-6*(テーブル4[[#This Row],[inner温度'[℃']]]-20)) - 寸法→圧入力!D$33*(1+寸法→圧入力!D$38*10^-6*(テーブル4[[#This Row],[inner温度'[℃']]]+R$3-20))</f>
        <v>8.3526734999992414E-2</v>
      </c>
      <c r="S33" s="29">
        <f>寸法→圧入力!F$24*(1+寸法→圧入力!D$29*10^-6*(テーブル4[[#This Row],[inner温度'[℃']]]-20)) - 寸法→圧入力!D$33*(1+寸法→圧入力!D$38*10^-6*(テーブル4[[#This Row],[inner温度'[℃']]]+S$3-20))</f>
        <v>7.4097734999988063E-2</v>
      </c>
      <c r="T33" s="29">
        <f>寸法→圧入力!F$24*(1+寸法→圧入力!D$29*10^-6*(テーブル4[[#This Row],[inner温度'[℃']]]-20)) - 寸法→圧入力!D$33*(1+寸法→圧入力!D$38*10^-6*(テーブル4[[#This Row],[inner温度'[℃']]]+T$3-20))</f>
        <v>6.4668734999997923E-2</v>
      </c>
      <c r="U33" s="29">
        <f>寸法→圧入力!F$24*(1+寸法→圧入力!D$29*10^-6*(テーブル4[[#This Row],[inner温度'[℃']]]-20)) - 寸法→圧入力!D$33*(1+寸法→圧入力!D$38*10^-6*(テーブル4[[#This Row],[inner温度'[℃']]]+U$3-20))</f>
        <v>5.5239735000000678E-2</v>
      </c>
      <c r="V33" s="13">
        <f>(テーブル4[[#This Row],[締め代：Δ-30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58.602374869017865</v>
      </c>
      <c r="W33" s="13">
        <f>(テーブル4[[#This Row],[締め代：Δ-20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53.660568814151404</v>
      </c>
      <c r="X33" s="13">
        <f>(テーブル4[[#This Row],[締め代：Δ-10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48.718762759288687</v>
      </c>
      <c r="Y33" s="13">
        <f>(テーブル4[[#This Row],[締め代：Δ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43.77695670442224</v>
      </c>
      <c r="Z33" s="13">
        <f>(テーブル4[[#This Row],[締め代：Δ+10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38.835150649555793</v>
      </c>
      <c r="AA33" s="13">
        <f>(テーブル4[[#This Row],[締め代：Δ+20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33.893344594696792</v>
      </c>
      <c r="AB33" s="13">
        <f>(テーブル4[[#This Row],[締め代：Δ+30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28.951538539834068</v>
      </c>
      <c r="AC33" s="13">
        <f>テーブル4[[#This Row],[半径方向応力:Δ-30℃]]*2*寸法→圧入力!D$24^2/(寸法→圧入力!D$24^2-寸法→圧入力!F$25^2)</f>
        <v>212.10164364250119</v>
      </c>
      <c r="AD33" s="13">
        <f>テーブル4[[#This Row],[半径方向応力:Δ-20℃]]*2*寸法→圧入力!D$24^2/(寸法→圧入力!D$24^2-寸法→圧入力!F$25^2)</f>
        <v>194.21559057481588</v>
      </c>
      <c r="AE33" s="13">
        <f>テーブル4[[#This Row],[半径方向応力:Δ-10℃]]*2*寸法→圧入力!D$24^2/(寸法→圧入力!D$24^2-寸法→圧入力!F$25^2)</f>
        <v>176.32953750714412</v>
      </c>
      <c r="AF33" s="13">
        <f>テーブル4[[#This Row],[半径方向応力:Δ0℃]]*2*寸法→圧入力!D$24^2/(寸法→圧入力!D$24^2-寸法→圧入力!F$25^2)</f>
        <v>158.4434844394589</v>
      </c>
      <c r="AG33" s="13">
        <f>テーブル4[[#This Row],[半径方向応力:Δ+10℃]]*2*寸法→圧入力!D$24^2/(寸法→圧入力!D$24^2-寸法→圧入力!F$25^2)</f>
        <v>140.55743137177365</v>
      </c>
      <c r="AH33" s="13">
        <f>テーブル4[[#This Row],[半径方向応力:Δ+20℃]]*2*寸法→圧入力!D$24^2/(寸法→圧入力!D$24^2-寸法→圧入力!F$25^2)</f>
        <v>122.67137830411536</v>
      </c>
      <c r="AI33" s="13">
        <f>テーブル4[[#This Row],[半径方向応力:Δ+30℃]]*2*寸法→圧入力!D$24^2/(寸法→圧入力!D$24^2-寸法→圧入力!F$25^2)</f>
        <v>104.78532523644357</v>
      </c>
      <c r="AJ33" s="13">
        <f>寸法→圧入力!$D$30</f>
        <v>345</v>
      </c>
      <c r="AK33" s="13">
        <f>テーブル4[[#This Row],[半径方向応力:Δ-30℃]]* (1+(寸法→圧入力!D$34/寸法→圧入力!F$33)^2)/((寸法→圧入力!D$34/寸法→圧入力!F$33)^2-1)</f>
        <v>114.71246375251458</v>
      </c>
      <c r="AL33" s="13">
        <f>テーブル4[[#This Row],[半径方向応力:Δ-20℃]]* (1+(寸法→圧入力!D$34/寸法→圧入力!F$33)^2)/((寸法→圧入力!D$34/寸法→圧入力!F$33)^2-1)</f>
        <v>105.03902049688075</v>
      </c>
      <c r="AM33" s="13">
        <f>テーブル4[[#This Row],[半径方向応力:Δ-10℃]]* (1+(寸法→圧入力!D$34/寸法→圧入力!F$33)^2)/((寸法→圧入力!D$34/寸法→圧入力!F$33)^2-1)</f>
        <v>95.365577241254258</v>
      </c>
      <c r="AN33" s="13">
        <f>テーブル4[[#This Row],[半径方向応力:Δ0℃]]* (1+(寸法→圧入力!D$34/寸法→圧入力!F$33)^2)/((寸法→圧入力!D$34/寸法→圧入力!F$33)^2-1)</f>
        <v>85.692133985620458</v>
      </c>
      <c r="AO33" s="13">
        <f>テーブル4[[#This Row],[半径方向応力:Δ+10℃]]* (1+(寸法→圧入力!D$34/寸法→圧入力!F$33)^2)/((寸法→圧入力!D$34/寸法→圧入力!F$33)^2-1)</f>
        <v>76.018690729986659</v>
      </c>
      <c r="AP33" s="13">
        <f>テーブル4[[#This Row],[半径方向応力:Δ+20℃]]* (1+(寸法→圧入力!D$34/寸法→圧入力!F$33)^2)/((寸法→圧入力!D$34/寸法→圧入力!F$33)^2-1)</f>
        <v>66.34524747436744</v>
      </c>
      <c r="AQ33" s="13">
        <f>テーブル4[[#This Row],[半径方向応力:Δ+30℃]]* (1+(寸法→圧入力!D$34/寸法→圧入力!F$33)^2)/((寸法→圧入力!D$34/寸法→圧入力!F$33)^2-1)</f>
        <v>56.671804218740931</v>
      </c>
      <c r="AR33" s="13">
        <f>寸法→圧入力!$D$39</f>
        <v>150</v>
      </c>
    </row>
    <row r="34" spans="1:44" x14ac:dyDescent="0.7">
      <c r="A34" s="29">
        <f t="shared" si="0"/>
        <v>0.28000000000000003</v>
      </c>
      <c r="B34" s="13">
        <f>(テーブル3[[#This Row],[締め代]]/寸法→圧入力!$D$3)*(1/((寸法→圧入力!$D$3^2+寸法→圧入力!F$25^2)/(寸法→圧入力!$D$3^2-寸法→圧入力!F$25^2)*(1/寸法→圧入力!$D$36)+(寸法→圧入力!D$34^2+寸法→圧入力!$D$3^2)/(寸法→圧入力!D$34^2-寸法→圧入力!$D$3^2)*(1/寸法→圧入力!$D$27)-(寸法→圧入力!$D$37/寸法→圧入力!$D$36)+(寸法→圧入力!$D$28/寸法→圧入力!$D$27)))</f>
        <v>143.79458271588342</v>
      </c>
      <c r="C34" s="13">
        <f>(テーブル3[[#This Row],[締め代]]/寸法→圧入力!$D$3)*(1/((寸法→圧入力!$D$3^2+寸法→圧入力!E$25^2)/(寸法→圧入力!$D$3^2-寸法→圧入力!E$25^2)*(1/寸法→圧入力!$D$36)+(寸法→圧入力!E$34^2+寸法→圧入力!$D$3^2)/(寸法→圧入力!E$34^2-寸法→圧入力!$D$3^2)*(1/寸法→圧入力!$D$27)-(寸法→圧入力!$D$37/寸法→圧入力!$D$36)+(寸法→圧入力!$D$28/寸法→圧入力!$D$27)))</f>
        <v>145.28067483061375</v>
      </c>
      <c r="D34" s="13">
        <f>(A34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146.74999420532049</v>
      </c>
      <c r="E34" s="13">
        <f>テーブル3[[#This Row],[半径方向応力min]]*寸法→圧入力!D$46*寸法→圧入力!D$5/1000</f>
        <v>25.051786325094188</v>
      </c>
      <c r="F34" s="13">
        <f>テーブル3[[#This Row],[半径方向応力min]]*寸法→圧入力!E$46*寸法→圧入力!E$5/1000</f>
        <v>31.992453943878168</v>
      </c>
      <c r="G34" s="13">
        <f>テーブル3[[#This Row],[半径方向応力min]]*寸法→圧入力!F$46*寸法→圧入力!F$5/1000</f>
        <v>39.212059210445346</v>
      </c>
      <c r="H34" s="13">
        <f>寸法→圧入力!$D$30</f>
        <v>345</v>
      </c>
      <c r="I34" s="13">
        <f>寸法→圧入力!$D$39</f>
        <v>150</v>
      </c>
      <c r="J34" s="13">
        <f>テーブル3[[#This Row],[半径方向応力nor]]*2*寸法→圧入力!E$24^2/(寸法→圧入力!E$24^2-寸法→圧入力!E$25^2)</f>
        <v>522.91748177389479</v>
      </c>
      <c r="K34" s="13">
        <f>テーブル3[[#This Row],[半径方向応力nor]]* (1+(寸法→圧入力!E$34/寸法→圧入力!E$33)^2)/((寸法→圧入力!E$34/寸法→圧入力!E$33)^2-1)</f>
        <v>279.11483496720638</v>
      </c>
      <c r="N34">
        <f t="shared" si="1"/>
        <v>90</v>
      </c>
      <c r="O34" s="29">
        <f>寸法→圧入力!F$24*(1+寸法→圧入力!D$29*10^-6*(テーブル4[[#This Row],[inner温度'[℃']]]-20)) - 寸法→圧入力!D$33*(1+寸法→圧入力!D$38*10^-6*(テーブル4[[#This Row],[inner温度'[℃']]]+O$3-20))</f>
        <v>0.10977733000000711</v>
      </c>
      <c r="P34" s="29">
        <f>寸法→圧入力!F$24*(1+寸法→圧入力!D$29*10^-6*(テーブル4[[#This Row],[inner温度'[℃']]]-20)) - 寸法→圧入力!D$33*(1+寸法→圧入力!D$38*10^-6*(テーブル4[[#This Row],[inner温度'[℃']]]+P$3-20))</f>
        <v>0.10034833000000276</v>
      </c>
      <c r="Q34" s="29">
        <f>寸法→圧入力!F$24*(1+寸法→圧入力!D$29*10^-6*(テーブル4[[#This Row],[inner温度'[℃']]]-20)) - 寸法→圧入力!D$33*(1+寸法→圧入力!D$38*10^-6*(テーブル4[[#This Row],[inner温度'[℃']]]+Q$3-20))</f>
        <v>9.0919329999998411E-2</v>
      </c>
      <c r="R34" s="29">
        <f>寸法→圧入力!F$24*(1+寸法→圧入力!D$29*10^-6*(テーブル4[[#This Row],[inner温度'[℃']]]-20)) - 寸法→圧入力!D$33*(1+寸法→圧入力!D$38*10^-6*(テーブル4[[#This Row],[inner温度'[℃']]]+R$3-20))</f>
        <v>8.1490330000001165E-2</v>
      </c>
      <c r="S34" s="29">
        <f>寸法→圧入力!F$24*(1+寸法→圧入力!D$29*10^-6*(テーブル4[[#This Row],[inner温度'[℃']]]-20)) - 寸法→圧入力!D$33*(1+寸法→圧入力!D$38*10^-6*(テーブル4[[#This Row],[inner温度'[℃']]]+S$3-20))</f>
        <v>7.2061330000011026E-2</v>
      </c>
      <c r="T34" s="29">
        <f>寸法→圧入力!F$24*(1+寸法→圧入力!D$29*10^-6*(テーブル4[[#This Row],[inner温度'[℃']]]-20)) - 寸法→圧入力!D$33*(1+寸法→圧入力!D$38*10^-6*(テーブル4[[#This Row],[inner温度'[℃']]]+T$3-20))</f>
        <v>6.2632330000006675E-2</v>
      </c>
      <c r="U34" s="29">
        <f>寸法→圧入力!F$24*(1+寸法→圧入力!D$29*10^-6*(テーブル4[[#This Row],[inner温度'[℃']]]-20)) - 寸法→圧入力!D$33*(1+寸法→圧入力!D$38*10^-6*(テーブル4[[#This Row],[inner温度'[℃']]]+U$3-20))</f>
        <v>5.3203330000002325E-2</v>
      </c>
      <c r="V34" s="13">
        <f>(テーブル4[[#This Row],[締め代：Δ-30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57.535080504916429</v>
      </c>
      <c r="W34" s="13">
        <f>(テーブル4[[#This Row],[締め代：Δ-20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52.593274450049975</v>
      </c>
      <c r="X34" s="13">
        <f>(テーブル4[[#This Row],[締め代：Δ-10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47.651468395183528</v>
      </c>
      <c r="Y34" s="13">
        <f>(テーブル4[[#This Row],[締め代：Δ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42.709662340320804</v>
      </c>
      <c r="Z34" s="13">
        <f>(テーブル4[[#This Row],[締め代：Δ+10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37.767856285461811</v>
      </c>
      <c r="AA34" s="13">
        <f>(テーブル4[[#This Row],[締め代：Δ+20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32.826050230595357</v>
      </c>
      <c r="AB34" s="13">
        <f>(テーブル4[[#This Row],[締め代：Δ+30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27.884244175728909</v>
      </c>
      <c r="AC34" s="13">
        <f>テーブル4[[#This Row],[半径方向応力:Δ-30℃]]*2*寸法→圧入力!D$24^2/(寸法→圧入力!D$24^2-寸法→圧入力!F$25^2)</f>
        <v>208.23874748202539</v>
      </c>
      <c r="AD34" s="13">
        <f>テーブル4[[#This Row],[半径方向応力:Δ-20℃]]*2*寸法→圧入力!D$24^2/(寸法→圧入力!D$24^2-寸法→圧入力!F$25^2)</f>
        <v>190.35269441434011</v>
      </c>
      <c r="AE34" s="13">
        <f>テーブル4[[#This Row],[半径方向応力:Δ-10℃]]*2*寸法→圧入力!D$24^2/(寸法→圧入力!D$24^2-寸法→圧入力!F$25^2)</f>
        <v>172.46664134665488</v>
      </c>
      <c r="AF34" s="13">
        <f>テーブル4[[#This Row],[半径方向応力:Δ0℃]]*2*寸法→圧入力!D$24^2/(寸法→圧入力!D$24^2-寸法→圧入力!F$25^2)</f>
        <v>154.5805882789831</v>
      </c>
      <c r="AG34" s="13">
        <f>テーブル4[[#This Row],[半径方向応力:Δ+10℃]]*2*寸法→圧入力!D$24^2/(寸法→圧入力!D$24^2-寸法→圧入力!F$25^2)</f>
        <v>136.69453521132482</v>
      </c>
      <c r="AH34" s="13">
        <f>テーブル4[[#This Row],[半径方向応力:Δ+20℃]]*2*寸法→圧入力!D$24^2/(寸法→圧入力!D$24^2-寸法→圧入力!F$25^2)</f>
        <v>118.80848214363955</v>
      </c>
      <c r="AI34" s="13">
        <f>テーブル4[[#This Row],[半径方向応力:Δ+30℃]]*2*寸法→圧入力!D$24^2/(寸法→圧入力!D$24^2-寸法→圧入力!F$25^2)</f>
        <v>100.9224290759543</v>
      </c>
      <c r="AJ34" s="13">
        <f>寸法→圧入力!$D$30</f>
        <v>345</v>
      </c>
      <c r="AK34" s="13">
        <f>テーブル4[[#This Row],[半径方向応力:Δ-30℃]]* (1+(寸法→圧入力!D$34/寸法→圧入力!F$33)^2)/((寸法→圧入力!D$34/寸法→圧入力!F$33)^2-1)</f>
        <v>112.62326572378457</v>
      </c>
      <c r="AL34" s="13">
        <f>テーブル4[[#This Row],[半径方向応力:Δ-20℃]]* (1+(寸法→圧入力!D$34/寸法→圧入力!F$33)^2)/((寸法→圧入力!D$34/寸法→圧入力!F$33)^2-1)</f>
        <v>102.94982246815076</v>
      </c>
      <c r="AM34" s="13">
        <f>テーブル4[[#This Row],[半径方向応力:Δ-10℃]]* (1+(寸法→圧入力!D$34/寸法→圧入力!F$33)^2)/((寸法→圧入力!D$34/寸法→圧入力!F$33)^2-1)</f>
        <v>93.276379212516972</v>
      </c>
      <c r="AN34" s="13">
        <f>テーブル4[[#This Row],[半径方向応力:Δ0℃]]* (1+(寸法→圧入力!D$34/寸法→圧入力!F$33)^2)/((寸法→圧入力!D$34/寸法→圧入力!F$33)^2-1)</f>
        <v>83.602935956890448</v>
      </c>
      <c r="AO34" s="13">
        <f>テーブル4[[#This Row],[半径方向応力:Δ+10℃]]* (1+(寸法→圧入力!D$34/寸法→圧入力!F$33)^2)/((寸法→圧入力!D$34/寸法→圧入力!F$33)^2-1)</f>
        <v>73.929492701271244</v>
      </c>
      <c r="AP34" s="13">
        <f>テーブル4[[#This Row],[半径方向応力:Δ+20℃]]* (1+(寸法→圧入力!D$34/寸法→圧入力!F$33)^2)/((寸法→圧入力!D$34/寸法→圧入力!F$33)^2-1)</f>
        <v>64.25604944563743</v>
      </c>
      <c r="AQ34" s="13">
        <f>テーブル4[[#This Row],[半径方向応力:Δ+30℃]]* (1+(寸法→圧入力!D$34/寸法→圧入力!F$33)^2)/((寸法→圧入力!D$34/寸法→圧入力!F$33)^2-1)</f>
        <v>54.582606190003638</v>
      </c>
      <c r="AR34" s="13">
        <f>寸法→圧入力!$D$39</f>
        <v>150</v>
      </c>
    </row>
    <row r="35" spans="1:44" x14ac:dyDescent="0.7">
      <c r="A35" s="29">
        <f t="shared" si="0"/>
        <v>0.28999999999999998</v>
      </c>
      <c r="B35" s="13">
        <f>(テーブル3[[#This Row],[締め代]]/寸法→圧入力!$D$3)*(1/((寸法→圧入力!$D$3^2+寸法→圧入力!F$25^2)/(寸法→圧入力!$D$3^2-寸法→圧入力!F$25^2)*(1/寸法→圧入力!$D$36)+(寸法→圧入力!D$34^2+寸法→圧入力!$D$3^2)/(寸法→圧入力!D$34^2-寸法→圧入力!$D$3^2)*(1/寸法→圧入力!$D$27)-(寸法→圧入力!$D$37/寸法→圧入力!$D$36)+(寸法→圧入力!$D$28/寸法→圧入力!$D$27)))</f>
        <v>148.93010352716493</v>
      </c>
      <c r="C35" s="13">
        <f>(テーブル3[[#This Row],[締め代]]/寸法→圧入力!$D$3)*(1/((寸法→圧入力!$D$3^2+寸法→圧入力!E$25^2)/(寸法→圧入力!$D$3^2-寸法→圧入力!E$25^2)*(1/寸法→圧入力!$D$36)+(寸法→圧入力!E$34^2+寸法→圧入力!$D$3^2)/(寸法→圧入力!E$34^2-寸法→圧入力!$D$3^2)*(1/寸法→圧入力!$D$27)-(寸法→圧入力!$D$37/寸法→圧入力!$D$36)+(寸法→圧入力!$D$28/寸法→圧入力!$D$27)))</f>
        <v>150.4692703602785</v>
      </c>
      <c r="D35" s="13">
        <f>(A35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151.99106542693906</v>
      </c>
      <c r="E35" s="13">
        <f>テーブル3[[#This Row],[半径方向応力min]]*寸法→圧入力!D$46*寸法→圧入力!D$5/1000</f>
        <v>25.946492979561825</v>
      </c>
      <c r="F35" s="13">
        <f>テーブル3[[#This Row],[半径方向応力min]]*寸法→圧入力!E$46*寸法→圧入力!E$5/1000</f>
        <v>33.135041584730949</v>
      </c>
      <c r="G35" s="13">
        <f>テーブル3[[#This Row],[半径方向応力min]]*寸法→圧入力!F$46*寸法→圧入力!F$5/1000</f>
        <v>40.612489896532665</v>
      </c>
      <c r="H35" s="13">
        <f>寸法→圧入力!$D$30</f>
        <v>345</v>
      </c>
      <c r="I35" s="13">
        <f>寸法→圧入力!$D$39</f>
        <v>150</v>
      </c>
      <c r="J35" s="13">
        <f>テーブル3[[#This Row],[半径方向応力nor]]*2*寸法→圧入力!E$24^2/(寸法→圧入力!E$24^2-寸法→圧入力!E$25^2)</f>
        <v>541.59310612296235</v>
      </c>
      <c r="K35" s="13">
        <f>テーブル3[[#This Row],[半径方向応力nor]]* (1+(寸法→圧入力!E$34/寸法→圧入力!E$33)^2)/((寸法→圧入力!E$34/寸法→圧入力!E$33)^2-1)</f>
        <v>289.08322193032086</v>
      </c>
      <c r="N35">
        <f t="shared" si="1"/>
        <v>95</v>
      </c>
      <c r="O35" s="29">
        <f>寸法→圧入力!F$24*(1+寸法→圧入力!D$29*10^-6*(テーブル4[[#This Row],[inner温度'[℃']]]-20)) - 寸法→圧入力!D$33*(1+寸法→圧入力!D$38*10^-6*(テーブル4[[#This Row],[inner温度'[℃']]]+O$3-20))</f>
        <v>0.10774092499999455</v>
      </c>
      <c r="P35" s="29">
        <f>寸法→圧入力!F$24*(1+寸法→圧入力!D$29*10^-6*(テーブル4[[#This Row],[inner温度'[℃']]]-20)) - 寸法→圧入力!D$33*(1+寸法→圧入力!D$38*10^-6*(テーブル4[[#This Row],[inner温度'[℃']]]+P$3-20))</f>
        <v>9.8311924999997302E-2</v>
      </c>
      <c r="Q35" s="29">
        <f>寸法→圧入力!F$24*(1+寸法→圧入力!D$29*10^-6*(テーブル4[[#This Row],[inner温度'[℃']]]-20)) - 寸法→圧入力!D$33*(1+寸法→圧入力!D$38*10^-6*(テーブル4[[#This Row],[inner温度'[℃']]]+Q$3-20))</f>
        <v>8.8882924999992952E-2</v>
      </c>
      <c r="R35" s="29">
        <f>寸法→圧入力!F$24*(1+寸法→圧入力!D$29*10^-6*(テーブル4[[#This Row],[inner温度'[℃']]]-20)) - 寸法→圧入力!D$33*(1+寸法→圧入力!D$38*10^-6*(テーブル4[[#This Row],[inner温度'[℃']]]+R$3-20))</f>
        <v>7.9453924999988601E-2</v>
      </c>
      <c r="S35" s="29">
        <f>寸法→圧入力!F$24*(1+寸法→圧入力!D$29*10^-6*(テーブル4[[#This Row],[inner温度'[℃']]]-20)) - 寸法→圧入力!D$33*(1+寸法→圧入力!D$38*10^-6*(テーブル4[[#This Row],[inner温度'[℃']]]+S$3-20))</f>
        <v>7.0024924999998461E-2</v>
      </c>
      <c r="T35" s="29">
        <f>寸法→圧入力!F$24*(1+寸法→圧入力!D$29*10^-6*(テーブル4[[#This Row],[inner温度'[℃']]]-20)) - 寸法→圧入力!D$33*(1+寸法→圧入力!D$38*10^-6*(テーブル4[[#This Row],[inner温度'[℃']]]+T$3-20))</f>
        <v>6.0595925000001216E-2</v>
      </c>
      <c r="U35" s="29">
        <f>寸法→圧入力!F$24*(1+寸法→圧入力!D$29*10^-6*(テーブル4[[#This Row],[inner温度'[℃']]]-20)) - 寸法→圧入力!D$33*(1+寸法→圧入力!D$38*10^-6*(テーブル4[[#This Row],[inner温度'[℃']]]+U$3-20))</f>
        <v>5.1166924999996866E-2</v>
      </c>
      <c r="V35" s="13">
        <f>(テーブル4[[#This Row],[締め代：Δ-30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56.467786140803817</v>
      </c>
      <c r="W35" s="13">
        <f>(テーブル4[[#This Row],[締め代：Δ-20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51.525980085941093</v>
      </c>
      <c r="X35" s="13">
        <f>(テーブル4[[#This Row],[締め代：Δ-10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46.584174031074653</v>
      </c>
      <c r="Y35" s="13">
        <f>(テーブル4[[#This Row],[締め代：Δ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41.642367976208199</v>
      </c>
      <c r="Z35" s="13">
        <f>(テーブル4[[#This Row],[締め代：Δ+10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36.700561921349198</v>
      </c>
      <c r="AA35" s="13">
        <f>(テーブル4[[#This Row],[締め代：Δ+20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31.758755866486478</v>
      </c>
      <c r="AB35" s="13">
        <f>(テーブル4[[#This Row],[締め代：Δ+30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26.816949811620027</v>
      </c>
      <c r="AC35" s="13">
        <f>テーブル4[[#This Row],[半径方向応力:Δ-30℃]]*2*寸法→圧入力!D$24^2/(寸法→圧入力!D$24^2-寸法→圧入力!F$25^2)</f>
        <v>204.37585132150912</v>
      </c>
      <c r="AD35" s="13">
        <f>テーブル4[[#This Row],[半径方向応力:Δ-20℃]]*2*寸法→圧入力!D$24^2/(寸法→圧入力!D$24^2-寸法→圧入力!F$25^2)</f>
        <v>186.48979825383736</v>
      </c>
      <c r="AE35" s="13">
        <f>テーブル4[[#This Row],[半径方向応力:Δ-10℃]]*2*寸法→圧入力!D$24^2/(寸法→圧入力!D$24^2-寸法→圧入力!F$25^2)</f>
        <v>168.60374518615214</v>
      </c>
      <c r="AF35" s="13">
        <f>テーブル4[[#This Row],[半径方向応力:Δ0℃]]*2*寸法→圧入力!D$24^2/(寸法→圧入力!D$24^2-寸法→圧入力!F$25^2)</f>
        <v>150.71769211846686</v>
      </c>
      <c r="AG35" s="13">
        <f>テーブル4[[#This Row],[半径方向応力:Δ+10℃]]*2*寸法→圧入力!D$24^2/(寸法→圧入力!D$24^2-寸法→圧入力!F$25^2)</f>
        <v>132.83163905080855</v>
      </c>
      <c r="AH35" s="13">
        <f>テーブル4[[#This Row],[半径方向応力:Δ+20℃]]*2*寸法→圧入力!D$24^2/(寸法→圧入力!D$24^2-寸法→圧入力!F$25^2)</f>
        <v>114.94558598313681</v>
      </c>
      <c r="AI35" s="13">
        <f>テーブル4[[#This Row],[半径方向応力:Δ+30℃]]*2*寸法→圧入力!D$24^2/(寸法→圧入力!D$24^2-寸法→圧入力!F$25^2)</f>
        <v>97.059532915451541</v>
      </c>
      <c r="AJ35" s="13">
        <f>寸法→圧入力!$D$30</f>
        <v>345</v>
      </c>
      <c r="AK35" s="13">
        <f>テーブル4[[#This Row],[半径方向応力:Δ-30℃]]* (1+(寸法→圧入力!D$34/寸法→圧入力!F$33)^2)/((寸法→圧入力!D$34/寸法→圧入力!F$33)^2-1)</f>
        <v>110.53406769503268</v>
      </c>
      <c r="AL35" s="13">
        <f>テーブル4[[#This Row],[半径方向応力:Δ-20℃]]* (1+(寸法→圧入力!D$34/寸法→圧入力!F$33)^2)/((寸法→圧入力!D$34/寸法→圧入力!F$33)^2-1)</f>
        <v>100.86062443940618</v>
      </c>
      <c r="AM35" s="13">
        <f>テーブル4[[#This Row],[半径方向応力:Δ-10℃]]* (1+(寸法→圧入力!D$34/寸法→圧入力!F$33)^2)/((寸法→圧入力!D$34/寸法→圧入力!F$33)^2-1)</f>
        <v>91.187181183772395</v>
      </c>
      <c r="AN35" s="13">
        <f>テーブル4[[#This Row],[半径方向応力:Δ0℃]]* (1+(寸法→圧入力!D$34/寸法→圧入力!F$33)^2)/((寸法→圧入力!D$34/寸法→圧入力!F$33)^2-1)</f>
        <v>81.513737928138582</v>
      </c>
      <c r="AO35" s="13">
        <f>テーブル4[[#This Row],[半径方向応力:Δ+10℃]]* (1+(寸法→圧入力!D$34/寸法→圧入力!F$33)^2)/((寸法→圧入力!D$34/寸法→圧入力!F$33)^2-1)</f>
        <v>71.840294672519363</v>
      </c>
      <c r="AP35" s="13">
        <f>テーブル4[[#This Row],[半径方向応力:Δ+20℃]]* (1+(寸法→圧入力!D$34/寸法→圧入力!F$33)^2)/((寸法→圧入力!D$34/寸法→圧入力!F$33)^2-1)</f>
        <v>62.166851416892854</v>
      </c>
      <c r="AQ35" s="13">
        <f>テーブル4[[#This Row],[半径方向応力:Δ+30℃]]* (1+(寸法→圧入力!D$34/寸法→圧入力!F$33)^2)/((寸法→圧入力!D$34/寸法→圧入力!F$33)^2-1)</f>
        <v>52.493408161259055</v>
      </c>
      <c r="AR35" s="13">
        <f>寸法→圧入力!$D$39</f>
        <v>150</v>
      </c>
    </row>
    <row r="36" spans="1:44" x14ac:dyDescent="0.7">
      <c r="A36" s="29">
        <f t="shared" si="0"/>
        <v>0.3</v>
      </c>
      <c r="B36" s="13">
        <f>(テーブル3[[#This Row],[締め代]]/寸法→圧入力!$D$3)*(1/((寸法→圧入力!$D$3^2+寸法→圧入力!F$25^2)/(寸法→圧入力!$D$3^2-寸法→圧入力!F$25^2)*(1/寸法→圧入力!$D$36)+(寸法→圧入力!D$34^2+寸法→圧入力!$D$3^2)/(寸法→圧入力!D$34^2-寸法→圧入力!$D$3^2)*(1/寸法→圧入力!$D$27)-(寸法→圧入力!$D$37/寸法→圧入力!$D$36)+(寸法→圧入力!$D$28/寸法→圧入力!$D$27)))</f>
        <v>154.0656243384465</v>
      </c>
      <c r="C36" s="13">
        <f>(テーブル3[[#This Row],[締め代]]/寸法→圧入力!$D$3)*(1/((寸法→圧入力!$D$3^2+寸法→圧入力!E$25^2)/(寸法→圧入力!$D$3^2-寸法→圧入力!E$25^2)*(1/寸法→圧入力!$D$36)+(寸法→圧入力!E$34^2+寸法→圧入力!$D$3^2)/(寸法→圧入力!E$34^2-寸法→圧入力!$D$3^2)*(1/寸法→圧入力!$D$27)-(寸法→圧入力!$D$37/寸法→圧入力!$D$36)+(寸法→圧入力!$D$28/寸法→圧入力!$D$27)))</f>
        <v>155.65786588994328</v>
      </c>
      <c r="D36" s="13">
        <f>(A36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157.23213664855766</v>
      </c>
      <c r="E36" s="13">
        <f>テーブル3[[#This Row],[半径方向応力min]]*寸法→圧入力!D$46*寸法→圧入力!D$5/1000</f>
        <v>26.841199634029483</v>
      </c>
      <c r="F36" s="13">
        <f>テーブル3[[#This Row],[半径方向応力min]]*寸法→圧入力!E$46*寸法→圧入力!E$5/1000</f>
        <v>34.277629225583745</v>
      </c>
      <c r="G36" s="13">
        <f>テーブル3[[#This Row],[半径方向応力min]]*寸法→圧入力!F$46*寸法→圧入力!F$5/1000</f>
        <v>42.012920582620005</v>
      </c>
      <c r="H36" s="13">
        <f>寸法→圧入力!$D$30</f>
        <v>345</v>
      </c>
      <c r="I36" s="13">
        <f>寸法→圧入力!$D$39</f>
        <v>150</v>
      </c>
      <c r="J36" s="13">
        <f>テーブル3[[#This Row],[半径方向応力nor]]*2*寸法→圧入力!E$24^2/(寸法→圧入力!E$24^2-寸法→圧入力!E$25^2)</f>
        <v>560.26873047203003</v>
      </c>
      <c r="K36" s="13">
        <f>テーブル3[[#This Row],[半径方向応力nor]]* (1+(寸法→圧入力!E$34/寸法→圧入力!E$33)^2)/((寸法→圧入力!E$34/寸法→圧入力!E$33)^2-1)</f>
        <v>299.0516088934354</v>
      </c>
      <c r="N36">
        <f t="shared" si="1"/>
        <v>100</v>
      </c>
      <c r="O36" s="29">
        <f>寸法→圧入力!F$24*(1+寸法→圧入力!D$29*10^-6*(テーブル4[[#This Row],[inner温度'[℃']]]-20)) - 寸法→圧入力!D$33*(1+寸法→圧入力!D$38*10^-6*(テーブル4[[#This Row],[inner温度'[℃']]]+O$3-20))</f>
        <v>0.1057045200000033</v>
      </c>
      <c r="P36" s="29">
        <f>寸法→圧入力!F$24*(1+寸法→圧入力!D$29*10^-6*(テーブル4[[#This Row],[inner温度'[℃']]]-20)) - 寸法→圧入力!D$33*(1+寸法→圧入力!D$38*10^-6*(テーブル4[[#This Row],[inner温度'[℃']]]+P$3-20))</f>
        <v>9.6275519999998949E-2</v>
      </c>
      <c r="Q36" s="29">
        <f>寸法→圧入力!F$24*(1+寸法→圧入力!D$29*10^-6*(テーブル4[[#This Row],[inner温度'[℃']]]-20)) - 寸法→圧入力!D$33*(1+寸法→圧入力!D$38*10^-6*(テーブル4[[#This Row],[inner温度'[℃']]]+Q$3-20))</f>
        <v>8.6846520000001703E-2</v>
      </c>
      <c r="R36" s="29">
        <f>寸法→圧入力!F$24*(1+寸法→圧入力!D$29*10^-6*(テーブル4[[#This Row],[inner温度'[℃']]]-20)) - 寸法→圧入力!D$33*(1+寸法→圧入力!D$38*10^-6*(テーブル4[[#This Row],[inner温度'[℃']]]+R$3-20))</f>
        <v>7.7417520000011564E-2</v>
      </c>
      <c r="S36" s="29">
        <f>寸法→圧入力!F$24*(1+寸法→圧入力!D$29*10^-6*(テーブル4[[#This Row],[inner温度'[℃']]]-20)) - 寸法→圧入力!D$33*(1+寸法→圧入力!D$38*10^-6*(テーブル4[[#This Row],[inner温度'[℃']]]+S$3-20))</f>
        <v>6.7988520000007213E-2</v>
      </c>
      <c r="T36" s="29">
        <f>寸法→圧入力!F$24*(1+寸法→圧入力!D$29*10^-6*(テーブル4[[#This Row],[inner温度'[℃']]]-20)) - 寸法→圧入力!D$33*(1+寸法→圧入力!D$38*10^-6*(テーブル4[[#This Row],[inner温度'[℃']]]+T$3-20))</f>
        <v>5.8559520000002863E-2</v>
      </c>
      <c r="U36" s="29">
        <f>寸法→圧入力!F$24*(1+寸法→圧入力!D$29*10^-6*(テーブル4[[#This Row],[inner温度'[℃']]]-20)) - 寸法→圧入力!D$33*(1+寸法→圧入力!D$38*10^-6*(テーブル4[[#This Row],[inner温度'[℃']]]+U$3-20))</f>
        <v>4.9130520000005617E-2</v>
      </c>
      <c r="V36" s="13">
        <f>(テーブル4[[#This Row],[締め代：Δ-30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55.400491776702381</v>
      </c>
      <c r="W36" s="13">
        <f>(テーブル4[[#This Row],[締め代：Δ-20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50.458685721835941</v>
      </c>
      <c r="X36" s="13">
        <f>(テーブル4[[#This Row],[締め代：Δ-10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45.516879666973217</v>
      </c>
      <c r="Y36" s="13">
        <f>(テーブル4[[#This Row],[締め代：Δ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40.57507361211421</v>
      </c>
      <c r="Z36" s="13">
        <f>(テーブル4[[#This Row],[締め代：Δ+10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35.63326755724777</v>
      </c>
      <c r="AA36" s="13">
        <f>(テーブル4[[#This Row],[締め代：Δ+20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30.691461502381319</v>
      </c>
      <c r="AB36" s="13">
        <f>(テーブル4[[#This Row],[締め代：Δ+30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25.749655447518595</v>
      </c>
      <c r="AC36" s="13">
        <f>テーブル4[[#This Row],[半径方向応力:Δ-30℃]]*2*寸法→圧入力!D$24^2/(寸法→圧入力!D$24^2-寸法→圧入力!F$25^2)</f>
        <v>200.51295516103335</v>
      </c>
      <c r="AD36" s="13">
        <f>テーブル4[[#This Row],[半径方向応力:Δ-20℃]]*2*寸法→圧入力!D$24^2/(寸法→圧入力!D$24^2-寸法→圧入力!F$25^2)</f>
        <v>182.62690209334812</v>
      </c>
      <c r="AE36" s="13">
        <f>テーブル4[[#This Row],[半径方向応力:Δ-10℃]]*2*寸法→圧入力!D$24^2/(寸法→圧入力!D$24^2-寸法→圧入力!F$25^2)</f>
        <v>164.74084902567634</v>
      </c>
      <c r="AF36" s="13">
        <f>テーブル4[[#This Row],[半径方向応力:Δ0℃]]*2*寸法→圧入力!D$24^2/(寸法→圧入力!D$24^2-寸法→圧入力!F$25^2)</f>
        <v>146.854795958018</v>
      </c>
      <c r="AG36" s="13">
        <f>テーブル4[[#This Row],[半径方向応力:Δ+10℃]]*2*寸法→圧入力!D$24^2/(寸法→圧入力!D$24^2-寸法→圧入力!F$25^2)</f>
        <v>128.96874289033281</v>
      </c>
      <c r="AH36" s="13">
        <f>テーブル4[[#This Row],[半径方向応力:Δ+20℃]]*2*寸法→圧入力!D$24^2/(寸法→圧入力!D$24^2-寸法→圧入力!F$25^2)</f>
        <v>111.08268982264754</v>
      </c>
      <c r="AI36" s="13">
        <f>テーブル4[[#This Row],[半径方向応力:Δ+30℃]]*2*寸法→圧入力!D$24^2/(寸法→圧入力!D$24^2-寸法→圧入力!F$25^2)</f>
        <v>93.196636754975771</v>
      </c>
      <c r="AJ36" s="13">
        <f>寸法→圧入力!$D$30</f>
        <v>345</v>
      </c>
      <c r="AK36" s="13">
        <f>テーブル4[[#This Row],[半径方向応力:Δ-30℃]]* (1+(寸法→圧入力!D$34/寸法→圧入力!F$33)^2)/((寸法→圧入力!D$34/寸法→圧入力!F$33)^2-1)</f>
        <v>108.44486966630268</v>
      </c>
      <c r="AL36" s="13">
        <f>テーブル4[[#This Row],[半径方向応力:Δ-20℃]]* (1+(寸法→圧入力!D$34/寸法→圧入力!F$33)^2)/((寸法→圧入力!D$34/寸法→圧入力!F$33)^2-1)</f>
        <v>98.771426410668894</v>
      </c>
      <c r="AM36" s="13">
        <f>テーブル4[[#This Row],[半径方向応力:Δ-10℃]]* (1+(寸法→圧入力!D$34/寸法→圧入力!F$33)^2)/((寸法→圧入力!D$34/寸法→圧入力!F$33)^2-1)</f>
        <v>89.097983155042385</v>
      </c>
      <c r="AN36" s="13">
        <f>テーブル4[[#This Row],[半径方向応力:Δ0℃]]* (1+(寸法→圧入力!D$34/寸法→圧入力!F$33)^2)/((寸法→圧入力!D$34/寸法→圧入力!F$33)^2-1)</f>
        <v>79.424539899423152</v>
      </c>
      <c r="AO36" s="13">
        <f>テーブル4[[#This Row],[半径方向応力:Δ+10℃]]* (1+(寸法→圧入力!D$34/寸法→圧入力!F$33)^2)/((寸法→圧入力!D$34/寸法→圧入力!F$33)^2-1)</f>
        <v>69.751096643789367</v>
      </c>
      <c r="AP36" s="13">
        <f>テーブル4[[#This Row],[半径方向応力:Δ+20℃]]* (1+(寸法→圧入力!D$34/寸法→圧入力!F$33)^2)/((寸法→圧入力!D$34/寸法→圧入力!F$33)^2-1)</f>
        <v>60.077653388155561</v>
      </c>
      <c r="AQ36" s="13">
        <f>テーブル4[[#This Row],[半径方向応力:Δ+30℃]]* (1+(寸法→圧入力!D$34/寸法→圧入力!F$33)^2)/((寸法→圧入力!D$34/寸法→圧入力!F$33)^2-1)</f>
        <v>50.404210132529052</v>
      </c>
      <c r="AR36" s="13">
        <f>寸法→圧入力!$D$39</f>
        <v>150</v>
      </c>
    </row>
    <row r="37" spans="1:44" x14ac:dyDescent="0.7">
      <c r="A37" s="29">
        <f t="shared" si="0"/>
        <v>0.31</v>
      </c>
      <c r="B37" s="13">
        <f>(テーブル3[[#This Row],[締め代]]/寸法→圧入力!$D$3)*(1/((寸法→圧入力!$D$3^2+寸法→圧入力!F$25^2)/(寸法→圧入力!$D$3^2-寸法→圧入力!F$25^2)*(1/寸法→圧入力!$D$36)+(寸法→圧入力!D$34^2+寸法→圧入力!$D$3^2)/(寸法→圧入力!D$34^2-寸法→圧入力!$D$3^2)*(1/寸法→圧入力!$D$27)-(寸法→圧入力!$D$37/寸法→圧入力!$D$36)+(寸法→圧入力!$D$28/寸法→圧入力!$D$27)))</f>
        <v>159.20114514972806</v>
      </c>
      <c r="C37" s="13">
        <f>(テーブル3[[#This Row],[締め代]]/寸法→圧入力!$D$3)*(1/((寸法→圧入力!$D$3^2+寸法→圧入力!E$25^2)/(寸法→圧入力!$D$3^2-寸法→圧入力!E$25^2)*(1/寸法→圧入力!$D$36)+(寸法→圧入力!E$34^2+寸法→圧入力!$D$3^2)/(寸法→圧入力!E$34^2-寸法→圧入力!$D$3^2)*(1/寸法→圧入力!$D$27)-(寸法→圧入力!$D$37/寸法→圧入力!$D$36)+(寸法→圧入力!$D$28/寸法→圧入力!$D$27)))</f>
        <v>160.84646141960809</v>
      </c>
      <c r="D37" s="13">
        <f>(A37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162.47320787017625</v>
      </c>
      <c r="E37" s="13">
        <f>テーブル3[[#This Row],[半径方向応力min]]*寸法→圧入力!D$46*寸法→圧入力!D$5/1000</f>
        <v>27.735906288497134</v>
      </c>
      <c r="F37" s="13">
        <f>テーブル3[[#This Row],[半径方向応力min]]*寸法→圧入力!E$46*寸法→圧入力!E$5/1000</f>
        <v>35.42021686643654</v>
      </c>
      <c r="G37" s="13">
        <f>テーブル3[[#This Row],[半径方向応力min]]*寸法→圧入力!F$46*寸法→圧入力!F$5/1000</f>
        <v>43.413351268707345</v>
      </c>
      <c r="H37" s="13">
        <f>寸法→圧入力!$D$30</f>
        <v>345</v>
      </c>
      <c r="I37" s="13">
        <f>寸法→圧入力!$D$39</f>
        <v>150</v>
      </c>
      <c r="J37" s="13">
        <f>テーブル3[[#This Row],[半径方向応力nor]]*2*寸法→圧入力!E$24^2/(寸法→圧入力!E$24^2-寸法→圧入力!E$25^2)</f>
        <v>578.94435482109782</v>
      </c>
      <c r="K37" s="13">
        <f>テーブル3[[#This Row],[半径方向応力nor]]* (1+(寸法→圧入力!E$34/寸法→圧入力!E$33)^2)/((寸法→圧入力!E$34/寸法→圧入力!E$33)^2-1)</f>
        <v>309.01999585654994</v>
      </c>
      <c r="N37">
        <f t="shared" si="1"/>
        <v>105</v>
      </c>
      <c r="O37" s="29">
        <f>寸法→圧入力!F$24*(1+寸法→圧入力!D$29*10^-6*(テーブル4[[#This Row],[inner温度'[℃']]]-20)) - 寸法→圧入力!D$33*(1+寸法→圧入力!D$38*10^-6*(テーブル4[[#This Row],[inner温度'[℃']]]+O$3-20))</f>
        <v>0.10366811499999784</v>
      </c>
      <c r="P37" s="29">
        <f>寸法→圧入力!F$24*(1+寸法→圧入力!D$29*10^-6*(テーブル4[[#This Row],[inner温度'[℃']]]-20)) - 寸法→圧入力!D$33*(1+寸法→圧入力!D$38*10^-6*(テーブル4[[#This Row],[inner温度'[℃']]]+P$3-20))</f>
        <v>9.423911499999349E-2</v>
      </c>
      <c r="Q37" s="29">
        <f>寸法→圧入力!F$24*(1+寸法→圧入力!D$29*10^-6*(テーブル4[[#This Row],[inner温度'[℃']]]-20)) - 寸法→圧入力!D$33*(1+寸法→圧入力!D$38*10^-6*(テーブル4[[#This Row],[inner温度'[℃']]]+Q$3-20))</f>
        <v>8.4810114999989139E-2</v>
      </c>
      <c r="R37" s="29">
        <f>寸法→圧入力!F$24*(1+寸法→圧入力!D$29*10^-6*(テーブル4[[#This Row],[inner温度'[℃']]]-20)) - 寸法→圧入力!D$33*(1+寸法→圧入力!D$38*10^-6*(テーブル4[[#This Row],[inner温度'[℃']]]+R$3-20))</f>
        <v>7.5381114999998999E-2</v>
      </c>
      <c r="S37" s="29">
        <f>寸法→圧入力!F$24*(1+寸法→圧入力!D$29*10^-6*(テーブル4[[#This Row],[inner温度'[℃']]]-20)) - 寸法→圧入力!D$33*(1+寸法→圧入力!D$38*10^-6*(テーブル4[[#This Row],[inner温度'[℃']]]+S$3-20))</f>
        <v>6.5952115000001754E-2</v>
      </c>
      <c r="T37" s="29">
        <f>寸法→圧入力!F$24*(1+寸法→圧入力!D$29*10^-6*(テーブル4[[#This Row],[inner温度'[℃']]]-20)) - 寸法→圧入力!D$33*(1+寸法→圧入力!D$38*10^-6*(テーブル4[[#This Row],[inner温度'[℃']]]+T$3-20))</f>
        <v>5.6523114999997404E-2</v>
      </c>
      <c r="U37" s="29">
        <f>寸法→圧入力!F$24*(1+寸法→圧入力!D$29*10^-6*(テーブル4[[#This Row],[inner温度'[℃']]]-20)) - 寸法→圧入力!D$33*(1+寸法→圧入力!D$38*10^-6*(テーブル4[[#This Row],[inner温度'[℃']]]+U$3-20))</f>
        <v>4.7094114999993053E-2</v>
      </c>
      <c r="V37" s="13">
        <f>(テーブル4[[#This Row],[締め代：Δ-30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54.333197412593506</v>
      </c>
      <c r="W37" s="13">
        <f>(テーブル4[[#This Row],[締め代：Δ-20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49.391391357727059</v>
      </c>
      <c r="X37" s="13">
        <f>(テーブル4[[#This Row],[締め代：Δ-10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44.449585302860612</v>
      </c>
      <c r="Y37" s="13">
        <f>(テーブル4[[#This Row],[締め代：Δ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39.507779248001611</v>
      </c>
      <c r="Z37" s="13">
        <f>(テーブル4[[#This Row],[締め代：Δ+10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34.565973193138881</v>
      </c>
      <c r="AA37" s="13">
        <f>(テーブル4[[#This Row],[締め代：Δ+20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29.624167138272441</v>
      </c>
      <c r="AB37" s="13">
        <f>(テーブル4[[#This Row],[締め代：Δ+30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24.68236108340599</v>
      </c>
      <c r="AC37" s="13">
        <f>テーブル4[[#This Row],[半径方向応力:Δ-30℃]]*2*寸法→圧入力!D$24^2/(寸法→圧入力!D$24^2-寸法→圧入力!F$25^2)</f>
        <v>196.6500590005306</v>
      </c>
      <c r="AD37" s="13">
        <f>テーブル4[[#This Row],[半径方向応力:Δ-20℃]]*2*寸法→圧入力!D$24^2/(寸法→圧入力!D$24^2-寸法→圧入力!F$25^2)</f>
        <v>178.76400593284535</v>
      </c>
      <c r="AE37" s="13">
        <f>テーブル4[[#This Row],[半径方向応力:Δ-10℃]]*2*寸法→圧入力!D$24^2/(寸法→圧入力!D$24^2-寸法→圧入力!F$25^2)</f>
        <v>160.8779528651601</v>
      </c>
      <c r="AF37" s="13">
        <f>テーブル4[[#This Row],[半径方向応力:Δ0℃]]*2*寸法→圧入力!D$24^2/(寸法→圧入力!D$24^2-寸法→圧入力!F$25^2)</f>
        <v>142.99189979750182</v>
      </c>
      <c r="AG37" s="13">
        <f>テーブル4[[#This Row],[半径方向応力:Δ+10℃]]*2*寸法→圧入力!D$24^2/(寸法→圧入力!D$24^2-寸法→圧入力!F$25^2)</f>
        <v>125.10584672983003</v>
      </c>
      <c r="AH37" s="13">
        <f>テーブル4[[#This Row],[半径方向応力:Δ+20℃]]*2*寸法→圧入力!D$24^2/(寸法→圧入力!D$24^2-寸法→圧入力!F$25^2)</f>
        <v>107.2197936621448</v>
      </c>
      <c r="AI37" s="13">
        <f>テーブル4[[#This Row],[半径方向応力:Δ+30℃]]*2*寸法→圧入力!D$24^2/(寸法→圧入力!D$24^2-寸法→圧入力!F$25^2)</f>
        <v>89.333740594459542</v>
      </c>
      <c r="AJ37" s="13">
        <f>寸法→圧入力!$D$30</f>
        <v>345</v>
      </c>
      <c r="AK37" s="13">
        <f>テーブル4[[#This Row],[半径方向応力:Δ-30℃]]* (1+(寸法→圧入力!D$34/寸法→圧入力!F$33)^2)/((寸法→圧入力!D$34/寸法→圧入力!F$33)^2-1)</f>
        <v>106.3556716375581</v>
      </c>
      <c r="AL37" s="13">
        <f>テーブル4[[#This Row],[半径方向応力:Δ-20℃]]* (1+(寸法→圧入力!D$34/寸法→圧入力!F$33)^2)/((寸法→圧入力!D$34/寸法→圧入力!F$33)^2-1)</f>
        <v>96.682228381924318</v>
      </c>
      <c r="AM37" s="13">
        <f>テーブル4[[#This Row],[半径方向応力:Δ-10℃]]* (1+(寸法→圧入力!D$34/寸法→圧入力!F$33)^2)/((寸法→圧入力!D$34/寸法→圧入力!F$33)^2-1)</f>
        <v>87.008785126290519</v>
      </c>
      <c r="AN37" s="13">
        <f>テーブル4[[#This Row],[半径方向応力:Δ0℃]]* (1+(寸法→圧入力!D$34/寸法→圧入力!F$33)^2)/((寸法→圧入力!D$34/寸法→圧入力!F$33)^2-1)</f>
        <v>77.3353418706713</v>
      </c>
      <c r="AO37" s="13">
        <f>テーブル4[[#This Row],[半径方向応力:Δ+10℃]]* (1+(寸法→圧入力!D$34/寸法→圧入力!F$33)^2)/((寸法→圧入力!D$34/寸法→圧入力!F$33)^2-1)</f>
        <v>67.661898615044763</v>
      </c>
      <c r="AP37" s="13">
        <f>テーブル4[[#This Row],[半径方向応力:Δ+20℃]]* (1+(寸法→圧入力!D$34/寸法→圧入力!F$33)^2)/((寸法→圧入力!D$34/寸法→圧入力!F$33)^2-1)</f>
        <v>57.988455359410992</v>
      </c>
      <c r="AQ37" s="13">
        <f>テーブル4[[#This Row],[半径方向応力:Δ+30℃]]* (1+(寸法→圧入力!D$34/寸法→圧入力!F$33)^2)/((寸法→圧入力!D$34/寸法→圧入力!F$33)^2-1)</f>
        <v>48.315012103777185</v>
      </c>
      <c r="AR37" s="13">
        <f>寸法→圧入力!$D$39</f>
        <v>150</v>
      </c>
    </row>
    <row r="38" spans="1:44" x14ac:dyDescent="0.7">
      <c r="A38" s="29">
        <f t="shared" si="0"/>
        <v>0.32</v>
      </c>
      <c r="B38" s="13">
        <f>(テーブル3[[#This Row],[締め代]]/寸法→圧入力!$D$3)*(1/((寸法→圧入力!$D$3^2+寸法→圧入力!F$25^2)/(寸法→圧入力!$D$3^2-寸法→圧入力!F$25^2)*(1/寸法→圧入力!$D$36)+(寸法→圧入力!D$34^2+寸法→圧入力!$D$3^2)/(寸法→圧入力!D$34^2-寸法→圧入力!$D$3^2)*(1/寸法→圧入力!$D$27)-(寸法→圧入力!$D$37/寸法→圧入力!$D$36)+(寸法→圧入力!$D$28/寸法→圧入力!$D$27)))</f>
        <v>164.3366659610096</v>
      </c>
      <c r="C38" s="13">
        <f>(テーブル3[[#This Row],[締め代]]/寸法→圧入力!$D$3)*(1/((寸法→圧入力!$D$3^2+寸法→圧入力!E$25^2)/(寸法→圧入力!$D$3^2-寸法→圧入力!E$25^2)*(1/寸法→圧入力!$D$36)+(寸法→圧入力!E$34^2+寸法→圧入力!$D$3^2)/(寸法→圧入力!E$34^2-寸法→圧入力!$D$3^2)*(1/寸法→圧入力!$D$27)-(寸法→圧入力!$D$37/寸法→圧入力!$D$36)+(寸法→圧入力!$D$28/寸法→圧入力!$D$27)))</f>
        <v>166.03505694927287</v>
      </c>
      <c r="D38" s="13">
        <f>(A38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167.71427909179485</v>
      </c>
      <c r="E38" s="13">
        <f>テーブル3[[#This Row],[半径方向応力min]]*寸法→圧入力!D$46*寸法→圧入力!D$5/1000</f>
        <v>28.630612942964781</v>
      </c>
      <c r="F38" s="13">
        <f>テーブル3[[#This Row],[半径方向応力min]]*寸法→圧入力!E$46*寸法→圧入力!E$5/1000</f>
        <v>36.562804507289329</v>
      </c>
      <c r="G38" s="13">
        <f>テーブル3[[#This Row],[半径方向応力min]]*寸法→圧入力!F$46*寸法→圧入力!F$5/1000</f>
        <v>44.813781954794671</v>
      </c>
      <c r="H38" s="13">
        <f>寸法→圧入力!$D$30</f>
        <v>345</v>
      </c>
      <c r="I38" s="13">
        <f>寸法→圧入力!$D$39</f>
        <v>150</v>
      </c>
      <c r="J38" s="13">
        <f>テーブル3[[#This Row],[半径方向応力nor]]*2*寸法→圧入力!E$24^2/(寸法→圧入力!E$24^2-寸法→圧入力!E$25^2)</f>
        <v>597.61997917016549</v>
      </c>
      <c r="K38" s="13">
        <f>テーブル3[[#This Row],[半径方向応力nor]]* (1+(寸法→圧入力!E$34/寸法→圧入力!E$33)^2)/((寸法→圧入力!E$34/寸法→圧入力!E$33)^2-1)</f>
        <v>318.98838281966448</v>
      </c>
      <c r="N38">
        <f t="shared" si="1"/>
        <v>110</v>
      </c>
      <c r="O38" s="29">
        <f>寸法→圧入力!F$24*(1+寸法→圧入力!D$29*10^-6*(テーブル4[[#This Row],[inner温度'[℃']]]-20)) - 寸法→圧入力!D$33*(1+寸法→圧入力!D$38*10^-6*(テーブル4[[#This Row],[inner温度'[℃']]]+O$3-20))</f>
        <v>0.10163170999999949</v>
      </c>
      <c r="P38" s="29">
        <f>寸法→圧入力!F$24*(1+寸法→圧入力!D$29*10^-6*(テーブル4[[#This Row],[inner温度'[℃']]]-20)) - 寸法→圧入力!D$33*(1+寸法→圧入力!D$38*10^-6*(テーブル4[[#This Row],[inner温度'[℃']]]+P$3-20))</f>
        <v>9.2202710000002241E-2</v>
      </c>
      <c r="Q38" s="29">
        <f>寸法→圧入力!F$24*(1+寸法→圧入力!D$29*10^-6*(テーブル4[[#This Row],[inner温度'[℃']]]-20)) - 寸法→圧入力!D$33*(1+寸法→圧入力!D$38*10^-6*(テーブル4[[#This Row],[inner温度'[℃']]]+Q$3-20))</f>
        <v>8.2773710000012102E-2</v>
      </c>
      <c r="R38" s="29">
        <f>寸法→圧入力!F$24*(1+寸法→圧入力!D$29*10^-6*(テーブル4[[#This Row],[inner温度'[℃']]]-20)) - 寸法→圧入力!D$33*(1+寸法→圧入力!D$38*10^-6*(テーブル4[[#This Row],[inner温度'[℃']]]+R$3-20))</f>
        <v>7.3344710000007751E-2</v>
      </c>
      <c r="S38" s="29">
        <f>寸法→圧入力!F$24*(1+寸法→圧入力!D$29*10^-6*(テーブル4[[#This Row],[inner温度'[℃']]]-20)) - 寸法→圧入力!D$33*(1+寸法→圧入力!D$38*10^-6*(テーブル4[[#This Row],[inner温度'[℃']]]+S$3-20))</f>
        <v>6.3915710000003401E-2</v>
      </c>
      <c r="T38" s="29">
        <f>寸法→圧入力!F$24*(1+寸法→圧入力!D$29*10^-6*(テーブル4[[#This Row],[inner温度'[℃']]]-20)) - 寸法→圧入力!D$33*(1+寸法→圧入力!D$38*10^-6*(テーブル4[[#This Row],[inner温度'[℃']]]+T$3-20))</f>
        <v>5.4486710000006155E-2</v>
      </c>
      <c r="U38" s="29">
        <f>寸法→圧入力!F$24*(1+寸法→圧入力!D$29*10^-6*(テーブル4[[#This Row],[inner温度'[℃']]]-20)) - 寸法→圧入力!D$33*(1+寸法→圧入力!D$38*10^-6*(テーブル4[[#This Row],[inner温度'[℃']]]+U$3-20))</f>
        <v>4.5057710000001805E-2</v>
      </c>
      <c r="V38" s="13">
        <f>(テーブル4[[#This Row],[締め代：Δ-30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53.265903048488347</v>
      </c>
      <c r="W38" s="13">
        <f>(テーブル4[[#This Row],[締め代：Δ-20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48.324096993625623</v>
      </c>
      <c r="X38" s="13">
        <f>(テーブル4[[#This Row],[締め代：Δ-10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43.382290938766623</v>
      </c>
      <c r="Y38" s="13">
        <f>(テーブル4[[#This Row],[締め代：Δ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38.440484883900176</v>
      </c>
      <c r="Z38" s="13">
        <f>(テーブル4[[#This Row],[締め代：Δ+10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33.498678829033729</v>
      </c>
      <c r="AA38" s="13">
        <f>(テーブル4[[#This Row],[締め代：Δ+20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28.556872774171005</v>
      </c>
      <c r="AB38" s="13">
        <f>(テーブル4[[#This Row],[締め代：Δ+30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23.615066719304554</v>
      </c>
      <c r="AC38" s="13">
        <f>テーブル4[[#This Row],[半径方向応力:Δ-30℃]]*2*寸法→圧入力!D$24^2/(寸法→圧入力!D$24^2-寸法→圧入力!F$25^2)</f>
        <v>192.78716284004133</v>
      </c>
      <c r="AD38" s="13">
        <f>テーブル4[[#This Row],[半径方向応力:Δ-20℃]]*2*寸法→圧入力!D$24^2/(寸法→圧入力!D$24^2-寸法→圧入力!F$25^2)</f>
        <v>174.90110977236958</v>
      </c>
      <c r="AE38" s="13">
        <f>テーブル4[[#This Row],[半径方向応力:Δ-10℃]]*2*寸法→圧入力!D$24^2/(寸法→圧入力!D$24^2-寸法→圧入力!F$25^2)</f>
        <v>157.01505670471127</v>
      </c>
      <c r="AF38" s="13">
        <f>テーブル4[[#This Row],[半径方向応力:Δ0℃]]*2*寸法→圧入力!D$24^2/(寸法→圧入力!D$24^2-寸法→圧入力!F$25^2)</f>
        <v>139.12900363702602</v>
      </c>
      <c r="AG38" s="13">
        <f>テーブル4[[#This Row],[半径方向応力:Δ+10℃]]*2*寸法→圧入力!D$24^2/(寸法→圧入力!D$24^2-寸法→圧入力!F$25^2)</f>
        <v>121.24295056934076</v>
      </c>
      <c r="AH38" s="13">
        <f>テーブル4[[#This Row],[半径方向応力:Δ+20℃]]*2*寸法→圧入力!D$24^2/(寸法→圧入力!D$24^2-寸法→圧入力!F$25^2)</f>
        <v>103.356897501669</v>
      </c>
      <c r="AI38" s="13">
        <f>テーブル4[[#This Row],[半径方向応力:Δ+30℃]]*2*寸法→圧入力!D$24^2/(寸法→圧入力!D$24^2-寸法→圧入力!F$25^2)</f>
        <v>85.470844433983729</v>
      </c>
      <c r="AJ38" s="13">
        <f>寸法→圧入力!$D$30</f>
        <v>345</v>
      </c>
      <c r="AK38" s="13">
        <f>テーブル4[[#This Row],[半径方向応力:Δ-30℃]]* (1+(寸法→圧入力!D$34/寸法→圧入力!F$33)^2)/((寸法→圧入力!D$34/寸法→圧入力!F$33)^2-1)</f>
        <v>104.2664736088208</v>
      </c>
      <c r="AL38" s="13">
        <f>テーブル4[[#This Row],[半径方向応力:Δ-20℃]]* (1+(寸法→圧入力!D$34/寸法→圧入力!F$33)^2)/((寸法→圧入力!D$34/寸法→圧入力!F$33)^2-1)</f>
        <v>94.593030353194308</v>
      </c>
      <c r="AM38" s="13">
        <f>テーブル4[[#This Row],[半径方向応力:Δ-10℃]]* (1+(寸法→圧入力!D$34/寸法→圧入力!F$33)^2)/((寸法→圧入力!D$34/寸法→圧入力!F$33)^2-1)</f>
        <v>84.919587097575089</v>
      </c>
      <c r="AN38" s="13">
        <f>テーブル4[[#This Row],[半径方向応力:Δ0℃]]* (1+(寸法→圧入力!D$34/寸法→圧入力!F$33)^2)/((寸法→圧入力!D$34/寸法→圧入力!F$33)^2-1)</f>
        <v>75.24614384194129</v>
      </c>
      <c r="AO38" s="13">
        <f>テーブル4[[#This Row],[半径方向応力:Δ+10℃]]* (1+(寸法→圧入力!D$34/寸法→圧入力!F$33)^2)/((寸法→圧入力!D$34/寸法→圧入力!F$33)^2-1)</f>
        <v>65.572700586307491</v>
      </c>
      <c r="AP38" s="13">
        <f>テーブル4[[#This Row],[半径方向応力:Δ+20℃]]* (1+(寸法→圧入力!D$34/寸法→圧入力!F$33)^2)/((寸法→圧入力!D$34/寸法→圧入力!F$33)^2-1)</f>
        <v>55.899257330680982</v>
      </c>
      <c r="AQ38" s="13">
        <f>テーブル4[[#This Row],[半径方向応力:Δ+30℃]]* (1+(寸法→圧入力!D$34/寸法→圧入力!F$33)^2)/((寸法→圧入力!D$34/寸法→圧入力!F$33)^2-1)</f>
        <v>46.225814075047182</v>
      </c>
      <c r="AR38" s="13">
        <f>寸法→圧入力!$D$39</f>
        <v>150</v>
      </c>
    </row>
    <row r="39" spans="1:44" x14ac:dyDescent="0.7">
      <c r="A39" s="29">
        <f t="shared" ref="A39:A56" si="2">$A$6+($A$3*(ROW(A39)-ROW($A$6)))</f>
        <v>0.33</v>
      </c>
      <c r="B39" s="13">
        <f>(テーブル3[[#This Row],[締め代]]/寸法→圧入力!$D$3)*(1/((寸法→圧入力!$D$3^2+寸法→圧入力!F$25^2)/(寸法→圧入力!$D$3^2-寸法→圧入力!F$25^2)*(1/寸法→圧入力!$D$36)+(寸法→圧入力!D$34^2+寸法→圧入力!$D$3^2)/(寸法→圧入力!D$34^2-寸法→圧入力!$D$3^2)*(1/寸法→圧入力!$D$27)-(寸法→圧入力!$D$37/寸法→圧入力!$D$36)+(寸法→圧入力!$D$28/寸法→圧入力!$D$27)))</f>
        <v>169.47218677229117</v>
      </c>
      <c r="C39" s="13">
        <f>(テーブル3[[#This Row],[締め代]]/寸法→圧入力!$D$3)*(1/((寸法→圧入力!$D$3^2+寸法→圧入力!E$25^2)/(寸法→圧入力!$D$3^2-寸法→圧入力!E$25^2)*(1/寸法→圧入力!$D$36)+(寸法→圧入力!E$34^2+寸法→圧入力!$D$3^2)/(寸法→圧入力!E$34^2-寸法→圧入力!$D$3^2)*(1/寸法→圧入力!$D$27)-(寸法→圧入力!$D$37/寸法→圧入力!$D$36)+(寸法→圧入力!$D$28/寸法→圧入力!$D$27)))</f>
        <v>171.22365247893765</v>
      </c>
      <c r="D39" s="13">
        <f>(A39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172.95535031341345</v>
      </c>
      <c r="E39" s="13">
        <f>テーブル3[[#This Row],[半径方向応力min]]*寸法→圧入力!D$46*寸法→圧入力!D$5/1000</f>
        <v>29.525319597432432</v>
      </c>
      <c r="F39" s="13">
        <f>テーブル3[[#This Row],[半径方向応力min]]*寸法→圧入力!E$46*寸法→圧入力!E$5/1000</f>
        <v>37.705392148142117</v>
      </c>
      <c r="G39" s="13">
        <f>テーブル3[[#This Row],[半径方向応力min]]*寸法→圧入力!F$46*寸法→圧入力!F$5/1000</f>
        <v>46.21421264088201</v>
      </c>
      <c r="H39" s="13">
        <f>寸法→圧入力!$D$30</f>
        <v>345</v>
      </c>
      <c r="I39" s="13">
        <f>寸法→圧入力!$D$39</f>
        <v>150</v>
      </c>
      <c r="J39" s="13">
        <f>テーブル3[[#This Row],[半径方向応力nor]]*2*寸法→圧入力!E$24^2/(寸法→圧入力!E$24^2-寸法→圧入力!E$25^2)</f>
        <v>616.29560351923317</v>
      </c>
      <c r="K39" s="13">
        <f>テーブル3[[#This Row],[半径方向応力nor]]* (1+(寸法→圧入力!E$34/寸法→圧入力!E$33)^2)/((寸法→圧入力!E$34/寸法→圧入力!E$33)^2-1)</f>
        <v>328.95676978277902</v>
      </c>
      <c r="N39">
        <f t="shared" si="1"/>
        <v>115</v>
      </c>
      <c r="O39" s="29">
        <f>寸法→圧入力!F$24*(1+寸法→圧入力!D$29*10^-6*(テーブル4[[#This Row],[inner温度'[℃']]]-20)) - 寸法→圧入力!D$33*(1+寸法→圧入力!D$38*10^-6*(テーブル4[[#This Row],[inner温度'[℃']]]+O$3-20))</f>
        <v>9.9595304999994028E-2</v>
      </c>
      <c r="P39" s="29">
        <f>寸法→圧入力!F$24*(1+寸法→圧入力!D$29*10^-6*(テーブル4[[#This Row],[inner温度'[℃']]]-20)) - 寸法→圧入力!D$33*(1+寸法→圧入力!D$38*10^-6*(テーブル4[[#This Row],[inner温度'[℃']]]+P$3-20))</f>
        <v>9.0166304999989677E-2</v>
      </c>
      <c r="Q39" s="29">
        <f>寸法→圧入力!F$24*(1+寸法→圧入力!D$29*10^-6*(テーブル4[[#This Row],[inner温度'[℃']]]-20)) - 寸法→圧入力!D$33*(1+寸法→圧入力!D$38*10^-6*(テーブル4[[#This Row],[inner温度'[℃']]]+Q$3-20))</f>
        <v>8.0737304999999537E-2</v>
      </c>
      <c r="R39" s="29">
        <f>寸法→圧入力!F$24*(1+寸法→圧入力!D$29*10^-6*(テーブル4[[#This Row],[inner温度'[℃']]]-20)) - 寸法→圧入力!D$33*(1+寸法→圧入力!D$38*10^-6*(テーブル4[[#This Row],[inner温度'[℃']]]+R$3-20))</f>
        <v>7.1308305000002292E-2</v>
      </c>
      <c r="S39" s="29">
        <f>寸法→圧入力!F$24*(1+寸法→圧入力!D$29*10^-6*(テーブル4[[#This Row],[inner温度'[℃']]]-20)) - 寸法→圧入力!D$33*(1+寸法→圧入力!D$38*10^-6*(テーブル4[[#This Row],[inner温度'[℃']]]+S$3-20))</f>
        <v>6.1879304999997942E-2</v>
      </c>
      <c r="T39" s="29">
        <f>寸法→圧入力!F$24*(1+寸法→圧入力!D$29*10^-6*(テーブル4[[#This Row],[inner温度'[℃']]]-20)) - 寸法→圧入力!D$33*(1+寸法→圧入力!D$38*10^-6*(テーブル4[[#This Row],[inner温度'[℃']]]+T$3-20))</f>
        <v>5.2450304999993591E-2</v>
      </c>
      <c r="U39" s="29">
        <f>寸法→圧入力!F$24*(1+寸法→圧入力!D$29*10^-6*(テーブル4[[#This Row],[inner温度'[℃']]]-20)) - 寸法→圧入力!D$33*(1+寸法→圧入力!D$38*10^-6*(テーブル4[[#This Row],[inner温度'[℃']]]+U$3-20))</f>
        <v>4.3021304999996346E-2</v>
      </c>
      <c r="V39" s="13">
        <f>(テーブル4[[#This Row],[締め代：Δ-30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52.198608684379472</v>
      </c>
      <c r="W39" s="13">
        <f>(テーブル4[[#This Row],[締め代：Δ-20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47.256802629513011</v>
      </c>
      <c r="X39" s="13">
        <f>(テーブル4[[#This Row],[締め代：Δ-10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42.314996574654018</v>
      </c>
      <c r="Y39" s="13">
        <f>(テーブル4[[#This Row],[締め代：Δ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37.373190519791294</v>
      </c>
      <c r="Z39" s="13">
        <f>(テーブル4[[#This Row],[締め代：Δ+10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32.431384464924847</v>
      </c>
      <c r="AA39" s="13">
        <f>(テーブル4[[#This Row],[締め代：Δ+20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27.4895784100584</v>
      </c>
      <c r="AB39" s="13">
        <f>(テーブル4[[#This Row],[締め代：Δ+30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22.547772355195676</v>
      </c>
      <c r="AC39" s="13">
        <f>テーブル4[[#This Row],[半径方向応力:Δ-30℃]]*2*寸法→圧入力!D$24^2/(寸法→圧入力!D$24^2-寸法→圧入力!F$25^2)</f>
        <v>188.92426667953862</v>
      </c>
      <c r="AD39" s="13">
        <f>テーブル4[[#This Row],[半径方向応力:Δ-20℃]]*2*寸法→圧入力!D$24^2/(寸法→圧入力!D$24^2-寸法→圧入力!F$25^2)</f>
        <v>171.03821361185331</v>
      </c>
      <c r="AE39" s="13">
        <f>テーブル4[[#This Row],[半径方向応力:Δ-10℃]]*2*寸法→圧入力!D$24^2/(寸法→圧入力!D$24^2-寸法→圧入力!F$25^2)</f>
        <v>153.15216054419503</v>
      </c>
      <c r="AF39" s="13">
        <f>テーブル4[[#This Row],[半径方向応力:Δ0℃]]*2*寸法→圧入力!D$24^2/(寸法→圧入力!D$24^2-寸法→圧入力!F$25^2)</f>
        <v>135.26610747652325</v>
      </c>
      <c r="AG39" s="13">
        <f>テーブル4[[#This Row],[半径方向応力:Δ+10℃]]*2*寸法→圧入力!D$24^2/(寸法→圧入力!D$24^2-寸法→圧入力!F$25^2)</f>
        <v>117.38005440883801</v>
      </c>
      <c r="AH39" s="13">
        <f>テーブル4[[#This Row],[半径方向応力:Δ+20℃]]*2*寸法→圧入力!D$24^2/(寸法→圧入力!D$24^2-寸法→圧入力!F$25^2)</f>
        <v>99.494001341152767</v>
      </c>
      <c r="AI39" s="13">
        <f>テーブル4[[#This Row],[半径方向応力:Δ+30℃]]*2*寸法→圧入力!D$24^2/(寸法→圧入力!D$24^2-寸法→圧入力!F$25^2)</f>
        <v>81.607948273481</v>
      </c>
      <c r="AJ39" s="13">
        <f>寸法→圧入力!$D$30</f>
        <v>345</v>
      </c>
      <c r="AK39" s="13">
        <f>テーブル4[[#This Row],[半径方向応力:Δ-30℃]]* (1+(寸法→圧入力!D$34/寸法→圧入力!F$33)^2)/((寸法→圧入力!D$34/寸法→圧入力!F$33)^2-1)</f>
        <v>102.17727558007624</v>
      </c>
      <c r="AL39" s="13">
        <f>テーブル4[[#This Row],[半径方向応力:Δ-20℃]]* (1+(寸法→圧入力!D$34/寸法→圧入力!F$33)^2)/((寸法→圧入力!D$34/寸法→圧入力!F$33)^2-1)</f>
        <v>92.503832324442413</v>
      </c>
      <c r="AM39" s="13">
        <f>テーブル4[[#This Row],[半径方向応力:Δ-10℃]]* (1+(寸法→圧入力!D$34/寸法→圧入力!F$33)^2)/((寸法→圧入力!D$34/寸法→圧入力!F$33)^2-1)</f>
        <v>82.830389068823209</v>
      </c>
      <c r="AN39" s="13">
        <f>テーブル4[[#This Row],[半径方向応力:Δ0℃]]* (1+(寸法→圧入力!D$34/寸法→圧入力!F$33)^2)/((寸法→圧入力!D$34/寸法→圧入力!F$33)^2-1)</f>
        <v>73.1569458131967</v>
      </c>
      <c r="AO39" s="13">
        <f>テーブル4[[#This Row],[半径方向応力:Δ+10℃]]* (1+(寸法→圧入力!D$34/寸法→圧入力!F$33)^2)/((寸法→圧入力!D$34/寸法→圧入力!F$33)^2-1)</f>
        <v>63.4835025575629</v>
      </c>
      <c r="AP39" s="13">
        <f>テーブル4[[#This Row],[半径方向応力:Δ+20℃]]* (1+(寸法→圧入力!D$34/寸法→圧入力!F$33)^2)/((寸法→圧入力!D$34/寸法→圧入力!F$33)^2-1)</f>
        <v>53.810059301929108</v>
      </c>
      <c r="AQ39" s="13">
        <f>テーブル4[[#This Row],[半径方向応力:Δ+30℃]]* (1+(寸法→圧入力!D$34/寸法→圧入力!F$33)^2)/((寸法→圧入力!D$34/寸法→圧入力!F$33)^2-1)</f>
        <v>44.136616046302599</v>
      </c>
      <c r="AR39" s="13">
        <f>寸法→圧入力!$D$39</f>
        <v>150</v>
      </c>
    </row>
    <row r="40" spans="1:44" x14ac:dyDescent="0.7">
      <c r="A40" s="29">
        <f t="shared" si="2"/>
        <v>0.34</v>
      </c>
      <c r="B40" s="13">
        <f>(テーブル3[[#This Row],[締め代]]/寸法→圧入力!$D$3)*(1/((寸法→圧入力!$D$3^2+寸法→圧入力!F$25^2)/(寸法→圧入力!$D$3^2-寸法→圧入力!F$25^2)*(1/寸法→圧入力!$D$36)+(寸法→圧入力!D$34^2+寸法→圧入力!$D$3^2)/(寸法→圧入力!D$34^2-寸法→圧入力!$D$3^2)*(1/寸法→圧入力!$D$27)-(寸法→圧入力!$D$37/寸法→圧入力!$D$36)+(寸法→圧入力!$D$28/寸法→圧入力!$D$27)))</f>
        <v>174.6077075835727</v>
      </c>
      <c r="C40" s="13">
        <f>(テーブル3[[#This Row],[締め代]]/寸法→圧入力!$D$3)*(1/((寸法→圧入力!$D$3^2+寸法→圧入力!E$25^2)/(寸法→圧入力!$D$3^2-寸法→圧入力!E$25^2)*(1/寸法→圧入力!$D$36)+(寸法→圧入力!E$34^2+寸法→圧入力!$D$3^2)/(寸法→圧入力!E$34^2-寸法→圧入力!$D$3^2)*(1/寸法→圧入力!$D$27)-(寸法→圧入力!$D$37/寸法→圧入力!$D$36)+(寸法→圧入力!$D$28/寸法→圧入力!$D$27)))</f>
        <v>176.4122480086024</v>
      </c>
      <c r="D40" s="13">
        <f>(A40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178.19642153503202</v>
      </c>
      <c r="E40" s="13">
        <f>テーブル3[[#This Row],[半径方向応力min]]*寸法→圧入力!D$46*寸法→圧入力!D$5/1000</f>
        <v>30.420026251900079</v>
      </c>
      <c r="F40" s="13">
        <f>テーブル3[[#This Row],[半径方向応力min]]*寸法→圧入力!E$46*寸法→圧入力!E$5/1000</f>
        <v>38.847979788994913</v>
      </c>
      <c r="G40" s="13">
        <f>テーブル3[[#This Row],[半径方向応力min]]*寸法→圧入力!F$46*寸法→圧入力!F$5/1000</f>
        <v>47.614643326969336</v>
      </c>
      <c r="H40" s="13">
        <f>寸法→圧入力!$D$30</f>
        <v>345</v>
      </c>
      <c r="I40" s="13">
        <f>寸法→圧入力!$D$39</f>
        <v>150</v>
      </c>
      <c r="J40" s="13">
        <f>テーブル3[[#This Row],[半径方向応力nor]]*2*寸法→圧入力!E$24^2/(寸法→圧入力!E$24^2-寸法→圧入力!E$25^2)</f>
        <v>634.97122786830073</v>
      </c>
      <c r="K40" s="13">
        <f>テーブル3[[#This Row],[半径方向応力nor]]* (1+(寸法→圧入力!E$34/寸法→圧入力!E$33)^2)/((寸法→圧入力!E$34/寸法→圧入力!E$33)^2-1)</f>
        <v>338.92515674589345</v>
      </c>
      <c r="N40">
        <f t="shared" si="1"/>
        <v>120</v>
      </c>
      <c r="O40" s="29">
        <f>寸法→圧入力!F$24*(1+寸法→圧入力!D$29*10^-6*(テーブル4[[#This Row],[inner温度'[℃']]]-20)) - 寸法→圧入力!D$33*(1+寸法→圧入力!D$38*10^-6*(テーブル4[[#This Row],[inner温度'[℃']]]+O$3-20))</f>
        <v>9.7558899999995674E-2</v>
      </c>
      <c r="P40" s="29">
        <f>寸法→圧入力!F$24*(1+寸法→圧入力!D$29*10^-6*(テーブル4[[#This Row],[inner温度'[℃']]]-20)) - 寸法→圧入力!D$33*(1+寸法→圧入力!D$38*10^-6*(テーブル4[[#This Row],[inner温度'[℃']]]+P$3-20))</f>
        <v>8.8129900000005534E-2</v>
      </c>
      <c r="Q40" s="29">
        <f>寸法→圧入力!F$24*(1+寸法→圧入力!D$29*10^-6*(テーブル4[[#This Row],[inner温度'[℃']]]-20)) - 寸法→圧入力!D$33*(1+寸法→圧入力!D$38*10^-6*(テーブル4[[#This Row],[inner温度'[℃']]]+Q$3-20))</f>
        <v>7.8700900000001184E-2</v>
      </c>
      <c r="R40" s="29">
        <f>寸法→圧入力!F$24*(1+寸法→圧入力!D$29*10^-6*(テーブル4[[#This Row],[inner温度'[℃']]]-20)) - 寸法→圧入力!D$33*(1+寸法→圧入力!D$38*10^-6*(テーブル4[[#This Row],[inner温度'[℃']]]+R$3-20))</f>
        <v>6.9271899999996833E-2</v>
      </c>
      <c r="S40" s="29">
        <f>寸法→圧入力!F$24*(1+寸法→圧入力!D$29*10^-6*(テーブル4[[#This Row],[inner温度'[℃']]]-20)) - 寸法→圧入力!D$33*(1+寸法→圧入力!D$38*10^-6*(テーブル4[[#This Row],[inner温度'[℃']]]+S$3-20))</f>
        <v>5.9842899999999588E-2</v>
      </c>
      <c r="T40" s="29">
        <f>寸法→圧入力!F$24*(1+寸法→圧入力!D$29*10^-6*(テーブル4[[#This Row],[inner温度'[℃']]]-20)) - 寸法→圧入力!D$33*(1+寸法→圧入力!D$38*10^-6*(テーブル4[[#This Row],[inner温度'[℃']]]+T$3-20))</f>
        <v>5.0413899999995238E-2</v>
      </c>
      <c r="U40" s="29">
        <f>寸法→圧入力!F$24*(1+寸法→圧入力!D$29*10^-6*(テーブル4[[#This Row],[inner温度'[℃']]]-20)) - 寸法→圧入力!D$33*(1+寸法→圧入力!D$38*10^-6*(テーブル4[[#This Row],[inner温度'[℃']]]+U$3-20))</f>
        <v>4.0984900000005098E-2</v>
      </c>
      <c r="V40" s="13">
        <f>(テーブル4[[#This Row],[締め代：Δ-30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51.131314320274306</v>
      </c>
      <c r="W40" s="13">
        <f>(テーブル4[[#This Row],[締め代：Δ-20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46.189508265415306</v>
      </c>
      <c r="X40" s="13">
        <f>(テーブル4[[#This Row],[締め代：Δ-10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41.247702210548859</v>
      </c>
      <c r="Y40" s="13">
        <f>(テーブル4[[#This Row],[締め代：Δ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36.305896155682412</v>
      </c>
      <c r="Z40" s="13">
        <f>(テーブル4[[#This Row],[締め代：Δ+10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31.364090100819688</v>
      </c>
      <c r="AA40" s="13">
        <f>(テーブル4[[#This Row],[締め代：Δ+20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26.422284045953244</v>
      </c>
      <c r="AB40" s="13">
        <f>(テーブル4[[#This Row],[締め代：Δ+30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21.48047799109424</v>
      </c>
      <c r="AC40" s="13">
        <f>テーブル4[[#This Row],[半径方向応力:Δ-30℃]]*2*寸法→圧入力!D$24^2/(寸法→圧入力!D$24^2-寸法→圧入力!F$25^2)</f>
        <v>185.06137051904932</v>
      </c>
      <c r="AD40" s="13">
        <f>テーブル4[[#This Row],[半径方向応力:Δ-20℃]]*2*寸法→圧入力!D$24^2/(寸法→圧入力!D$24^2-寸法→圧入力!F$25^2)</f>
        <v>167.17531745139101</v>
      </c>
      <c r="AE40" s="13">
        <f>テーブル4[[#This Row],[半径方向応力:Δ-10℃]]*2*寸法→圧入力!D$24^2/(寸法→圧入力!D$24^2-寸法→圧入力!F$25^2)</f>
        <v>149.28926438370576</v>
      </c>
      <c r="AF40" s="13">
        <f>テーブル4[[#This Row],[半径方向応力:Δ0℃]]*2*寸法→圧入力!D$24^2/(寸法→圧入力!D$24^2-寸法→圧入力!F$25^2)</f>
        <v>131.40321131602053</v>
      </c>
      <c r="AG40" s="13">
        <f>テーブル4[[#This Row],[半径方向応力:Δ+10℃]]*2*寸法→圧入力!D$24^2/(寸法→圧入力!D$24^2-寸法→圧入力!F$25^2)</f>
        <v>113.51715824834875</v>
      </c>
      <c r="AH40" s="13">
        <f>テーブル4[[#This Row],[半径方向応力:Δ+20℃]]*2*寸法→圧入力!D$24^2/(寸法→圧入力!D$24^2-寸法→圧入力!F$25^2)</f>
        <v>95.631105180663511</v>
      </c>
      <c r="AI40" s="13">
        <f>テーブル4[[#This Row],[半径方向応力:Δ+30℃]]*2*寸法→圧入力!D$24^2/(寸法→圧入力!D$24^2-寸法→圧入力!F$25^2)</f>
        <v>77.745052113005201</v>
      </c>
      <c r="AJ40" s="13">
        <f>寸法→圧入力!$D$30</f>
        <v>345</v>
      </c>
      <c r="AK40" s="13">
        <f>テーブル4[[#This Row],[半径方向応力:Δ-30℃]]* (1+(寸法→圧入力!D$34/寸法→圧入力!F$33)^2)/((寸法→圧入力!D$34/寸法→圧入力!F$33)^2-1)</f>
        <v>100.08807755133894</v>
      </c>
      <c r="AL40" s="13">
        <f>テーブル4[[#This Row],[半径方向応力:Δ-20℃]]* (1+(寸法→圧入力!D$34/寸法→圧入力!F$33)^2)/((寸法→圧入力!D$34/寸法→圧入力!F$33)^2-1)</f>
        <v>90.414634295719722</v>
      </c>
      <c r="AM40" s="13">
        <f>テーブル4[[#This Row],[半径方向応力:Δ-10℃]]* (1+(寸法→圧入力!D$34/寸法→圧入力!F$33)^2)/((寸法→圧入力!D$34/寸法→圧入力!F$33)^2-1)</f>
        <v>80.741191040085909</v>
      </c>
      <c r="AN40" s="13">
        <f>テーブル4[[#This Row],[半径方向応力:Δ0℃]]* (1+(寸法→圧入力!D$34/寸法→圧入力!F$33)^2)/((寸法→圧入力!D$34/寸法→圧入力!F$33)^2-1)</f>
        <v>71.067747784452123</v>
      </c>
      <c r="AO40" s="13">
        <f>テーブル4[[#This Row],[半径方向応力:Δ+10℃]]* (1+(寸法→圧入力!D$34/寸法→圧入力!F$33)^2)/((寸法→圧入力!D$34/寸法→圧入力!F$33)^2-1)</f>
        <v>61.394304528825614</v>
      </c>
      <c r="AP40" s="13">
        <f>テーブル4[[#This Row],[半径方向応力:Δ+20℃]]* (1+(寸法→圧入力!D$34/寸法→圧入力!F$33)^2)/((寸法→圧入力!D$34/寸法→圧入力!F$33)^2-1)</f>
        <v>51.720861273191822</v>
      </c>
      <c r="AQ40" s="13">
        <f>テーブル4[[#This Row],[半径方向応力:Δ+30℃]]* (1+(寸法→圧入力!D$34/寸法→圧入力!F$33)^2)/((寸法→圧入力!D$34/寸法→圧入力!F$33)^2-1)</f>
        <v>42.047418017572596</v>
      </c>
      <c r="AR40" s="13">
        <f>寸法→圧入力!$D$39</f>
        <v>150</v>
      </c>
    </row>
    <row r="41" spans="1:44" x14ac:dyDescent="0.7">
      <c r="A41" s="29">
        <f t="shared" si="2"/>
        <v>0.35000000000000003</v>
      </c>
      <c r="B41" s="13">
        <f>(テーブル3[[#This Row],[締め代]]/寸法→圧入力!$D$3)*(1/((寸法→圧入力!$D$3^2+寸法→圧入力!F$25^2)/(寸法→圧入力!$D$3^2-寸法→圧入力!F$25^2)*(1/寸法→圧入力!$D$36)+(寸法→圧入力!D$34^2+寸法→圧入力!$D$3^2)/(寸法→圧入力!D$34^2-寸法→圧入力!$D$3^2)*(1/寸法→圧入力!$D$27)-(寸法→圧入力!$D$37/寸法→圧入力!$D$36)+(寸法→圧入力!$D$28/寸法→圧入力!$D$27)))</f>
        <v>179.74322839485427</v>
      </c>
      <c r="C41" s="13">
        <f>(テーブル3[[#This Row],[締め代]]/寸法→圧入力!$D$3)*(1/((寸法→圧入力!$D$3^2+寸法→圧入力!E$25^2)/(寸法→圧入力!$D$3^2-寸法→圧入力!E$25^2)*(1/寸法→圧入力!$D$36)+(寸法→圧入力!E$34^2+寸法→圧入力!$D$3^2)/(寸法→圧入力!E$34^2-寸法→圧入力!$D$3^2)*(1/寸法→圧入力!$D$27)-(寸法→圧入力!$D$37/寸法→圧入力!$D$36)+(寸法→圧入力!$D$28/寸法→圧入力!$D$27)))</f>
        <v>181.60084353826721</v>
      </c>
      <c r="D41" s="13">
        <f>(A41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183.43749275665064</v>
      </c>
      <c r="E41" s="13">
        <f>テーブル3[[#This Row],[半径方向応力min]]*寸法→圧入力!D$46*寸法→圧入力!D$5/1000</f>
        <v>31.31473290636773</v>
      </c>
      <c r="F41" s="13">
        <f>テーブル3[[#This Row],[半径方向応力min]]*寸法→圧入力!E$46*寸法→圧入力!E$5/1000</f>
        <v>39.990567429847701</v>
      </c>
      <c r="G41" s="13">
        <f>テーブル3[[#This Row],[半径方向応力min]]*寸法→圧入力!F$46*寸法→圧入力!F$5/1000</f>
        <v>49.015074013056676</v>
      </c>
      <c r="H41" s="13">
        <f>寸法→圧入力!$D$30</f>
        <v>345</v>
      </c>
      <c r="I41" s="13">
        <f>寸法→圧入力!$D$39</f>
        <v>150</v>
      </c>
      <c r="J41" s="13">
        <f>テーブル3[[#This Row],[半径方向応力nor]]*2*寸法→圧入力!E$24^2/(寸法→圧入力!E$24^2-寸法→圧入力!E$25^2)</f>
        <v>653.64685221736852</v>
      </c>
      <c r="K41" s="13">
        <f>テーブル3[[#This Row],[半径方向応力nor]]* (1+(寸法→圧入力!E$34/寸法→圧入力!E$33)^2)/((寸法→圧入力!E$34/寸法→圧入力!E$33)^2-1)</f>
        <v>348.89354370900804</v>
      </c>
      <c r="N41">
        <f t="shared" si="1"/>
        <v>125</v>
      </c>
      <c r="O41" s="29">
        <f>寸法→圧入力!F$24*(1+寸法→圧入力!D$29*10^-6*(テーブル4[[#This Row],[inner温度'[℃']]]-20)) - 寸法→圧入力!D$33*(1+寸法→圧入力!D$38*10^-6*(テーブル4[[#This Row],[inner温度'[℃']]]+O$3-20))</f>
        <v>9.5522494999990215E-2</v>
      </c>
      <c r="P41" s="29">
        <f>寸法→圧入力!F$24*(1+寸法→圧入力!D$29*10^-6*(テーブル4[[#This Row],[inner温度'[℃']]]-20)) - 寸法→圧入力!D$33*(1+寸法→圧入力!D$38*10^-6*(テーブル4[[#This Row],[inner温度'[℃']]]+P$3-20))</f>
        <v>8.6093495000000075E-2</v>
      </c>
      <c r="Q41" s="29">
        <f>寸法→圧入力!F$24*(1+寸法→圧入力!D$29*10^-6*(テーブル4[[#This Row],[inner温度'[℃']]]-20)) - 寸法→圧入力!D$33*(1+寸法→圧入力!D$38*10^-6*(テーブル4[[#This Row],[inner温度'[℃']]]+Q$3-20))</f>
        <v>7.666449500000283E-2</v>
      </c>
      <c r="R41" s="29">
        <f>寸法→圧入力!F$24*(1+寸法→圧入力!D$29*10^-6*(テーブル4[[#This Row],[inner温度'[℃']]]-20)) - 寸法→圧入力!D$33*(1+寸法→圧入力!D$38*10^-6*(テーブル4[[#This Row],[inner温度'[℃']]]+R$3-20))</f>
        <v>6.723549499999848E-2</v>
      </c>
      <c r="S41" s="29">
        <f>寸法→圧入力!F$24*(1+寸法→圧入力!D$29*10^-6*(テーブル4[[#This Row],[inner温度'[℃']]]-20)) - 寸法→圧入力!D$33*(1+寸法→圧入力!D$38*10^-6*(テーブル4[[#This Row],[inner温度'[℃']]]+S$3-20))</f>
        <v>5.7806494999994129E-2</v>
      </c>
      <c r="T41" s="29">
        <f>寸法→圧入力!F$24*(1+寸法→圧入力!D$29*10^-6*(テーブル4[[#This Row],[inner温度'[℃']]]-20)) - 寸法→圧入力!D$33*(1+寸法→圧入力!D$38*10^-6*(テーブル4[[#This Row],[inner温度'[℃']]]+T$3-20))</f>
        <v>4.8377494999996884E-2</v>
      </c>
      <c r="U41" s="29">
        <f>寸法→圧入力!F$24*(1+寸法→圧入力!D$29*10^-6*(テーブル4[[#This Row],[inner温度'[℃']]]-20)) - 寸法→圧入力!D$33*(1+寸法→圧入力!D$38*10^-6*(テーブル4[[#This Row],[inner温度'[℃']]]+U$3-20))</f>
        <v>3.8948494999999639E-2</v>
      </c>
      <c r="V41" s="13">
        <f>(テーブル4[[#This Row],[締め代：Δ-30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50.064019956165424</v>
      </c>
      <c r="W41" s="13">
        <f>(テーブル4[[#This Row],[締め代：Δ-20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45.122213901306424</v>
      </c>
      <c r="X41" s="13">
        <f>(テーブル4[[#This Row],[締め代：Δ-10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40.180407846443707</v>
      </c>
      <c r="Y41" s="13">
        <f>(テーブル4[[#This Row],[締め代：Δ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35.238601791577253</v>
      </c>
      <c r="Z41" s="13">
        <f>(テーブル4[[#This Row],[締め代：Δ+10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30.296795736710809</v>
      </c>
      <c r="AA41" s="13">
        <f>(テーブル4[[#This Row],[締め代：Δ+20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25.354989681848085</v>
      </c>
      <c r="AB41" s="13">
        <f>(テーブル4[[#This Row],[締め代：Δ+30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20.413183626985361</v>
      </c>
      <c r="AC41" s="13">
        <f>テーブル4[[#This Row],[半径方向応力:Δ-30℃]]*2*寸法→圧入力!D$24^2/(寸法→圧入力!D$24^2-寸法→圧入力!F$25^2)</f>
        <v>181.19847435854655</v>
      </c>
      <c r="AD41" s="13">
        <f>テーブル4[[#This Row],[半径方向応力:Δ-20℃]]*2*寸法→圧入力!D$24^2/(寸法→圧入力!D$24^2-寸法→圧入力!F$25^2)</f>
        <v>163.31242129088824</v>
      </c>
      <c r="AE41" s="13">
        <f>テーブル4[[#This Row],[半径方向応力:Δ-10℃]]*2*寸法→圧入力!D$24^2/(寸法→圧入力!D$24^2-寸法→圧入力!F$25^2)</f>
        <v>145.42636822321651</v>
      </c>
      <c r="AF41" s="13">
        <f>テーブル4[[#This Row],[半径方向応力:Δ0℃]]*2*寸法→圧入力!D$24^2/(寸法→圧入力!D$24^2-寸法→圧入力!F$25^2)</f>
        <v>127.54031515553123</v>
      </c>
      <c r="AG41" s="13">
        <f>テーブル4[[#This Row],[半径方向応力:Δ+10℃]]*2*寸法→圧入力!D$24^2/(寸法→圧入力!D$24^2-寸法→圧入力!F$25^2)</f>
        <v>109.65426208784601</v>
      </c>
      <c r="AH41" s="13">
        <f>テーブル4[[#This Row],[半径方向応力:Δ+20℃]]*2*寸法→圧入力!D$24^2/(寸法→圧入力!D$24^2-寸法→圧入力!F$25^2)</f>
        <v>91.768209020174226</v>
      </c>
      <c r="AI41" s="13">
        <f>テーブル4[[#This Row],[半径方向応力:Δ+30℃]]*2*寸法→圧入力!D$24^2/(寸法→圧入力!D$24^2-寸法→圧入力!F$25^2)</f>
        <v>73.882155952502458</v>
      </c>
      <c r="AJ41" s="13">
        <f>寸法→圧入力!$D$30</f>
        <v>345</v>
      </c>
      <c r="AK41" s="13">
        <f>テーブル4[[#This Row],[半径方向応力:Δ-30℃]]* (1+(寸法→圧入力!D$34/寸法→圧入力!F$33)^2)/((寸法→圧入力!D$34/寸法→圧入力!F$33)^2-1)</f>
        <v>97.998879522594351</v>
      </c>
      <c r="AL41" s="13">
        <f>テーブル4[[#This Row],[半径方向応力:Δ-20℃]]* (1+(寸法→圧入力!D$34/寸法→圧入力!F$33)^2)/((寸法→圧入力!D$34/寸法→圧入力!F$33)^2-1)</f>
        <v>88.325436266975132</v>
      </c>
      <c r="AM41" s="13">
        <f>テーブル4[[#This Row],[半径方向応力:Δ-10℃]]* (1+(寸法→圧入力!D$34/寸法→圧入力!F$33)^2)/((寸法→圧入力!D$34/寸法→圧入力!F$33)^2-1)</f>
        <v>78.651993011348637</v>
      </c>
      <c r="AN41" s="13">
        <f>テーブル4[[#This Row],[半径方向応力:Δ0℃]]* (1+(寸法→圧入力!D$34/寸法→圧入力!F$33)^2)/((寸法→圧入力!D$34/寸法→圧入力!F$33)^2-1)</f>
        <v>68.978549755714837</v>
      </c>
      <c r="AO41" s="13">
        <f>テーブル4[[#This Row],[半径方向応力:Δ+10℃]]* (1+(寸法→圧入力!D$34/寸法→圧入力!F$33)^2)/((寸法→圧入力!D$34/寸法→圧入力!F$33)^2-1)</f>
        <v>59.305106500081038</v>
      </c>
      <c r="AP41" s="13">
        <f>テーブル4[[#This Row],[半径方向応力:Δ+20℃]]* (1+(寸法→圧入力!D$34/寸法→圧入力!F$33)^2)/((寸法→圧入力!D$34/寸法→圧入力!F$33)^2-1)</f>
        <v>49.631663244454529</v>
      </c>
      <c r="AQ41" s="13">
        <f>テーブル4[[#This Row],[半径方向応力:Δ+30℃]]* (1+(寸法→圧入力!D$34/寸法→圧入力!F$33)^2)/((寸法→圧入力!D$34/寸法→圧入力!F$33)^2-1)</f>
        <v>39.95821998882802</v>
      </c>
      <c r="AR41" s="13">
        <f>寸法→圧入力!$D$39</f>
        <v>150</v>
      </c>
    </row>
    <row r="42" spans="1:44" x14ac:dyDescent="0.7">
      <c r="A42" s="29">
        <f t="shared" si="2"/>
        <v>0.36</v>
      </c>
      <c r="B42" s="13">
        <f>(テーブル3[[#This Row],[締め代]]/寸法→圧入力!$D$3)*(1/((寸法→圧入力!$D$3^2+寸法→圧入力!F$25^2)/(寸法→圧入力!$D$3^2-寸法→圧入力!F$25^2)*(1/寸法→圧入力!$D$36)+(寸法→圧入力!D$34^2+寸法→圧入力!$D$3^2)/(寸法→圧入力!D$34^2-寸法→圧入力!$D$3^2)*(1/寸法→圧入力!$D$27)-(寸法→圧入力!$D$37/寸法→圧入力!$D$36)+(寸法→圧入力!$D$28/寸法→圧入力!$D$27)))</f>
        <v>184.87874920613581</v>
      </c>
      <c r="C42" s="13">
        <f>(テーブル3[[#This Row],[締め代]]/寸法→圧入力!$D$3)*(1/((寸法→圧入力!$D$3^2+寸法→圧入力!E$25^2)/(寸法→圧入力!$D$3^2-寸法→圧入力!E$25^2)*(1/寸法→圧入力!$D$36)+(寸法→圧入力!E$34^2+寸法→圧入力!$D$3^2)/(寸法→圧入力!E$34^2-寸法→圧入力!$D$3^2)*(1/寸法→圧入力!$D$27)-(寸法→圧入力!$D$37/寸法→圧入力!$D$36)+(寸法→圧入力!$D$28/寸法→圧入力!$D$27)))</f>
        <v>186.78943906793197</v>
      </c>
      <c r="D42" s="13">
        <f>(A42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188.67856397826921</v>
      </c>
      <c r="E42" s="13">
        <f>テーブル3[[#This Row],[半径方向応力min]]*寸法→圧入力!D$46*寸法→圧入力!D$5/1000</f>
        <v>32.209439560835378</v>
      </c>
      <c r="F42" s="13">
        <f>テーブル3[[#This Row],[半径方向応力min]]*寸法→圧入力!E$46*寸法→圧入力!E$5/1000</f>
        <v>41.133155070700496</v>
      </c>
      <c r="G42" s="13">
        <f>テーブル3[[#This Row],[半径方向応力min]]*寸法→圧入力!F$46*寸法→圧入力!F$5/1000</f>
        <v>50.415504699144009</v>
      </c>
      <c r="H42" s="13">
        <f>寸法→圧入力!$D$30</f>
        <v>345</v>
      </c>
      <c r="I42" s="13">
        <f>寸法→圧入力!$D$39</f>
        <v>150</v>
      </c>
      <c r="J42" s="13">
        <f>テーブル3[[#This Row],[半径方向応力nor]]*2*寸法→圧入力!E$24^2/(寸法→圧入力!E$24^2-寸法→圧入力!E$25^2)</f>
        <v>672.32247656643619</v>
      </c>
      <c r="K42" s="13">
        <f>テーブル3[[#This Row],[半径方向応力nor]]* (1+(寸法→圧入力!E$34/寸法→圧入力!E$33)^2)/((寸法→圧入力!E$34/寸法→圧入力!E$33)^2-1)</f>
        <v>358.86193067212253</v>
      </c>
      <c r="N42">
        <f t="shared" si="1"/>
        <v>130</v>
      </c>
      <c r="O42" s="29">
        <f>寸法→圧入力!F$24*(1+寸法→圧入力!D$29*10^-6*(テーブル4[[#This Row],[inner温度'[℃']]]-20)) - 寸法→圧入力!D$33*(1+寸法→圧入力!D$38*10^-6*(テーブル4[[#This Row],[inner温度'[℃']]]+O$3-20))</f>
        <v>9.3486090000006072E-2</v>
      </c>
      <c r="P42" s="29">
        <f>寸法→圧入力!F$24*(1+寸法→圧入力!D$29*10^-6*(テーブル4[[#This Row],[inner温度'[℃']]]-20)) - 寸法→圧入力!D$33*(1+寸法→圧入力!D$38*10^-6*(テーブル4[[#This Row],[inner温度'[℃']]]+P$3-20))</f>
        <v>8.4057090000001722E-2</v>
      </c>
      <c r="Q42" s="29">
        <f>寸法→圧入力!F$24*(1+寸法→圧入力!D$29*10^-6*(テーブル4[[#This Row],[inner温度'[℃']]]-20)) - 寸法→圧入力!D$33*(1+寸法→圧入力!D$38*10^-6*(テーブル4[[#This Row],[inner温度'[℃']]]+Q$3-20))</f>
        <v>7.4628089999997371E-2</v>
      </c>
      <c r="R42" s="29">
        <f>寸法→圧入力!F$24*(1+寸法→圧入力!D$29*10^-6*(テーブル4[[#This Row],[inner温度'[℃']]]-20)) - 寸法→圧入力!D$33*(1+寸法→圧入力!D$38*10^-6*(テーブル4[[#This Row],[inner温度'[℃']]]+R$3-20))</f>
        <v>6.5199090000000126E-2</v>
      </c>
      <c r="S42" s="29">
        <f>寸法→圧入力!F$24*(1+寸法→圧入力!D$29*10^-6*(テーブル4[[#This Row],[inner温度'[℃']]]-20)) - 寸法→圧入力!D$33*(1+寸法→圧入力!D$38*10^-6*(テーブル4[[#This Row],[inner温度'[℃']]]+S$3-20))</f>
        <v>5.5770089999995776E-2</v>
      </c>
      <c r="T42" s="29">
        <f>寸法→圧入力!F$24*(1+寸法→圧入力!D$29*10^-6*(テーブル4[[#This Row],[inner温度'[℃']]]-20)) - 寸法→圧入力!D$33*(1+寸法→圧入力!D$38*10^-6*(テーブル4[[#This Row],[inner温度'[℃']]]+T$3-20))</f>
        <v>4.6341090000005636E-2</v>
      </c>
      <c r="U42" s="29">
        <f>寸法→圧入力!F$24*(1+寸法→圧入力!D$29*10^-6*(テーブル4[[#This Row],[inner温度'[℃']]]-20)) - 寸法→圧入力!D$33*(1+寸法→圧入力!D$38*10^-6*(テーブル4[[#This Row],[inner温度'[℃']]]+U$3-20))</f>
        <v>3.6912090000001285E-2</v>
      </c>
      <c r="V42" s="13">
        <f>(テーブル4[[#This Row],[締め代：Δ-30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48.996725592067712</v>
      </c>
      <c r="W42" s="13">
        <f>(テーブル4[[#This Row],[締め代：Δ-20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44.054919537201272</v>
      </c>
      <c r="X42" s="13">
        <f>(テーブル4[[#This Row],[締め代：Δ-10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39.113113482334825</v>
      </c>
      <c r="Y42" s="13">
        <f>(テーブル4[[#This Row],[締め代：Δ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34.171307427472101</v>
      </c>
      <c r="Z42" s="13">
        <f>(テーブル4[[#This Row],[締め代：Δ+10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29.229501372605654</v>
      </c>
      <c r="AA42" s="13">
        <f>(テーブル4[[#This Row],[締め代：Δ+20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24.28769531774665</v>
      </c>
      <c r="AB42" s="13">
        <f>(テーブル4[[#This Row],[締め代：Δ+30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19.345889262880203</v>
      </c>
      <c r="AC42" s="13">
        <f>テーブル4[[#This Row],[半径方向応力:Δ-30℃]]*2*寸法→圧入力!D$24^2/(寸法→圧入力!D$24^2-寸法→圧入力!F$25^2)</f>
        <v>177.33557819808425</v>
      </c>
      <c r="AD42" s="13">
        <f>テーブル4[[#This Row],[半径方向応力:Δ-20℃]]*2*寸法→圧入力!D$24^2/(寸法→圧入力!D$24^2-寸法→圧入力!F$25^2)</f>
        <v>159.44952513039902</v>
      </c>
      <c r="AE42" s="13">
        <f>テーブル4[[#This Row],[半径方向応力:Δ-10℃]]*2*寸法→圧入力!D$24^2/(寸法→圧入力!D$24^2-寸法→圧入力!F$25^2)</f>
        <v>141.56347206271377</v>
      </c>
      <c r="AF42" s="13">
        <f>テーブル4[[#This Row],[半径方向応力:Δ0℃]]*2*寸法→圧入力!D$24^2/(寸法→圧入力!D$24^2-寸法→圧入力!F$25^2)</f>
        <v>123.67741899504199</v>
      </c>
      <c r="AG42" s="13">
        <f>テーブル4[[#This Row],[半径方向応力:Δ+10℃]]*2*寸法→圧入力!D$24^2/(寸法→圧入力!D$24^2-寸法→圧入力!F$25^2)</f>
        <v>105.79136592735675</v>
      </c>
      <c r="AH42" s="13">
        <f>テーブル4[[#This Row],[半径方向応力:Δ+20℃]]*2*寸法→圧入力!D$24^2/(寸法→圧入力!D$24^2-寸法→圧入力!F$25^2)</f>
        <v>87.905312859698427</v>
      </c>
      <c r="AI42" s="13">
        <f>テーブル4[[#This Row],[半径方向応力:Δ+30℃]]*2*寸法→圧入力!D$24^2/(寸法→圧入力!D$24^2-寸法→圧入力!F$25^2)</f>
        <v>70.019259792013173</v>
      </c>
      <c r="AJ42" s="13">
        <f>寸法→圧入力!$D$30</f>
        <v>345</v>
      </c>
      <c r="AK42" s="13">
        <f>テーブル4[[#This Row],[半径方向応力:Δ-30℃]]* (1+(寸法→圧入力!D$34/寸法→圧入力!F$33)^2)/((寸法→圧入力!D$34/寸法→圧入力!F$33)^2-1)</f>
        <v>95.909681493871631</v>
      </c>
      <c r="AL42" s="13">
        <f>テーブル4[[#This Row],[半径方向応力:Δ-20℃]]* (1+(寸法→圧入力!D$34/寸法→圧入力!F$33)^2)/((寸法→圧入力!D$34/寸法→圧入力!F$33)^2-1)</f>
        <v>86.23623823823786</v>
      </c>
      <c r="AM42" s="13">
        <f>テーブル4[[#This Row],[半径方向応力:Δ-10℃]]* (1+(寸法→圧入力!D$34/寸法→圧入力!F$33)^2)/((寸法→圧入力!D$34/寸法→圧入力!F$33)^2-1)</f>
        <v>76.562794982604061</v>
      </c>
      <c r="AN42" s="13">
        <f>テーブル4[[#This Row],[半径方向応力:Δ0℃]]* (1+(寸法→圧入力!D$34/寸法→圧入力!F$33)^2)/((寸法→圧入力!D$34/寸法→圧入力!F$33)^2-1)</f>
        <v>66.889351726977537</v>
      </c>
      <c r="AO42" s="13">
        <f>テーブル4[[#This Row],[半径方向応力:Δ+10℃]]* (1+(寸法→圧入力!D$34/寸法→圧入力!F$33)^2)/((寸法→圧入力!D$34/寸法→圧入力!F$33)^2-1)</f>
        <v>57.215908471343752</v>
      </c>
      <c r="AP42" s="13">
        <f>テーブル4[[#This Row],[半径方向応力:Δ+20℃]]* (1+(寸法→圧入力!D$34/寸法→圧入力!F$33)^2)/((寸法→圧入力!D$34/寸法→圧入力!F$33)^2-1)</f>
        <v>47.542465215724519</v>
      </c>
      <c r="AQ42" s="13">
        <f>テーブル4[[#This Row],[半径方向応力:Δ+30℃]]* (1+(寸法→圧入力!D$34/寸法→圧入力!F$33)^2)/((寸法→圧入力!D$34/寸法→圧入力!F$33)^2-1)</f>
        <v>37.86902196009072</v>
      </c>
      <c r="AR42" s="13">
        <f>寸法→圧入力!$D$39</f>
        <v>150</v>
      </c>
    </row>
    <row r="43" spans="1:44" x14ac:dyDescent="0.7">
      <c r="A43" s="29">
        <f t="shared" si="2"/>
        <v>0.37</v>
      </c>
      <c r="B43" s="13">
        <f>(テーブル3[[#This Row],[締め代]]/寸法→圧入力!$D$3)*(1/((寸法→圧入力!$D$3^2+寸法→圧入力!F$25^2)/(寸法→圧入力!$D$3^2-寸法→圧入力!F$25^2)*(1/寸法→圧入力!$D$36)+(寸法→圧入力!D$34^2+寸法→圧入力!$D$3^2)/(寸法→圧入力!D$34^2-寸法→圧入力!$D$3^2)*(1/寸法→圧入力!$D$27)-(寸法→圧入力!$D$37/寸法→圧入力!$D$36)+(寸法→圧入力!$D$28/寸法→圧入力!$D$27)))</f>
        <v>190.01427001741737</v>
      </c>
      <c r="C43" s="13">
        <f>(テーブル3[[#This Row],[締め代]]/寸法→圧入力!$D$3)*(1/((寸法→圧入力!$D$3^2+寸法→圧入力!E$25^2)/(寸法→圧入力!$D$3^2-寸法→圧入力!E$25^2)*(1/寸法→圧入力!$D$36)+(寸法→圧入力!E$34^2+寸法→圧入力!$D$3^2)/(寸法→圧入力!E$34^2-寸法→圧入力!$D$3^2)*(1/寸法→圧入力!$D$27)-(寸法→圧入力!$D$37/寸法→圧入力!$D$36)+(寸法→圧入力!$D$28/寸法→圧入力!$D$27)))</f>
        <v>191.97803459759675</v>
      </c>
      <c r="D43" s="13">
        <f>(A43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193.91963519988781</v>
      </c>
      <c r="E43" s="13">
        <f>テーブル3[[#This Row],[半径方向応力min]]*寸法→圧入力!D$46*寸法→圧入力!D$5/1000</f>
        <v>33.104146215303032</v>
      </c>
      <c r="F43" s="13">
        <f>テーブル3[[#This Row],[半径方向応力min]]*寸法→圧入力!E$46*寸法→圧入力!E$5/1000</f>
        <v>42.275742711553285</v>
      </c>
      <c r="G43" s="13">
        <f>テーブル3[[#This Row],[半径方向応力min]]*寸法→圧入力!F$46*寸法→圧入力!F$5/1000</f>
        <v>51.815935385231342</v>
      </c>
      <c r="H43" s="13">
        <f>寸法→圧入力!$D$30</f>
        <v>345</v>
      </c>
      <c r="I43" s="13">
        <f>寸法→圧入力!$D$39</f>
        <v>150</v>
      </c>
      <c r="J43" s="13">
        <f>テーブル3[[#This Row],[半径方向応力nor]]*2*寸法→圧入力!E$24^2/(寸法→圧入力!E$24^2-寸法→圧入力!E$25^2)</f>
        <v>690.99810091550387</v>
      </c>
      <c r="K43" s="13">
        <f>テーブル3[[#This Row],[半径方向応力nor]]* (1+(寸法→圧入力!E$34/寸法→圧入力!E$33)^2)/((寸法→圧入力!E$34/寸法→圧入力!E$33)^2-1)</f>
        <v>368.83031763523707</v>
      </c>
      <c r="N43">
        <f t="shared" si="1"/>
        <v>135</v>
      </c>
      <c r="O43" s="29">
        <f>寸法→圧入力!F$24*(1+寸法→圧入力!D$29*10^-6*(テーブル4[[#This Row],[inner温度'[℃']]]-20)) - 寸法→圧入力!D$33*(1+寸法→圧入力!D$38*10^-6*(テーブル4[[#This Row],[inner温度'[℃']]]+O$3-20))</f>
        <v>9.1449685000007719E-2</v>
      </c>
      <c r="P43" s="29">
        <f>寸法→圧入力!F$24*(1+寸法→圧入力!D$29*10^-6*(テーブル4[[#This Row],[inner温度'[℃']]]-20)) - 寸法→圧入力!D$33*(1+寸法→圧入力!D$38*10^-6*(テーブル4[[#This Row],[inner温度'[℃']]]+P$3-20))</f>
        <v>8.2020685000010474E-2</v>
      </c>
      <c r="Q43" s="29">
        <f>寸法→圧入力!F$24*(1+寸法→圧入力!D$29*10^-6*(テーブル4[[#This Row],[inner温度'[℃']]]-20)) - 寸法→圧入力!D$33*(1+寸法→圧入力!D$38*10^-6*(テーブル4[[#This Row],[inner温度'[℃']]]+Q$3-20))</f>
        <v>7.2591685000006123E-2</v>
      </c>
      <c r="R43" s="29">
        <f>寸法→圧入力!F$24*(1+寸法→圧入力!D$29*10^-6*(テーブル4[[#This Row],[inner温度'[℃']]]-20)) - 寸法→圧入力!D$33*(1+寸法→圧入力!D$38*10^-6*(テーブル4[[#This Row],[inner温度'[℃']]]+R$3-20))</f>
        <v>6.3162685000001773E-2</v>
      </c>
      <c r="S43" s="29">
        <f>寸法→圧入力!F$24*(1+寸法→圧入力!D$29*10^-6*(テーブル4[[#This Row],[inner温度'[℃']]]-20)) - 寸法→圧入力!D$33*(1+寸法→圧入力!D$38*10^-6*(テーブル4[[#This Row],[inner温度'[℃']]]+S$3-20))</f>
        <v>5.3733685000004527E-2</v>
      </c>
      <c r="T43" s="29">
        <f>寸法→圧入力!F$24*(1+寸法→圧入力!D$29*10^-6*(テーブル4[[#This Row],[inner温度'[℃']]]-20)) - 寸法→圧入力!D$33*(1+寸法→圧入力!D$38*10^-6*(テーブル4[[#This Row],[inner温度'[℃']]]+T$3-20))</f>
        <v>4.4304685000007282E-2</v>
      </c>
      <c r="U43" s="29">
        <f>寸法→圧入力!F$24*(1+寸法→圧入力!D$29*10^-6*(テーブル4[[#This Row],[inner温度'[℃']]]-20)) - 寸法→圧入力!D$33*(1+寸法→圧入力!D$38*10^-6*(テーブル4[[#This Row],[inner温度'[℃']]]+U$3-20))</f>
        <v>3.4875685000010037E-2</v>
      </c>
      <c r="V43" s="13">
        <f>(テーブル4[[#This Row],[締め代：Δ-30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47.92943122796256</v>
      </c>
      <c r="W43" s="13">
        <f>(テーブル4[[#This Row],[締め代：Δ-20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42.987625173099836</v>
      </c>
      <c r="X43" s="13">
        <f>(テーブル4[[#This Row],[締め代：Δ-10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38.045819118233389</v>
      </c>
      <c r="Y43" s="13">
        <f>(テーブル4[[#This Row],[締め代：Δ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33.104013063366942</v>
      </c>
      <c r="Z43" s="13">
        <f>(テーブル4[[#This Row],[締め代：Δ+10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28.162207008504218</v>
      </c>
      <c r="AA43" s="13">
        <f>(テーブル4[[#This Row],[締め代：Δ+20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23.220400953641494</v>
      </c>
      <c r="AB43" s="13">
        <f>(テーブル4[[#This Row],[締め代：Δ+30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18.278594898778771</v>
      </c>
      <c r="AC43" s="13">
        <f>テーブル4[[#This Row],[半径方向応力:Δ-30℃]]*2*寸法→圧入力!D$24^2/(寸法→圧入力!D$24^2-寸法→圧入力!F$25^2)</f>
        <v>173.47268203759498</v>
      </c>
      <c r="AD43" s="13">
        <f>テーブル4[[#This Row],[半径方向応力:Δ-20℃]]*2*寸法→圧入力!D$24^2/(寸法→圧入力!D$24^2-寸法→圧入力!F$25^2)</f>
        <v>155.5866289699232</v>
      </c>
      <c r="AE43" s="13">
        <f>テーブル4[[#This Row],[半径方向応力:Δ-10℃]]*2*寸法→圧入力!D$24^2/(寸法→圧入力!D$24^2-寸法→圧入力!F$25^2)</f>
        <v>137.70057590223794</v>
      </c>
      <c r="AF43" s="13">
        <f>テーブル4[[#This Row],[半径方向応力:Δ0℃]]*2*寸法→圧入力!D$24^2/(寸法→圧入力!D$24^2-寸法→圧入力!F$25^2)</f>
        <v>119.8145228345527</v>
      </c>
      <c r="AG43" s="13">
        <f>テーブル4[[#This Row],[半径方向応力:Δ+10℃]]*2*寸法→圧入力!D$24^2/(寸法→圧入力!D$24^2-寸法→圧入力!F$25^2)</f>
        <v>101.92846976688094</v>
      </c>
      <c r="AH43" s="13">
        <f>テーブル4[[#This Row],[半径方向応力:Δ+20℃]]*2*寸法→圧入力!D$24^2/(寸法→圧入力!D$24^2-寸法→圧入力!F$25^2)</f>
        <v>84.04241669920917</v>
      </c>
      <c r="AI43" s="13">
        <f>テーブル4[[#This Row],[半径方向応力:Δ+30℃]]*2*寸法→圧入力!D$24^2/(寸法→圧入力!D$24^2-寸法→圧入力!F$25^2)</f>
        <v>66.156363631537403</v>
      </c>
      <c r="AJ43" s="13">
        <f>寸法→圧入力!$D$30</f>
        <v>345</v>
      </c>
      <c r="AK43" s="13">
        <f>テーブル4[[#This Row],[半径方向応力:Δ-30℃]]* (1+(寸法→圧入力!D$34/寸法→圧入力!F$33)^2)/((寸法→圧入力!D$34/寸法→圧入力!F$33)^2-1)</f>
        <v>93.820483465134345</v>
      </c>
      <c r="AL43" s="13">
        <f>テーブル4[[#This Row],[半径方向応力:Δ-20℃]]* (1+(寸法→圧入力!D$34/寸法→圧入力!F$33)^2)/((寸法→圧入力!D$34/寸法→圧入力!F$33)^2-1)</f>
        <v>84.14704020950785</v>
      </c>
      <c r="AM43" s="13">
        <f>テーブル4[[#This Row],[半径方向応力:Δ-10℃]]* (1+(寸法→圧入力!D$34/寸法→圧入力!F$33)^2)/((寸法→圧入力!D$34/寸法→圧入力!F$33)^2-1)</f>
        <v>74.473596953874051</v>
      </c>
      <c r="AN43" s="13">
        <f>テーブル4[[#This Row],[半径方向応力:Δ0℃]]* (1+(寸法→圧入力!D$34/寸法→圧入力!F$33)^2)/((寸法→圧入力!D$34/寸法→圧入力!F$33)^2-1)</f>
        <v>64.800153698240237</v>
      </c>
      <c r="AO43" s="13">
        <f>テーブル4[[#This Row],[半径方向応力:Δ+10℃]]* (1+(寸法→圧入力!D$34/寸法→圧入力!F$33)^2)/((寸法→圧入力!D$34/寸法→圧入力!F$33)^2-1)</f>
        <v>55.126710442613742</v>
      </c>
      <c r="AP43" s="13">
        <f>テーブル4[[#This Row],[半径方向応力:Δ+20℃]]* (1+(寸法→圧入力!D$34/寸法→圧入力!F$33)^2)/((寸法→圧入力!D$34/寸法→圧入力!F$33)^2-1)</f>
        <v>45.453267186987226</v>
      </c>
      <c r="AQ43" s="13">
        <f>テーブル4[[#This Row],[半径方向応力:Δ+30℃]]* (1+(寸法→圧入力!D$34/寸法→圧入力!F$33)^2)/((寸法→圧入力!D$34/寸法→圧入力!F$33)^2-1)</f>
        <v>35.779823931360717</v>
      </c>
      <c r="AR43" s="13">
        <f>寸法→圧入力!$D$39</f>
        <v>150</v>
      </c>
    </row>
    <row r="44" spans="1:44" x14ac:dyDescent="0.7">
      <c r="A44" s="29">
        <f t="shared" si="2"/>
        <v>0.38</v>
      </c>
      <c r="B44" s="13">
        <f>(テーブル3[[#This Row],[締め代]]/寸法→圧入力!$D$3)*(1/((寸法→圧入力!$D$3^2+寸法→圧入力!F$25^2)/(寸法→圧入力!$D$3^2-寸法→圧入力!F$25^2)*(1/寸法→圧入力!$D$36)+(寸法→圧入力!D$34^2+寸法→圧入力!$D$3^2)/(寸法→圧入力!D$34^2-寸法→圧入力!$D$3^2)*(1/寸法→圧入力!$D$27)-(寸法→圧入力!$D$37/寸法→圧入力!$D$36)+(寸法→圧入力!$D$28/寸法→圧入力!$D$27)))</f>
        <v>195.14979082869894</v>
      </c>
      <c r="C44" s="13">
        <f>(テーブル3[[#This Row],[締め代]]/寸法→圧入力!$D$3)*(1/((寸法→圧入力!$D$3^2+寸法→圧入力!E$25^2)/(寸法→圧入力!$D$3^2-寸法→圧入力!E$25^2)*(1/寸法→圧入力!$D$36)+(寸法→圧入力!E$34^2+寸法→圧入力!$D$3^2)/(寸法→圧入力!E$34^2-寸法→圧入力!$D$3^2)*(1/寸法→圧入力!$D$27)-(寸法→圧入力!$D$37/寸法→圧入力!$D$36)+(寸法→圧入力!$D$28/寸法→圧入力!$D$27)))</f>
        <v>197.16663012726153</v>
      </c>
      <c r="D44" s="13">
        <f>(A44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199.1607064215064</v>
      </c>
      <c r="E44" s="13">
        <f>テーブル3[[#This Row],[半径方向応力min]]*寸法→圧入力!D$46*寸法→圧入力!D$5/1000</f>
        <v>33.998852869770687</v>
      </c>
      <c r="F44" s="13">
        <f>テーブル3[[#This Row],[半径方向応力min]]*寸法→圧入力!E$46*寸法→圧入力!E$5/1000</f>
        <v>43.418330352406088</v>
      </c>
      <c r="G44" s="13">
        <f>テーブル3[[#This Row],[半径方向応力min]]*寸法→圧入力!F$46*寸法→圧入力!F$5/1000</f>
        <v>53.216366071318681</v>
      </c>
      <c r="H44" s="13">
        <f>寸法→圧入力!$D$30</f>
        <v>345</v>
      </c>
      <c r="I44" s="13">
        <f>寸法→圧入力!$D$39</f>
        <v>150</v>
      </c>
      <c r="J44" s="13">
        <f>テーブル3[[#This Row],[半径方向応力nor]]*2*寸法→圧入力!E$24^2/(寸法→圧入力!E$24^2-寸法→圧入力!E$25^2)</f>
        <v>709.67372526457154</v>
      </c>
      <c r="K44" s="13">
        <f>テーブル3[[#This Row],[半径方向応力nor]]* (1+(寸法→圧入力!E$34/寸法→圧入力!E$33)^2)/((寸法→圧入力!E$34/寸法→圧入力!E$33)^2-1)</f>
        <v>378.79870459835155</v>
      </c>
      <c r="N44">
        <f t="shared" si="1"/>
        <v>140</v>
      </c>
      <c r="O44" s="29">
        <f>寸法→圧入力!F$24*(1+寸法→圧入力!D$29*10^-6*(テーブル4[[#This Row],[inner温度'[℃']]]-20)) - 寸法→圧入力!D$33*(1+寸法→圧入力!D$38*10^-6*(テーブル4[[#This Row],[inner温度'[℃']]]+O$3-20))</f>
        <v>8.941328000000226E-2</v>
      </c>
      <c r="P44" s="29">
        <f>寸法→圧入力!F$24*(1+寸法→圧入力!D$29*10^-6*(テーブル4[[#This Row],[inner温度'[℃']]]-20)) - 寸法→圧入力!D$33*(1+寸法→圧入力!D$38*10^-6*(テーブル4[[#This Row],[inner温度'[℃']]]+P$3-20))</f>
        <v>7.9984279999997909E-2</v>
      </c>
      <c r="Q44" s="29">
        <f>寸法→圧入力!F$24*(1+寸法→圧入力!D$29*10^-6*(テーブル4[[#This Row],[inner温度'[℃']]]-20)) - 寸法→圧入力!D$33*(1+寸法→圧入力!D$38*10^-6*(テーブル4[[#This Row],[inner温度'[℃']]]+Q$3-20))</f>
        <v>7.0555280000000664E-2</v>
      </c>
      <c r="R44" s="29">
        <f>寸法→圧入力!F$24*(1+寸法→圧入力!D$29*10^-6*(テーブル4[[#This Row],[inner温度'[℃']]]-20)) - 寸法→圧入力!D$33*(1+寸法→圧入力!D$38*10^-6*(テーブル4[[#This Row],[inner温度'[℃']]]+R$3-20))</f>
        <v>6.1126279999996314E-2</v>
      </c>
      <c r="S44" s="29">
        <f>寸法→圧入力!F$24*(1+寸法→圧入力!D$29*10^-6*(テーブル4[[#This Row],[inner温度'[℃']]]-20)) - 寸法→圧入力!D$33*(1+寸法→圧入力!D$38*10^-6*(テーブル4[[#This Row],[inner温度'[℃']]]+S$3-20))</f>
        <v>5.1697280000006174E-2</v>
      </c>
      <c r="T44" s="29">
        <f>寸法→圧入力!F$24*(1+寸法→圧入力!D$29*10^-6*(テーブル4[[#This Row],[inner温度'[℃']]]-20)) - 寸法→圧入力!D$33*(1+寸法→圧入力!D$38*10^-6*(テーブル4[[#This Row],[inner温度'[℃']]]+T$3-20))</f>
        <v>4.2268280000001823E-2</v>
      </c>
      <c r="U44" s="29">
        <f>寸法→圧入力!F$24*(1+寸法→圧入力!D$29*10^-6*(テーブル4[[#This Row],[inner温度'[℃']]]-20)) - 寸法→圧入力!D$33*(1+寸法→圧入力!D$38*10^-6*(テーブル4[[#This Row],[inner温度'[℃']]]+U$3-20))</f>
        <v>3.2839279999997473E-2</v>
      </c>
      <c r="V44" s="13">
        <f>(テーブル4[[#This Row],[締め代：Δ-30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46.862136863853678</v>
      </c>
      <c r="W44" s="13">
        <f>(テーブル4[[#This Row],[締め代：Δ-20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41.920330808987231</v>
      </c>
      <c r="X44" s="13">
        <f>(テーブル4[[#This Row],[締め代：Δ-10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36.978524754124507</v>
      </c>
      <c r="Y44" s="13">
        <f>(テーブル4[[#This Row],[締め代：Δ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32.03671869925806</v>
      </c>
      <c r="Z44" s="13">
        <f>(テーブル4[[#This Row],[締め代：Δ+10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27.094912644399059</v>
      </c>
      <c r="AA44" s="13">
        <f>(テーブル4[[#This Row],[締め代：Δ+20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22.153106589532612</v>
      </c>
      <c r="AB44" s="13">
        <f>(テーブル4[[#This Row],[締め代：Δ+30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17.211300534666165</v>
      </c>
      <c r="AC44" s="13">
        <f>テーブル4[[#This Row],[半径方向応力:Δ-30℃]]*2*寸法→圧入力!D$24^2/(寸法→圧入力!D$24^2-寸法→圧入力!F$25^2)</f>
        <v>169.60978587709224</v>
      </c>
      <c r="AD44" s="13">
        <f>テーブル4[[#This Row],[半径方向応力:Δ-20℃]]*2*寸法→圧入力!D$24^2/(寸法→圧入力!D$24^2-寸法→圧入力!F$25^2)</f>
        <v>151.72373280940698</v>
      </c>
      <c r="AE44" s="13">
        <f>テーブル4[[#This Row],[半径方向応力:Δ-10℃]]*2*寸法→圧入力!D$24^2/(寸法→圧入力!D$24^2-寸法→圧入力!F$25^2)</f>
        <v>133.8376797417352</v>
      </c>
      <c r="AF44" s="13">
        <f>テーブル4[[#This Row],[半径方向応力:Δ0℃]]*2*寸法→圧入力!D$24^2/(寸法→圧入力!D$24^2-寸法→圧入力!F$25^2)</f>
        <v>115.95162667404996</v>
      </c>
      <c r="AG44" s="13">
        <f>テーブル4[[#This Row],[半径方向応力:Δ+10℃]]*2*寸法→圧入力!D$24^2/(寸法→圧入力!D$24^2-寸法→圧入力!F$25^2)</f>
        <v>98.065573606391666</v>
      </c>
      <c r="AH44" s="13">
        <f>テーブル4[[#This Row],[半径方向応力:Δ+20℃]]*2*寸法→圧入力!D$24^2/(寸法→圧入力!D$24^2-寸法→圧入力!F$25^2)</f>
        <v>80.179520538706413</v>
      </c>
      <c r="AI44" s="13">
        <f>テーブル4[[#This Row],[半径方向応力:Δ+30℃]]*2*寸法→圧入力!D$24^2/(寸法→圧入力!D$24^2-寸法→圧入力!F$25^2)</f>
        <v>62.293467471021167</v>
      </c>
      <c r="AJ44" s="13">
        <f>寸法→圧入力!$D$30</f>
        <v>345</v>
      </c>
      <c r="AK44" s="13">
        <f>テーブル4[[#This Row],[半径方向応力:Δ-30℃]]* (1+(寸法→圧入力!D$34/寸法→圧入力!F$33)^2)/((寸法→圧入力!D$34/寸法→圧入力!F$33)^2-1)</f>
        <v>91.731285436389769</v>
      </c>
      <c r="AL44" s="13">
        <f>テーブル4[[#This Row],[半径方向応力:Δ-20℃]]* (1+(寸法→圧入力!D$34/寸法→圧入力!F$33)^2)/((寸法→圧入力!D$34/寸法→圧入力!F$33)^2-1)</f>
        <v>82.057842180755969</v>
      </c>
      <c r="AM44" s="13">
        <f>テーブル4[[#This Row],[半径方向応力:Δ-10℃]]* (1+(寸法→圧入力!D$34/寸法→圧入力!F$33)^2)/((寸法→圧入力!D$34/寸法→圧入力!F$33)^2-1)</f>
        <v>72.38439892512946</v>
      </c>
      <c r="AN44" s="13">
        <f>テーブル4[[#This Row],[半径方向応力:Δ0℃]]* (1+(寸法→圧入力!D$34/寸法→圧入力!F$33)^2)/((寸法→圧入力!D$34/寸法→圧入力!F$33)^2-1)</f>
        <v>62.710955669495661</v>
      </c>
      <c r="AO44" s="13">
        <f>テーブル4[[#This Row],[半径方向応力:Δ+10℃]]* (1+(寸法→圧入力!D$34/寸法→圧入力!F$33)^2)/((寸法→圧入力!D$34/寸法→圧入力!F$33)^2-1)</f>
        <v>53.037512413876442</v>
      </c>
      <c r="AP44" s="13">
        <f>テーブル4[[#This Row],[半径方向応力:Δ+20℃]]* (1+(寸法→圧入力!D$34/寸法→圧入力!F$33)^2)/((寸法→圧入力!D$34/寸法→圧入力!F$33)^2-1)</f>
        <v>43.36406915824265</v>
      </c>
      <c r="AQ44" s="13">
        <f>テーブル4[[#This Row],[半径方向応力:Δ+30℃]]* (1+(寸法→圧入力!D$34/寸法→圧入力!F$33)^2)/((寸法→圧入力!D$34/寸法→圧入力!F$33)^2-1)</f>
        <v>33.690625902608851</v>
      </c>
      <c r="AR44" s="13">
        <f>寸法→圧入力!$D$39</f>
        <v>150</v>
      </c>
    </row>
    <row r="45" spans="1:44" x14ac:dyDescent="0.7">
      <c r="A45" s="29">
        <f t="shared" si="2"/>
        <v>0.39</v>
      </c>
      <c r="B45" s="13">
        <f>(テーブル3[[#This Row],[締め代]]/寸法→圧入力!$D$3)*(1/((寸法→圧入力!$D$3^2+寸法→圧入力!F$25^2)/(寸法→圧入力!$D$3^2-寸法→圧入力!F$25^2)*(1/寸法→圧入力!$D$36)+(寸法→圧入力!D$34^2+寸法→圧入力!$D$3^2)/(寸法→圧入力!D$34^2-寸法→圧入力!$D$3^2)*(1/寸法→圧入力!$D$27)-(寸法→圧入力!$D$37/寸法→圧入力!$D$36)+(寸法→圧入力!$D$28/寸法→圧入力!$D$27)))</f>
        <v>200.28531163998045</v>
      </c>
      <c r="C45" s="13">
        <f>(テーブル3[[#This Row],[締め代]]/寸法→圧入力!$D$3)*(1/((寸法→圧入力!$D$3^2+寸法→圧入力!E$25^2)/(寸法→圧入力!$D$3^2-寸法→圧入力!E$25^2)*(1/寸法→圧入力!$D$36)+(寸法→圧入力!E$34^2+寸法→圧入力!$D$3^2)/(寸法→圧入力!E$34^2-寸法→圧入力!$D$3^2)*(1/寸法→圧入力!$D$27)-(寸法→圧入力!$D$37/寸法→圧入力!$D$36)+(寸法→圧入力!$D$28/寸法→圧入力!$D$27)))</f>
        <v>202.35522565692628</v>
      </c>
      <c r="D45" s="13">
        <f>(A45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204.40177764312497</v>
      </c>
      <c r="E45" s="13">
        <f>テーブル3[[#This Row],[半径方向応力min]]*寸法→圧入力!D$46*寸法→圧入力!D$5/1000</f>
        <v>34.893559524238327</v>
      </c>
      <c r="F45" s="13">
        <f>テーブル3[[#This Row],[半径方向応力min]]*寸法→圧入力!E$46*寸法→圧入力!E$5/1000</f>
        <v>44.560917993258869</v>
      </c>
      <c r="G45" s="13">
        <f>テーブル3[[#This Row],[半径方向応力min]]*寸法→圧入力!F$46*寸法→圧入力!F$5/1000</f>
        <v>54.616796757406</v>
      </c>
      <c r="H45" s="13">
        <f>寸法→圧入力!$D$30</f>
        <v>345</v>
      </c>
      <c r="I45" s="13">
        <f>寸法→圧入力!$D$39</f>
        <v>150</v>
      </c>
      <c r="J45" s="13">
        <f>テーブル3[[#This Row],[半径方向応力nor]]*2*寸法→圧入力!E$24^2/(寸法→圧入力!E$24^2-寸法→圧入力!E$25^2)</f>
        <v>728.34934961363911</v>
      </c>
      <c r="K45" s="13">
        <f>テーブル3[[#This Row],[半径方向応力nor]]* (1+(寸法→圧入力!E$34/寸法→圧入力!E$33)^2)/((寸法→圧入力!E$34/寸法→圧入力!E$33)^2-1)</f>
        <v>388.76709156146603</v>
      </c>
      <c r="N45">
        <f t="shared" si="1"/>
        <v>145</v>
      </c>
      <c r="O45" s="29">
        <f>寸法→圧入力!F$24*(1+寸法→圧入力!D$29*10^-6*(テーブル4[[#This Row],[inner温度'[℃']]]-20)) - 寸法→圧入力!D$33*(1+寸法→圧入力!D$38*10^-6*(テーブル4[[#This Row],[inner温度'[℃']]]+O$3-20))</f>
        <v>8.7376875000011012E-2</v>
      </c>
      <c r="P45" s="29">
        <f>寸法→圧入力!F$24*(1+寸法→圧入力!D$29*10^-6*(テーブル4[[#This Row],[inner温度'[℃']]]-20)) - 寸法→圧入力!D$33*(1+寸法→圧入力!D$38*10^-6*(テーブル4[[#This Row],[inner温度'[℃']]]+P$3-20))</f>
        <v>7.7947875000006661E-2</v>
      </c>
      <c r="Q45" s="29">
        <f>寸法→圧入力!F$24*(1+寸法→圧入力!D$29*10^-6*(テーブル4[[#This Row],[inner温度'[℃']]]-20)) - 寸法→圧入力!D$33*(1+寸法→圧入力!D$38*10^-6*(テーブル4[[#This Row],[inner温度'[℃']]]+Q$3-20))</f>
        <v>6.8518875000002311E-2</v>
      </c>
      <c r="R45" s="29">
        <f>寸法→圧入力!F$24*(1+寸法→圧入力!D$29*10^-6*(テーブル4[[#This Row],[inner温度'[℃']]]-20)) - 寸法→圧入力!D$33*(1+寸法→圧入力!D$38*10^-6*(テーブル4[[#This Row],[inner温度'[℃']]]+R$3-20))</f>
        <v>5.9089875000005065E-2</v>
      </c>
      <c r="S45" s="29">
        <f>寸法→圧入力!F$24*(1+寸法→圧入力!D$29*10^-6*(テーブル4[[#This Row],[inner温度'[℃']]]-20)) - 寸法→圧入力!D$33*(1+寸法→圧入力!D$38*10^-6*(テーブル4[[#This Row],[inner温度'[℃']]]+S$3-20))</f>
        <v>4.966087500000782E-2</v>
      </c>
      <c r="T45" s="29">
        <f>寸法→圧入力!F$24*(1+寸法→圧入力!D$29*10^-6*(テーブル4[[#This Row],[inner温度'[℃']]]-20)) - 寸法→圧入力!D$33*(1+寸法→圧入力!D$38*10^-6*(テーブル4[[#This Row],[inner温度'[℃']]]+T$3-20))</f>
        <v>4.0231875000010575E-2</v>
      </c>
      <c r="U45" s="29">
        <f>寸法→圧入力!F$24*(1+寸法→圧入力!D$29*10^-6*(テーブル4[[#This Row],[inner温度'[℃']]]-20)) - 寸法→圧入力!D$33*(1+寸法→圧入力!D$38*10^-6*(テーブル4[[#This Row],[inner温度'[℃']]]+U$3-20))</f>
        <v>3.0802875000006225E-2</v>
      </c>
      <c r="V45" s="13">
        <f>(テーブル4[[#This Row],[締め代：Δ-30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45.794842499752249</v>
      </c>
      <c r="W45" s="13">
        <f>(テーブル4[[#This Row],[締め代：Δ-20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40.853036444885795</v>
      </c>
      <c r="X45" s="13">
        <f>(テーブル4[[#This Row],[締め代：Δ-10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35.911230390019348</v>
      </c>
      <c r="Y45" s="13">
        <f>(テーブル4[[#This Row],[締め代：Δ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30.969424335156624</v>
      </c>
      <c r="Z45" s="13">
        <f>(テーブル4[[#This Row],[締め代：Δ+10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26.027618280293904</v>
      </c>
      <c r="AA45" s="13">
        <f>(テーブル4[[#This Row],[締め代：Δ+20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21.085812225431177</v>
      </c>
      <c r="AB45" s="13">
        <f>(テーブル4[[#This Row],[締め代：Δ+30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16.14400617056473</v>
      </c>
      <c r="AC45" s="13">
        <f>テーブル4[[#This Row],[半径方向応力:Δ-30℃]]*2*寸法→圧入力!D$24^2/(寸法→圧入力!D$24^2-寸法→圧入力!F$25^2)</f>
        <v>165.74688971661644</v>
      </c>
      <c r="AD45" s="13">
        <f>テーブル4[[#This Row],[半径方向応力:Δ-20℃]]*2*寸法→圧入力!D$24^2/(寸法→圧入力!D$24^2-寸法→圧入力!F$25^2)</f>
        <v>147.86083664893118</v>
      </c>
      <c r="AE45" s="13">
        <f>テーブル4[[#This Row],[半径方向応力:Δ-10℃]]*2*寸法→圧入力!D$24^2/(寸法→圧入力!D$24^2-寸法→圧入力!F$25^2)</f>
        <v>129.97478358124593</v>
      </c>
      <c r="AF45" s="13">
        <f>テーブル4[[#This Row],[半径方向応力:Δ0℃]]*2*寸法→圧入力!D$24^2/(寸法→圧入力!D$24^2-寸法→圧入力!F$25^2)</f>
        <v>112.08873051357416</v>
      </c>
      <c r="AG45" s="13">
        <f>テーブル4[[#This Row],[半径方向応力:Δ+10℃]]*2*寸法→圧入力!D$24^2/(寸法→圧入力!D$24^2-寸法→圧入力!F$25^2)</f>
        <v>94.202677445902395</v>
      </c>
      <c r="AH45" s="13">
        <f>テーブル4[[#This Row],[半径方向応力:Δ+20℃]]*2*寸法→圧入力!D$24^2/(寸法→圧入力!D$24^2-寸法→圧入力!F$25^2)</f>
        <v>76.316624378230628</v>
      </c>
      <c r="AI45" s="13">
        <f>テーブル4[[#This Row],[半径方向応力:Δ+30℃]]*2*寸法→圧入力!D$24^2/(寸法→圧入力!D$24^2-寸法→圧入力!F$25^2)</f>
        <v>58.430571310545368</v>
      </c>
      <c r="AJ45" s="13">
        <f>寸法→圧入力!$D$30</f>
        <v>345</v>
      </c>
      <c r="AK45" s="13">
        <f>テーブル4[[#This Row],[半径方向応力:Δ-30℃]]* (1+(寸法→圧入力!D$34/寸法→圧入力!F$33)^2)/((寸法→圧入力!D$34/寸法→圧入力!F$33)^2-1)</f>
        <v>89.642087407659773</v>
      </c>
      <c r="AL45" s="13">
        <f>テーブル4[[#This Row],[半径方向応力:Δ-20℃]]* (1+(寸法→圧入力!D$34/寸法→圧入力!F$33)^2)/((寸法→圧入力!D$34/寸法→圧入力!F$33)^2-1)</f>
        <v>79.968644152025959</v>
      </c>
      <c r="AM45" s="13">
        <f>テーブル4[[#This Row],[半径方向応力:Δ-10℃]]* (1+(寸法→圧入力!D$34/寸法→圧入力!F$33)^2)/((寸法→圧入力!D$34/寸法→圧入力!F$33)^2-1)</f>
        <v>70.295200896392174</v>
      </c>
      <c r="AN45" s="13">
        <f>テーブル4[[#This Row],[半径方向応力:Δ0℃]]* (1+(寸法→圧入力!D$34/寸法→圧入力!F$33)^2)/((寸法→圧入力!D$34/寸法→圧入力!F$33)^2-1)</f>
        <v>60.621757640765658</v>
      </c>
      <c r="AO45" s="13">
        <f>テーブル4[[#This Row],[半径方向応力:Δ+10℃]]* (1+(寸法→圧入力!D$34/寸法→圧入力!F$33)^2)/((寸法→圧入力!D$34/寸法→圧入力!F$33)^2-1)</f>
        <v>50.948314385139156</v>
      </c>
      <c r="AP45" s="13">
        <f>テーブル4[[#This Row],[半径方向応力:Δ+20℃]]* (1+(寸法→圧入力!D$34/寸法→圧入力!F$33)^2)/((寸法→圧入力!D$34/寸法→圧入力!F$33)^2-1)</f>
        <v>41.27487112951264</v>
      </c>
      <c r="AQ45" s="13">
        <f>テーブル4[[#This Row],[半径方向応力:Δ+30℃]]* (1+(寸法→圧入力!D$34/寸法→圧入力!F$33)^2)/((寸法→圧入力!D$34/寸法→圧入力!F$33)^2-1)</f>
        <v>31.601427873878841</v>
      </c>
      <c r="AR45" s="13">
        <f>寸法→圧入力!$D$39</f>
        <v>150</v>
      </c>
    </row>
    <row r="46" spans="1:44" x14ac:dyDescent="0.7">
      <c r="A46" s="29">
        <f t="shared" si="2"/>
        <v>0.4</v>
      </c>
      <c r="B46" s="13">
        <f>(テーブル3[[#This Row],[締め代]]/寸法→圧入力!$D$3)*(1/((寸法→圧入力!$D$3^2+寸法→圧入力!F$25^2)/(寸法→圧入力!$D$3^2-寸法→圧入力!F$25^2)*(1/寸法→圧入力!$D$36)+(寸法→圧入力!D$34^2+寸法→圧入力!$D$3^2)/(寸法→圧入力!D$34^2-寸法→圧入力!$D$3^2)*(1/寸法→圧入力!$D$27)-(寸法→圧入力!$D$37/寸法→圧入力!$D$36)+(寸法→圧入力!$D$28/寸法→圧入力!$D$27)))</f>
        <v>205.42083245126202</v>
      </c>
      <c r="C46" s="13">
        <f>(テーブル3[[#This Row],[締め代]]/寸法→圧入力!$D$3)*(1/((寸法→圧入力!$D$3^2+寸法→圧入力!E$25^2)/(寸法→圧入力!$D$3^2-寸法→圧入力!E$25^2)*(1/寸法→圧入力!$D$36)+(寸法→圧入力!E$34^2+寸法→圧入力!$D$3^2)/(寸法→圧入力!E$34^2-寸法→圧入力!$D$3^2)*(1/寸法→圧入力!$D$27)-(寸法→圧入力!$D$37/寸法→圧入力!$D$36)+(寸法→圧入力!$D$28/寸法→圧入力!$D$27)))</f>
        <v>207.54382118659106</v>
      </c>
      <c r="D46" s="13">
        <f>(A46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209.64284886474357</v>
      </c>
      <c r="E46" s="13">
        <f>テーブル3[[#This Row],[半径方向応力min]]*寸法→圧入力!D$46*寸法→圧入力!D$5/1000</f>
        <v>35.788266178705975</v>
      </c>
      <c r="F46" s="13">
        <f>テーブル3[[#This Row],[半径方向応力min]]*寸法→圧入力!E$46*寸法→圧入力!E$5/1000</f>
        <v>45.703505634111664</v>
      </c>
      <c r="G46" s="13">
        <f>テーブル3[[#This Row],[半径方向応力min]]*寸法→圧入力!F$46*寸法→圧入力!F$5/1000</f>
        <v>56.01722744349334</v>
      </c>
      <c r="H46" s="13">
        <f>寸法→圧入力!$D$30</f>
        <v>345</v>
      </c>
      <c r="I46" s="13">
        <f>寸法→圧入力!$D$39</f>
        <v>150</v>
      </c>
      <c r="J46" s="13">
        <f>テーブル3[[#This Row],[半径方向応力nor]]*2*寸法→圧入力!E$24^2/(寸法→圧入力!E$24^2-寸法→圧入力!E$25^2)</f>
        <v>747.02497396270678</v>
      </c>
      <c r="K46" s="13">
        <f>テーブル3[[#This Row],[半径方向応力nor]]* (1+(寸法→圧入力!E$34/寸法→圧入力!E$33)^2)/((寸法→圧入力!E$34/寸法→圧入力!E$33)^2-1)</f>
        <v>398.73547852458057</v>
      </c>
      <c r="N46">
        <f t="shared" si="1"/>
        <v>150</v>
      </c>
      <c r="O46" s="29">
        <f>寸法→圧入力!F$24*(1+寸法→圧入力!D$29*10^-6*(テーブル4[[#This Row],[inner温度'[℃']]]-20)) - 寸法→圧入力!D$33*(1+寸法→圧入力!D$38*10^-6*(テーブル4[[#This Row],[inner温度'[℃']]]+O$3-20))</f>
        <v>8.5340469999998447E-2</v>
      </c>
      <c r="P46" s="29">
        <f>寸法→圧入力!F$24*(1+寸法→圧入力!D$29*10^-6*(テーブル4[[#This Row],[inner温度'[℃']]]-20)) - 寸法→圧入力!D$33*(1+寸法→圧入力!D$38*10^-6*(テーブル4[[#This Row],[inner温度'[℃']]]+P$3-20))</f>
        <v>7.5911470000001202E-2</v>
      </c>
      <c r="Q46" s="29">
        <f>寸法→圧入力!F$24*(1+寸法→圧入力!D$29*10^-6*(テーブル4[[#This Row],[inner温度'[℃']]]-20)) - 寸法→圧入力!D$33*(1+寸法→圧入力!D$38*10^-6*(テーブル4[[#This Row],[inner温度'[℃']]]+Q$3-20))</f>
        <v>6.6482469999996852E-2</v>
      </c>
      <c r="R46" s="29">
        <f>寸法→圧入力!F$24*(1+寸法→圧入力!D$29*10^-6*(テーブル4[[#This Row],[inner温度'[℃']]]-20)) - 寸法→圧入力!D$33*(1+寸法→圧入力!D$38*10^-6*(テーブル4[[#This Row],[inner温度'[℃']]]+R$3-20))</f>
        <v>5.7053470000006712E-2</v>
      </c>
      <c r="S46" s="29">
        <f>寸法→圧入力!F$24*(1+寸法→圧入力!D$29*10^-6*(テーブル4[[#This Row],[inner温度'[℃']]]-20)) - 寸法→圧入力!D$33*(1+寸法→圧入力!D$38*10^-6*(テーブル4[[#This Row],[inner温度'[℃']]]+S$3-20))</f>
        <v>4.7624470000002361E-2</v>
      </c>
      <c r="T46" s="29">
        <f>寸法→圧入力!F$24*(1+寸法→圧入力!D$29*10^-6*(テーブル4[[#This Row],[inner温度'[℃']]]-20)) - 寸法→圧入力!D$33*(1+寸法→圧入力!D$38*10^-6*(テーブル4[[#This Row],[inner温度'[℃']]]+T$3-20))</f>
        <v>3.8195469999998011E-2</v>
      </c>
      <c r="U46" s="29">
        <f>寸法→圧入力!F$24*(1+寸法→圧入力!D$29*10^-6*(テーブル4[[#This Row],[inner温度'[℃']]]-20)) - 寸法→圧入力!D$33*(1+寸法→圧入力!D$38*10^-6*(テーブル4[[#This Row],[inner温度'[℃']]]+U$3-20))</f>
        <v>2.8766470000000766E-2</v>
      </c>
      <c r="V46" s="13">
        <f>(テーブル4[[#This Row],[締め代：Δ-30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44.727548135639637</v>
      </c>
      <c r="W46" s="13">
        <f>(テーブル4[[#This Row],[締め代：Δ-20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39.78574208077692</v>
      </c>
      <c r="X46" s="13">
        <f>(テーブル4[[#This Row],[締め代：Δ-10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34.843936025910466</v>
      </c>
      <c r="Y46" s="13">
        <f>(テーブル4[[#This Row],[締め代：Δ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29.902129971051469</v>
      </c>
      <c r="Z46" s="13">
        <f>(テーブル4[[#This Row],[締め代：Δ+10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24.960323916185022</v>
      </c>
      <c r="AA46" s="13">
        <f>(テーブル4[[#This Row],[締め代：Δ+20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20.018517861318575</v>
      </c>
      <c r="AB46" s="13">
        <f>(テーブル4[[#This Row],[締め代：Δ+30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15.076711806455849</v>
      </c>
      <c r="AC46" s="13">
        <f>テーブル4[[#This Row],[半径方向応力:Δ-30℃]]*2*寸法→圧入力!D$24^2/(寸法→圧入力!D$24^2-寸法→圧入力!F$25^2)</f>
        <v>161.88399355610022</v>
      </c>
      <c r="AD46" s="13">
        <f>テーブル4[[#This Row],[半径方向応力:Δ-20℃]]*2*寸法→圧入力!D$24^2/(寸法→圧入力!D$24^2-寸法→圧入力!F$25^2)</f>
        <v>143.99794048842847</v>
      </c>
      <c r="AE46" s="13">
        <f>テーブル4[[#This Row],[半径方向応力:Δ-10℃]]*2*寸法→圧入力!D$24^2/(寸法→圧入力!D$24^2-寸法→圧入力!F$25^2)</f>
        <v>126.11188742074319</v>
      </c>
      <c r="AF46" s="13">
        <f>テーブル4[[#This Row],[半径方向応力:Δ0℃]]*2*寸法→圧入力!D$24^2/(寸法→圧入力!D$24^2-寸法→圧入力!F$25^2)</f>
        <v>108.22583435308491</v>
      </c>
      <c r="AG46" s="13">
        <f>テーブル4[[#This Row],[半径方向応力:Δ+10℃]]*2*寸法→圧入力!D$24^2/(寸法→圧入力!D$24^2-寸法→圧入力!F$25^2)</f>
        <v>90.339781285399653</v>
      </c>
      <c r="AH46" s="13">
        <f>テーブル4[[#This Row],[半径方向応力:Δ+20℃]]*2*寸法→圧入力!D$24^2/(寸法→圧入力!D$24^2-寸法→圧入力!F$25^2)</f>
        <v>72.453728217714399</v>
      </c>
      <c r="AI46" s="13">
        <f>テーブル4[[#This Row],[半径方向応力:Δ+30℃]]*2*寸法→圧入力!D$24^2/(寸法→圧入力!D$24^2-寸法→圧入力!F$25^2)</f>
        <v>54.567675150042632</v>
      </c>
      <c r="AJ46" s="13">
        <f>寸法→圧入力!$D$30</f>
        <v>345</v>
      </c>
      <c r="AK46" s="13">
        <f>テーブル4[[#This Row],[半径方向応力:Δ-30℃]]* (1+(寸法→圧入力!D$34/寸法→圧入力!F$33)^2)/((寸法→圧入力!D$34/寸法→圧入力!F$33)^2-1)</f>
        <v>87.552889378907892</v>
      </c>
      <c r="AL46" s="13">
        <f>テーブル4[[#This Row],[半径方向応力:Δ-20℃]]* (1+(寸法→圧入力!D$34/寸法→圧入力!F$33)^2)/((寸法→圧入力!D$34/寸法→圧入力!F$33)^2-1)</f>
        <v>77.879446123281397</v>
      </c>
      <c r="AM46" s="13">
        <f>テーブル4[[#This Row],[半径方向応力:Δ-10℃]]* (1+(寸法→圧入力!D$34/寸法→圧入力!F$33)^2)/((寸法→圧入力!D$34/寸法→圧入力!F$33)^2-1)</f>
        <v>68.206002867647584</v>
      </c>
      <c r="AN46" s="13">
        <f>テーブル4[[#This Row],[半径方向応力:Δ0℃]]* (1+(寸法→圧入力!D$34/寸法→圧入力!F$33)^2)/((寸法→圧入力!D$34/寸法→圧入力!F$33)^2-1)</f>
        <v>58.532559612028372</v>
      </c>
      <c r="AO46" s="13">
        <f>テーブル4[[#This Row],[半径方向応力:Δ+10℃]]* (1+(寸法→圧入力!D$34/寸法→圧入力!F$33)^2)/((寸法→圧入力!D$34/寸法→圧入力!F$33)^2-1)</f>
        <v>48.859116356394573</v>
      </c>
      <c r="AP46" s="13">
        <f>テーブル4[[#This Row],[半径方向応力:Δ+20℃]]* (1+(寸法→圧入力!D$34/寸法→圧入力!F$33)^2)/((寸法→圧入力!D$34/寸法→圧入力!F$33)^2-1)</f>
        <v>39.185673100760773</v>
      </c>
      <c r="AQ46" s="13">
        <f>テーブル4[[#This Row],[半径方向応力:Δ+30℃]]* (1+(寸法→圧入力!D$34/寸法→圧入力!F$33)^2)/((寸法→圧入力!D$34/寸法→圧入力!F$33)^2-1)</f>
        <v>29.512229845134264</v>
      </c>
      <c r="AR46" s="13">
        <f>寸法→圧入力!$D$39</f>
        <v>150</v>
      </c>
    </row>
    <row r="47" spans="1:44" x14ac:dyDescent="0.7">
      <c r="A47" s="29">
        <f t="shared" si="2"/>
        <v>0.41000000000000003</v>
      </c>
      <c r="B47" s="13">
        <f>(テーブル3[[#This Row],[締め代]]/寸法→圧入力!$D$3)*(1/((寸法→圧入力!$D$3^2+寸法→圧入力!F$25^2)/(寸法→圧入力!$D$3^2-寸法→圧入力!F$25^2)*(1/寸法→圧入力!$D$36)+(寸法→圧入力!D$34^2+寸法→圧入力!$D$3^2)/(寸法→圧入力!D$34^2-寸法→圧入力!$D$3^2)*(1/寸法→圧入力!$D$27)-(寸法→圧入力!$D$37/寸法→圧入力!$D$36)+(寸法→圧入力!$D$28/寸法→圧入力!$D$27)))</f>
        <v>210.55635326254355</v>
      </c>
      <c r="C47" s="13">
        <f>(テーブル3[[#This Row],[締め代]]/寸法→圧入力!$D$3)*(1/((寸法→圧入力!$D$3^2+寸法→圧入力!E$25^2)/(寸法→圧入力!$D$3^2-寸法→圧入力!E$25^2)*(1/寸法→圧入力!$D$36)+(寸法→圧入力!E$34^2+寸法→圧入力!$D$3^2)/(寸法→圧入力!E$34^2-寸法→圧入力!$D$3^2)*(1/寸法→圧入力!$D$27)-(寸法→圧入力!$D$37/寸法→圧入力!$D$36)+(寸法→圧入力!$D$28/寸法→圧入力!$D$27)))</f>
        <v>212.73241671625584</v>
      </c>
      <c r="D47" s="13">
        <f>(A47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214.88392008636217</v>
      </c>
      <c r="E47" s="13">
        <f>テーブル3[[#This Row],[半径方向応力min]]*寸法→圧入力!D$46*寸法→圧入力!D$5/1000</f>
        <v>36.682972833173629</v>
      </c>
      <c r="F47" s="13">
        <f>テーブル3[[#This Row],[半径方向応力min]]*寸法→圧入力!E$46*寸法→圧入力!E$5/1000</f>
        <v>46.846093274964446</v>
      </c>
      <c r="G47" s="13">
        <f>テーブル3[[#This Row],[半径方向応力min]]*寸法→圧入力!F$46*寸法→圧入力!F$5/1000</f>
        <v>57.417658129580673</v>
      </c>
      <c r="H47" s="13">
        <f>寸法→圧入力!$D$30</f>
        <v>345</v>
      </c>
      <c r="I47" s="13">
        <f>寸法→圧入力!$D$39</f>
        <v>150</v>
      </c>
      <c r="J47" s="13">
        <f>テーブル3[[#This Row],[半径方向応力nor]]*2*寸法→圧入力!E$24^2/(寸法→圧入力!E$24^2-寸法→圧入力!E$25^2)</f>
        <v>765.70059831177446</v>
      </c>
      <c r="K47" s="13">
        <f>テーブル3[[#This Row],[半径方向応力nor]]* (1+(寸法→圧入力!E$34/寸法→圧入力!E$33)^2)/((寸法→圧入力!E$34/寸法→圧入力!E$33)^2-1)</f>
        <v>408.70386548769505</v>
      </c>
      <c r="N47">
        <f t="shared" si="1"/>
        <v>155</v>
      </c>
      <c r="O47" s="29">
        <f>寸法→圧入力!F$24*(1+寸法→圧入力!D$29*10^-6*(テーブル4[[#This Row],[inner温度'[℃']]]-20)) - 寸法→圧入力!D$33*(1+寸法→圧入力!D$38*10^-6*(テーブル4[[#This Row],[inner温度'[℃']]]+O$3-20))</f>
        <v>8.3304065000000094E-2</v>
      </c>
      <c r="P47" s="29">
        <f>寸法→圧入力!F$24*(1+寸法→圧入力!D$29*10^-6*(テーブル4[[#This Row],[inner温度'[℃']]]-20)) - 寸法→圧入力!D$33*(1+寸法→圧入力!D$38*10^-6*(テーブル4[[#This Row],[inner温度'[℃']]]+P$3-20))</f>
        <v>7.3875064999995743E-2</v>
      </c>
      <c r="Q47" s="29">
        <f>寸法→圧入力!F$24*(1+寸法→圧入力!D$29*10^-6*(テーブル4[[#This Row],[inner温度'[℃']]]-20)) - 寸法→圧入力!D$33*(1+寸法→圧入力!D$38*10^-6*(テーブル4[[#This Row],[inner温度'[℃']]]+Q$3-20))</f>
        <v>6.4446064999998498E-2</v>
      </c>
      <c r="R47" s="29">
        <f>寸法→圧入力!F$24*(1+寸法→圧入力!D$29*10^-6*(テーブル4[[#This Row],[inner温度'[℃']]]-20)) - 寸法→圧入力!D$33*(1+寸法→圧入力!D$38*10^-6*(テーブル4[[#This Row],[inner温度'[℃']]]+R$3-20))</f>
        <v>5.5017065000001253E-2</v>
      </c>
      <c r="S47" s="29">
        <f>寸法→圧入力!F$24*(1+寸法→圧入力!D$29*10^-6*(テーブル4[[#This Row],[inner温度'[℃']]]-20)) - 寸法→圧入力!D$33*(1+寸法→圧入力!D$38*10^-6*(テーブル4[[#This Row],[inner温度'[℃']]]+S$3-20))</f>
        <v>4.5588065000004008E-2</v>
      </c>
      <c r="T47" s="29">
        <f>寸法→圧入力!F$24*(1+寸法→圧入力!D$29*10^-6*(テーブル4[[#This Row],[inner温度'[℃']]]-20)) - 寸法→圧入力!D$33*(1+寸法→圧入力!D$38*10^-6*(テーブル4[[#This Row],[inner温度'[℃']]]+T$3-20))</f>
        <v>3.6159064999999657E-2</v>
      </c>
      <c r="U47" s="29">
        <f>寸法→圧入力!F$24*(1+寸法→圧入力!D$29*10^-6*(テーブル4[[#This Row],[inner温度'[℃']]]-20)) - 寸法→圧入力!D$33*(1+寸法→圧入力!D$38*10^-6*(テーブル4[[#This Row],[inner温度'[℃']]]+U$3-20))</f>
        <v>2.6730064999995307E-2</v>
      </c>
      <c r="V47" s="13">
        <f>(テーブル4[[#This Row],[締め代：Δ-30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43.660253771534485</v>
      </c>
      <c r="W47" s="13">
        <f>(テーブル4[[#This Row],[締め代：Δ-20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38.718447716668031</v>
      </c>
      <c r="X47" s="13">
        <f>(テーブル4[[#This Row],[締め代：Δ-10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33.776641661805314</v>
      </c>
      <c r="Y47" s="13">
        <f>(テーブル4[[#This Row],[締め代：Δ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28.83483560694259</v>
      </c>
      <c r="Z47" s="13">
        <f>(テーブル4[[#This Row],[締め代：Δ+10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23.893029552079863</v>
      </c>
      <c r="AA47" s="13">
        <f>(テーブル4[[#This Row],[締め代：Δ+20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18.951223497213416</v>
      </c>
      <c r="AB47" s="13">
        <f>(テーブル4[[#This Row],[締め代：Δ+30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14.009417442346971</v>
      </c>
      <c r="AC47" s="13">
        <f>テーブル4[[#This Row],[半径方向応力:Δ-30℃]]*2*寸法→圧入力!D$24^2/(寸法→圧入力!D$24^2-寸法→圧入力!F$25^2)</f>
        <v>158.02109739561095</v>
      </c>
      <c r="AD47" s="13">
        <f>テーブル4[[#This Row],[半径方向応力:Δ-20℃]]*2*寸法→圧入力!D$24^2/(寸法→圧入力!D$24^2-寸法→圧入力!F$25^2)</f>
        <v>140.13504432792567</v>
      </c>
      <c r="AE47" s="13">
        <f>テーブル4[[#This Row],[半径方向応力:Δ-10℃]]*2*寸法→圧入力!D$24^2/(寸法→圧入力!D$24^2-寸法→圧入力!F$25^2)</f>
        <v>122.24899126025393</v>
      </c>
      <c r="AF47" s="13">
        <f>テーブル4[[#This Row],[半径方向応力:Δ0℃]]*2*寸法→圧入力!D$24^2/(寸法→圧入力!D$24^2-寸法→圧入力!F$25^2)</f>
        <v>104.36293819258216</v>
      </c>
      <c r="AG47" s="13">
        <f>テーブル4[[#This Row],[半径方向応力:Δ+10℃]]*2*寸法→圧入力!D$24^2/(寸法→圧入力!D$24^2-寸法→圧入力!F$25^2)</f>
        <v>86.476885124910382</v>
      </c>
      <c r="AH47" s="13">
        <f>テーブル4[[#This Row],[半径方向応力:Δ+20℃]]*2*寸法→圧入力!D$24^2/(寸法→圧入力!D$24^2-寸法→圧入力!F$25^2)</f>
        <v>68.590832057225128</v>
      </c>
      <c r="AI47" s="13">
        <f>テーブル4[[#This Row],[半径方向応力:Δ+30℃]]*2*寸法→圧入力!D$24^2/(寸法→圧入力!D$24^2-寸法→圧入力!F$25^2)</f>
        <v>50.704778989539889</v>
      </c>
      <c r="AJ47" s="13">
        <f>寸法→圧入力!$D$30</f>
        <v>345</v>
      </c>
      <c r="AK47" s="13">
        <f>テーブル4[[#This Row],[半径方向応力:Δ-30℃]]* (1+(寸法→圧入力!D$34/寸法→圧入力!F$33)^2)/((寸法→圧入力!D$34/寸法→圧入力!F$33)^2-1)</f>
        <v>85.46369135017062</v>
      </c>
      <c r="AL47" s="13">
        <f>テーブル4[[#This Row],[半径方向応力:Δ-20℃]]* (1+(寸法→圧入力!D$34/寸法→圧入力!F$33)^2)/((寸法→圧入力!D$34/寸法→圧入力!F$33)^2-1)</f>
        <v>75.790248094536793</v>
      </c>
      <c r="AM47" s="13">
        <f>テーブル4[[#This Row],[半径方向応力:Δ-10℃]]* (1+(寸法→圧入力!D$34/寸法→圧入力!F$33)^2)/((寸法→圧入力!D$34/寸法→圧入力!F$33)^2-1)</f>
        <v>66.116804838910312</v>
      </c>
      <c r="AN47" s="13">
        <f>テーブル4[[#This Row],[半径方向応力:Δ0℃]]* (1+(寸法→圧入力!D$34/寸法→圧入力!F$33)^2)/((寸法→圧入力!D$34/寸法→圧入力!F$33)^2-1)</f>
        <v>56.443361583283789</v>
      </c>
      <c r="AO47" s="13">
        <f>テーブル4[[#This Row],[半径方向応力:Δ+10℃]]* (1+(寸法→圧入力!D$34/寸法→圧入力!F$33)^2)/((寸法→圧入力!D$34/寸法→圧入力!F$33)^2-1)</f>
        <v>46.769918327657273</v>
      </c>
      <c r="AP47" s="13">
        <f>テーブル4[[#This Row],[半径方向応力:Δ+20℃]]* (1+(寸法→圧入力!D$34/寸法→圧入力!F$33)^2)/((寸法→圧入力!D$34/寸法→圧入力!F$33)^2-1)</f>
        <v>37.09647507202348</v>
      </c>
      <c r="AQ47" s="13">
        <f>テーブル4[[#This Row],[半径方向応力:Δ+30℃]]* (1+(寸法→圧入力!D$34/寸法→圧入力!F$33)^2)/((寸法→圧入力!D$34/寸法→圧入力!F$33)^2-1)</f>
        <v>27.423031816389688</v>
      </c>
      <c r="AR47" s="13">
        <f>寸法→圧入力!$D$39</f>
        <v>150</v>
      </c>
    </row>
    <row r="48" spans="1:44" x14ac:dyDescent="0.7">
      <c r="A48" s="29">
        <f t="shared" si="2"/>
        <v>0.42</v>
      </c>
      <c r="B48" s="13">
        <f>(テーブル3[[#This Row],[締め代]]/寸法→圧入力!$D$3)*(1/((寸法→圧入力!$D$3^2+寸法→圧入力!F$25^2)/(寸法→圧入力!$D$3^2-寸法→圧入力!F$25^2)*(1/寸法→圧入力!$D$36)+(寸法→圧入力!D$34^2+寸法→圧入力!$D$3^2)/(寸法→圧入力!D$34^2-寸法→圧入力!$D$3^2)*(1/寸法→圧入力!$D$27)-(寸法→圧入力!$D$37/寸法→圧入力!$D$36)+(寸法→圧入力!$D$28/寸法→圧入力!$D$27)))</f>
        <v>215.69187407382509</v>
      </c>
      <c r="C48" s="13">
        <f>(テーブル3[[#This Row],[締め代]]/寸法→圧入力!$D$3)*(1/((寸法→圧入力!$D$3^2+寸法→圧入力!E$25^2)/(寸法→圧入力!$D$3^2-寸法→圧入力!E$25^2)*(1/寸法→圧入力!$D$36)+(寸法→圧入力!E$34^2+寸法→圧入力!$D$3^2)/(寸法→圧入力!E$34^2-寸法→圧入力!$D$3^2)*(1/寸法→圧入力!$D$27)-(寸法→圧入力!$D$37/寸法→圧入力!$D$36)+(寸法→圧入力!$D$28/寸法→圧入力!$D$27)))</f>
        <v>217.92101224592059</v>
      </c>
      <c r="D48" s="13">
        <f>(A48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220.12499130798071</v>
      </c>
      <c r="E48" s="13">
        <f>テーブル3[[#This Row],[半径方向応力min]]*寸法→圧入力!D$46*寸法→圧入力!D$5/1000</f>
        <v>37.577679487641277</v>
      </c>
      <c r="F48" s="13">
        <f>テーブル3[[#This Row],[半径方向応力min]]*寸法→圧入力!E$46*寸法→圧入力!E$5/1000</f>
        <v>47.988680915817241</v>
      </c>
      <c r="G48" s="13">
        <f>テーブル3[[#This Row],[半径方向応力min]]*寸法→圧入力!F$46*寸法→圧入力!F$5/1000</f>
        <v>58.818088815667998</v>
      </c>
      <c r="H48" s="13">
        <f>寸法→圧入力!$D$30</f>
        <v>345</v>
      </c>
      <c r="I48" s="13">
        <f>寸法→圧入力!$D$39</f>
        <v>150</v>
      </c>
      <c r="J48" s="13">
        <f>テーブル3[[#This Row],[半径方向応力nor]]*2*寸法→圧入力!E$24^2/(寸法→圧入力!E$24^2-寸法→圧入力!E$25^2)</f>
        <v>784.37622266084202</v>
      </c>
      <c r="K48" s="13">
        <f>テーブル3[[#This Row],[半径方向応力nor]]* (1+(寸法→圧入力!E$34/寸法→圧入力!E$33)^2)/((寸法→圧入力!E$34/寸法→圧入力!E$33)^2-1)</f>
        <v>418.67225245080954</v>
      </c>
      <c r="N48">
        <f t="shared" si="1"/>
        <v>160</v>
      </c>
      <c r="O48" s="29">
        <f>寸法→圧入力!F$24*(1+寸法→圧入力!D$29*10^-6*(テーブル4[[#This Row],[inner温度'[℃']]]-20)) - 寸法→圧入力!D$33*(1+寸法→圧入力!D$38*10^-6*(テーブル4[[#This Row],[inner温度'[℃']]]+O$3-20))</f>
        <v>8.126766000000174E-2</v>
      </c>
      <c r="P48" s="29">
        <f>寸法→圧入力!F$24*(1+寸法→圧入力!D$29*10^-6*(テーブル4[[#This Row],[inner温度'[℃']]]-20)) - 寸法→圧入力!D$33*(1+寸法→圧入力!D$38*10^-6*(テーブル4[[#This Row],[inner温度'[℃']]]+P$3-20))</f>
        <v>7.183865999999739E-2</v>
      </c>
      <c r="Q48" s="29">
        <f>寸法→圧入力!F$24*(1+寸法→圧入力!D$29*10^-6*(テーブル4[[#This Row],[inner温度'[℃']]]-20)) - 寸法→圧入力!D$33*(1+寸法→圧入力!D$38*10^-6*(テーブル4[[#This Row],[inner温度'[℃']]]+Q$3-20))</f>
        <v>6.240966000000725E-2</v>
      </c>
      <c r="R48" s="29">
        <f>寸法→圧入力!F$24*(1+寸法→圧入力!D$29*10^-6*(テーブル4[[#This Row],[inner温度'[℃']]]-20)) - 寸法→圧入力!D$33*(1+寸法→圧入力!D$38*10^-6*(テーブル4[[#This Row],[inner温度'[℃']]]+R$3-20))</f>
        <v>5.2980660000002899E-2</v>
      </c>
      <c r="S48" s="29">
        <f>寸法→圧入力!F$24*(1+寸法→圧入力!D$29*10^-6*(テーブル4[[#This Row],[inner温度'[℃']]]-20)) - 寸法→圧入力!D$33*(1+寸法→圧入力!D$38*10^-6*(テーブル4[[#This Row],[inner温度'[℃']]]+S$3-20))</f>
        <v>4.3551659999998549E-2</v>
      </c>
      <c r="T48" s="29">
        <f>寸法→圧入力!F$24*(1+寸法→圧入力!D$29*10^-6*(テーブル4[[#This Row],[inner温度'[℃']]]-20)) - 寸法→圧入力!D$33*(1+寸法→圧入力!D$38*10^-6*(テーブル4[[#This Row],[inner温度'[℃']]]+T$3-20))</f>
        <v>3.4122660000001304E-2</v>
      </c>
      <c r="U48" s="29">
        <f>寸法→圧入力!F$24*(1+寸法→圧入力!D$29*10^-6*(テーブル4[[#This Row],[inner温度'[℃']]]-20)) - 寸法→圧入力!D$33*(1+寸法→圧入力!D$38*10^-6*(テーブル4[[#This Row],[inner温度'[℃']]]+U$3-20))</f>
        <v>2.4693659999996953E-2</v>
      </c>
      <c r="V48" s="13">
        <f>(テーブル4[[#This Row],[締め代：Δ-30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42.592959407429326</v>
      </c>
      <c r="W48" s="13">
        <f>(テーブル4[[#This Row],[締め代：Δ-20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37.651153352562879</v>
      </c>
      <c r="X48" s="13">
        <f>(テーブル4[[#This Row],[締め代：Δ-10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32.709347297703879</v>
      </c>
      <c r="Y48" s="13">
        <f>(テーブル4[[#This Row],[締め代：Δ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27.767541242837428</v>
      </c>
      <c r="Z48" s="13">
        <f>(テーブル4[[#This Row],[締め代：Δ+10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22.825735187970984</v>
      </c>
      <c r="AA48" s="13">
        <f>(テーブル4[[#This Row],[締め代：Δ+20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17.883929133108261</v>
      </c>
      <c r="AB48" s="13">
        <f>(テーブル4[[#This Row],[締め代：Δ+30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12.942123078241812</v>
      </c>
      <c r="AC48" s="13">
        <f>テーブル4[[#This Row],[半径方向応力:Δ-30℃]]*2*寸法→圧入力!D$24^2/(寸法→圧入力!D$24^2-寸法→圧入力!F$25^2)</f>
        <v>154.15820123512168</v>
      </c>
      <c r="AD48" s="13">
        <f>テーブル4[[#This Row],[半径方向応力:Δ-20℃]]*2*寸法→圧入力!D$24^2/(寸法→圧入力!D$24^2-寸法→圧入力!F$25^2)</f>
        <v>136.27214816743643</v>
      </c>
      <c r="AE48" s="13">
        <f>テーブル4[[#This Row],[半径方向応力:Δ-10℃]]*2*寸法→圧入力!D$24^2/(寸法→圧入力!D$24^2-寸法→圧入力!F$25^2)</f>
        <v>118.38609509977813</v>
      </c>
      <c r="AF48" s="13">
        <f>テーブル4[[#This Row],[半径方向応力:Δ0℃]]*2*寸法→圧入力!D$24^2/(寸法→圧入力!D$24^2-寸法→圧入力!F$25^2)</f>
        <v>100.50004203209288</v>
      </c>
      <c r="AG48" s="13">
        <f>テーブル4[[#This Row],[半径方向応力:Δ+10℃]]*2*寸法→圧入力!D$24^2/(寸法→圧入力!D$24^2-寸法→圧入力!F$25^2)</f>
        <v>82.613988964407639</v>
      </c>
      <c r="AH48" s="13">
        <f>テーブル4[[#This Row],[半径方向応力:Δ+20℃]]*2*寸法→圧入力!D$24^2/(寸法→圧入力!D$24^2-寸法→圧入力!F$25^2)</f>
        <v>64.727935896735858</v>
      </c>
      <c r="AI48" s="13">
        <f>テーブル4[[#This Row],[半径方向応力:Δ+30℃]]*2*寸法→圧入力!D$24^2/(寸法→圧入力!D$24^2-寸法→圧入力!F$25^2)</f>
        <v>46.841882829050618</v>
      </c>
      <c r="AJ48" s="13">
        <f>寸法→圧入力!$D$30</f>
        <v>345</v>
      </c>
      <c r="AK48" s="13">
        <f>テーブル4[[#This Row],[半径方向応力:Δ-30℃]]* (1+(寸法→圧入力!D$34/寸法→圧入力!F$33)^2)/((寸法→圧入力!D$34/寸法→圧入力!F$33)^2-1)</f>
        <v>83.37449332143332</v>
      </c>
      <c r="AL48" s="13">
        <f>テーブル4[[#This Row],[半径方向応力:Δ-20℃]]* (1+(寸法→圧入力!D$34/寸法→圧入力!F$33)^2)/((寸法→圧入力!D$34/寸法→圧入力!F$33)^2-1)</f>
        <v>73.701050065799521</v>
      </c>
      <c r="AM48" s="13">
        <f>テーブル4[[#This Row],[半径方向応力:Δ-10℃]]* (1+(寸法→圧入力!D$34/寸法→圧入力!F$33)^2)/((寸法→圧入力!D$34/寸法→圧入力!F$33)^2-1)</f>
        <v>64.027606810180302</v>
      </c>
      <c r="AN48" s="13">
        <f>テーブル4[[#This Row],[半径方向応力:Δ0℃]]* (1+(寸法→圧入力!D$34/寸法→圧入力!F$33)^2)/((寸法→圧入力!D$34/寸法→圧入力!F$33)^2-1)</f>
        <v>54.354163554546489</v>
      </c>
      <c r="AO48" s="13">
        <f>テーブル4[[#This Row],[半径方向応力:Δ+10℃]]* (1+(寸法→圧入力!D$34/寸法→圧入力!F$33)^2)/((寸法→圧入力!D$34/寸法→圧入力!F$33)^2-1)</f>
        <v>44.680720298912703</v>
      </c>
      <c r="AP48" s="13">
        <f>テーブル4[[#This Row],[半径方向応力:Δ+20℃]]* (1+(寸法→圧入力!D$34/寸法→圧入力!F$33)^2)/((寸法→圧入力!D$34/寸法→圧入力!F$33)^2-1)</f>
        <v>35.007277043286194</v>
      </c>
      <c r="AQ48" s="13">
        <f>テーブル4[[#This Row],[半径方向応力:Δ+30℃]]* (1+(寸法→圧入力!D$34/寸法→圧入力!F$33)^2)/((寸法→圧入力!D$34/寸法→圧入力!F$33)^2-1)</f>
        <v>25.333833787652392</v>
      </c>
      <c r="AR48" s="13">
        <f>寸法→圧入力!$D$39</f>
        <v>150</v>
      </c>
    </row>
    <row r="49" spans="1:44" x14ac:dyDescent="0.7">
      <c r="A49" s="29">
        <f t="shared" si="2"/>
        <v>0.43</v>
      </c>
      <c r="B49" s="13">
        <f>(テーブル3[[#This Row],[締め代]]/寸法→圧入力!$D$3)*(1/((寸法→圧入力!$D$3^2+寸法→圧入力!F$25^2)/(寸法→圧入力!$D$3^2-寸法→圧入力!F$25^2)*(1/寸法→圧入力!$D$36)+(寸法→圧入力!D$34^2+寸法→圧入力!$D$3^2)/(寸法→圧入力!D$34^2-寸法→圧入力!$D$3^2)*(1/寸法→圧入力!$D$27)-(寸法→圧入力!$D$37/寸法→圧入力!$D$36)+(寸法→圧入力!$D$28/寸法→圧入力!$D$27)))</f>
        <v>220.82739488510666</v>
      </c>
      <c r="C49" s="13">
        <f>(テーブル3[[#This Row],[締め代]]/寸法→圧入力!$D$3)*(1/((寸法→圧入力!$D$3^2+寸法→圧入力!E$25^2)/(寸法→圧入力!$D$3^2-寸法→圧入力!E$25^2)*(1/寸法→圧入力!$D$36)+(寸法→圧入力!E$34^2+寸法→圧入力!$D$3^2)/(寸法→圧入力!E$34^2-寸法→圧入力!$D$3^2)*(1/寸法→圧入力!$D$27)-(寸法→圧入力!$D$37/寸法→圧入力!$D$36)+(寸法→圧入力!$D$28/寸法→圧入力!$D$27)))</f>
        <v>223.10960777558537</v>
      </c>
      <c r="D49" s="13">
        <f>(A49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225.3660625295993</v>
      </c>
      <c r="E49" s="13">
        <f>テーブル3[[#This Row],[半径方向応力min]]*寸法→圧入力!D$46*寸法→圧入力!D$5/1000</f>
        <v>38.472386142108924</v>
      </c>
      <c r="F49" s="13">
        <f>テーブル3[[#This Row],[半径方向応力min]]*寸法→圧入力!E$46*寸法→圧入力!E$5/1000</f>
        <v>49.13126855667003</v>
      </c>
      <c r="G49" s="13">
        <f>テーブル3[[#This Row],[半径方向応力min]]*寸法→圧入力!F$46*寸法→圧入力!F$5/1000</f>
        <v>60.218519501755338</v>
      </c>
      <c r="H49" s="13">
        <f>寸法→圧入力!$D$30</f>
        <v>345</v>
      </c>
      <c r="I49" s="13">
        <f>寸法→圧入力!$D$39</f>
        <v>150</v>
      </c>
      <c r="J49" s="13">
        <f>テーブル3[[#This Row],[半径方向応力nor]]*2*寸法→圧入力!E$24^2/(寸法→圧入力!E$24^2-寸法→圧入力!E$25^2)</f>
        <v>803.05184700990969</v>
      </c>
      <c r="K49" s="13">
        <f>テーブル3[[#This Row],[半径方向応力nor]]* (1+(寸法→圧入力!E$34/寸法→圧入力!E$33)^2)/((寸法→圧入力!E$34/寸法→圧入力!E$33)^2-1)</f>
        <v>428.64063941392408</v>
      </c>
      <c r="N49">
        <f t="shared" si="1"/>
        <v>165</v>
      </c>
      <c r="O49" s="29">
        <f>寸法→圧入力!F$24*(1+寸法→圧入力!D$29*10^-6*(テーブル4[[#This Row],[inner温度'[℃']]]-20)) - 寸法→圧入力!D$33*(1+寸法→圧入力!D$38*10^-6*(テーブル4[[#This Row],[inner温度'[℃']]]+O$3-20))</f>
        <v>7.9231254999996281E-2</v>
      </c>
      <c r="P49" s="29">
        <f>寸法→圧入力!F$24*(1+寸法→圧入力!D$29*10^-6*(テーブル4[[#This Row],[inner温度'[℃']]]-20)) - 寸法→圧入力!D$33*(1+寸法→圧入力!D$38*10^-6*(テーブル4[[#This Row],[inner温度'[℃']]]+P$3-20))</f>
        <v>6.9802254999999036E-2</v>
      </c>
      <c r="Q49" s="29">
        <f>寸法→圧入力!F$24*(1+寸法→圧入力!D$29*10^-6*(テーブル4[[#This Row],[inner温度'[℃']]]-20)) - 寸法→圧入力!D$33*(1+寸法→圧入力!D$38*10^-6*(テーブル4[[#This Row],[inner温度'[℃']]]+Q$3-20))</f>
        <v>6.0373255000001791E-2</v>
      </c>
      <c r="R49" s="29">
        <f>寸法→圧入力!F$24*(1+寸法→圧入力!D$29*10^-6*(テーブル4[[#This Row],[inner温度'[℃']]]-20)) - 寸法→圧入力!D$33*(1+寸法→圧入力!D$38*10^-6*(テーブル4[[#This Row],[inner温度'[℃']]]+R$3-20))</f>
        <v>5.0944255000004546E-2</v>
      </c>
      <c r="S49" s="29">
        <f>寸法→圧入力!F$24*(1+寸法→圧入力!D$29*10^-6*(テーブル4[[#This Row],[inner温度'[℃']]]-20)) - 寸法→圧入力!D$33*(1+寸法→圧入力!D$38*10^-6*(テーブル4[[#This Row],[inner温度'[℃']]]+S$3-20))</f>
        <v>4.1515255000000195E-2</v>
      </c>
      <c r="T49" s="29">
        <f>寸法→圧入力!F$24*(1+寸法→圧入力!D$29*10^-6*(テーブル4[[#This Row],[inner温度'[℃']]]-20)) - 寸法→圧入力!D$33*(1+寸法→圧入力!D$38*10^-6*(テーブル4[[#This Row],[inner温度'[℃']]]+T$3-20))</f>
        <v>3.2086254999995845E-2</v>
      </c>
      <c r="U49" s="29">
        <f>寸法→圧入力!F$24*(1+寸法→圧入力!D$29*10^-6*(テーブル4[[#This Row],[inner温度'[℃']]]-20)) - 寸法→圧入力!D$33*(1+寸法→圧入力!D$38*10^-6*(テーブル4[[#This Row],[inner温度'[℃']]]+U$3-20))</f>
        <v>2.2657254999998599E-2</v>
      </c>
      <c r="V49" s="13">
        <f>(テーブル4[[#This Row],[締め代：Δ-30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41.525665043320444</v>
      </c>
      <c r="W49" s="13">
        <f>(テーブル4[[#This Row],[締め代：Δ-20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36.58385898845772</v>
      </c>
      <c r="X49" s="13">
        <f>(テーブル4[[#This Row],[締め代：Δ-10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31.642052933595</v>
      </c>
      <c r="Y49" s="13">
        <f>(テーブル4[[#This Row],[締め代：Δ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26.700246878732273</v>
      </c>
      <c r="Z49" s="13">
        <f>(テーブル4[[#This Row],[締め代：Δ+10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21.758440823865826</v>
      </c>
      <c r="AA49" s="13">
        <f>(テーブル4[[#This Row],[締め代：Δ+20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16.816634768999378</v>
      </c>
      <c r="AB49" s="13">
        <f>(テーブル4[[#This Row],[締め代：Δ+30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11.874828714136653</v>
      </c>
      <c r="AC49" s="13">
        <f>テーブル4[[#This Row],[半径方向応力:Δ-30℃]]*2*寸法→圧入力!D$24^2/(寸法→圧入力!D$24^2-寸法→圧入力!F$25^2)</f>
        <v>150.29530507461894</v>
      </c>
      <c r="AD49" s="13">
        <f>テーブル4[[#This Row],[半径方向応力:Δ-20℃]]*2*寸法→圧入力!D$24^2/(寸法→圧入力!D$24^2-寸法→圧入力!F$25^2)</f>
        <v>132.40925200694716</v>
      </c>
      <c r="AE49" s="13">
        <f>テーブル4[[#This Row],[半径方向応力:Δ-10℃]]*2*寸法→圧入力!D$24^2/(寸法→圧入力!D$24^2-寸法→圧入力!F$25^2)</f>
        <v>114.5231989392754</v>
      </c>
      <c r="AF49" s="13">
        <f>テーブル4[[#This Row],[半径方向応力:Δ0℃]]*2*寸法→圧入力!D$24^2/(寸法→圧入力!D$24^2-寸法→圧入力!F$25^2)</f>
        <v>96.637145871603607</v>
      </c>
      <c r="AG49" s="13">
        <f>テーブル4[[#This Row],[半径方向応力:Δ+10℃]]*2*寸法→圧入力!D$24^2/(寸法→圧入力!D$24^2-寸法→圧入力!F$25^2)</f>
        <v>78.751092803918368</v>
      </c>
      <c r="AH49" s="13">
        <f>テーブル4[[#This Row],[半径方向応力:Δ+20℃]]*2*寸法→圧入力!D$24^2/(寸法→圧入力!D$24^2-寸法→圧入力!F$25^2)</f>
        <v>60.865039736233115</v>
      </c>
      <c r="AI49" s="13">
        <f>テーブル4[[#This Row],[半径方向応力:Δ+30℃]]*2*寸法→圧入力!D$24^2/(寸法→圧入力!D$24^2-寸法→圧入力!F$25^2)</f>
        <v>42.97898666856134</v>
      </c>
      <c r="AJ49" s="13">
        <f>寸法→圧入力!$D$30</f>
        <v>345</v>
      </c>
      <c r="AK49" s="13">
        <f>テーブル4[[#This Row],[半径方向応力:Δ-30℃]]* (1+(寸法→圧入力!D$34/寸法→圧入力!F$33)^2)/((寸法→圧入力!D$34/寸法→圧入力!F$33)^2-1)</f>
        <v>81.28529529268873</v>
      </c>
      <c r="AL49" s="13">
        <f>テーブル4[[#This Row],[半径方向応力:Δ-20℃]]* (1+(寸法→圧入力!D$34/寸法→圧入力!F$33)^2)/((寸法→圧入力!D$34/寸法→圧入力!F$33)^2-1)</f>
        <v>71.611852037062221</v>
      </c>
      <c r="AM49" s="13">
        <f>テーブル4[[#This Row],[半径方向応力:Δ-10℃]]* (1+(寸法→圧入力!D$34/寸法→圧入力!F$33)^2)/((寸法→圧入力!D$34/寸法→圧入力!F$33)^2-1)</f>
        <v>61.938408781435719</v>
      </c>
      <c r="AN49" s="13">
        <f>テーブル4[[#This Row],[半径方向応力:Δ0℃]]* (1+(寸法→圧入力!D$34/寸法→圧入力!F$33)^2)/((寸法→圧入力!D$34/寸法→圧入力!F$33)^2-1)</f>
        <v>52.264965525809203</v>
      </c>
      <c r="AO49" s="13">
        <f>テーブル4[[#This Row],[半径方向応力:Δ+10℃]]* (1+(寸法→圧入力!D$34/寸法→圧入力!F$33)^2)/((寸法→圧入力!D$34/寸法→圧入力!F$33)^2-1)</f>
        <v>42.591522270175403</v>
      </c>
      <c r="AP49" s="13">
        <f>テーブル4[[#This Row],[半径方向応力:Δ+20℃]]* (1+(寸法→圧入力!D$34/寸法→圧入力!F$33)^2)/((寸法→圧入力!D$34/寸法→圧入力!F$33)^2-1)</f>
        <v>32.918079014541611</v>
      </c>
      <c r="AQ49" s="13">
        <f>テーブル4[[#This Row],[半径方向応力:Δ+30℃]]* (1+(寸法→圧入力!D$34/寸法→圧入力!F$33)^2)/((寸法→圧入力!D$34/寸法→圧入力!F$33)^2-1)</f>
        <v>23.244635758915098</v>
      </c>
      <c r="AR49" s="13">
        <f>寸法→圧入力!$D$39</f>
        <v>150</v>
      </c>
    </row>
    <row r="50" spans="1:44" x14ac:dyDescent="0.7">
      <c r="A50" s="29">
        <f t="shared" si="2"/>
        <v>0.44</v>
      </c>
      <c r="B50" s="13">
        <f>(テーブル3[[#This Row],[締め代]]/寸法→圧入力!$D$3)*(1/((寸法→圧入力!$D$3^2+寸法→圧入力!F$25^2)/(寸法→圧入力!$D$3^2-寸法→圧入力!F$25^2)*(1/寸法→圧入力!$D$36)+(寸法→圧入力!D$34^2+寸法→圧入力!$D$3^2)/(寸法→圧入力!D$34^2-寸法→圧入力!$D$3^2)*(1/寸法→圧入力!$D$27)-(寸法→圧入力!$D$37/寸法→圧入力!$D$36)+(寸法→圧入力!$D$28/寸法→圧入力!$D$27)))</f>
        <v>225.96291569638819</v>
      </c>
      <c r="C50" s="13">
        <f>(テーブル3[[#This Row],[締め代]]/寸法→圧入力!$D$3)*(1/((寸法→圧入力!$D$3^2+寸法→圧入力!E$25^2)/(寸法→圧入力!$D$3^2-寸法→圧入力!E$25^2)*(1/寸法→圧入力!$D$36)+(寸法→圧入力!E$34^2+寸法→圧入力!$D$3^2)/(寸法→圧入力!E$34^2-寸法→圧入力!$D$3^2)*(1/寸法→圧入力!$D$27)-(寸法→圧入力!$D$37/寸法→圧入力!$D$36)+(寸法→圧入力!$D$28/寸法→圧入力!$D$27)))</f>
        <v>228.29820330525018</v>
      </c>
      <c r="D50" s="13">
        <f>(A50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230.6071337512179</v>
      </c>
      <c r="E50" s="13">
        <f>テーブル3[[#This Row],[半径方向応力min]]*寸法→圧入力!D$46*寸法→圧入力!D$5/1000</f>
        <v>39.367092796576571</v>
      </c>
      <c r="F50" s="13">
        <f>テーブル3[[#This Row],[半径方向応力min]]*寸法→圧入力!E$46*寸法→圧入力!E$5/1000</f>
        <v>50.273856197522832</v>
      </c>
      <c r="G50" s="13">
        <f>テーブル3[[#This Row],[半径方向応力min]]*寸法→圧入力!F$46*寸法→圧入力!F$5/1000</f>
        <v>61.618950187842664</v>
      </c>
      <c r="H50" s="13">
        <f>寸法→圧入力!$D$30</f>
        <v>345</v>
      </c>
      <c r="I50" s="13">
        <f>寸法→圧入力!$D$39</f>
        <v>150</v>
      </c>
      <c r="J50" s="13">
        <f>テーブル3[[#This Row],[半径方向応力nor]]*2*寸法→圧入力!E$24^2/(寸法→圧入力!E$24^2-寸法→圧入力!E$25^2)</f>
        <v>821.72747135897748</v>
      </c>
      <c r="K50" s="13">
        <f>テーブル3[[#This Row],[半径方向応力nor]]* (1+(寸法→圧入力!E$34/寸法→圧入力!E$33)^2)/((寸法→圧入力!E$34/寸法→圧入力!E$33)^2-1)</f>
        <v>438.60902637703862</v>
      </c>
      <c r="N50">
        <f t="shared" si="1"/>
        <v>170</v>
      </c>
      <c r="O50" s="29">
        <f>寸法→圧入力!F$24*(1+寸法→圧入力!D$29*10^-6*(テーブル4[[#This Row],[inner温度'[℃']]]-20)) - 寸法→圧入力!D$33*(1+寸法→圧入力!D$38*10^-6*(テーブル4[[#This Row],[inner温度'[℃']]]+O$3-20))</f>
        <v>7.7194849999990822E-2</v>
      </c>
      <c r="P50" s="29">
        <f>寸法→圧入力!F$24*(1+寸法→圧入力!D$29*10^-6*(テーブル4[[#This Row],[inner温度'[℃']]]-20)) - 寸法→圧入力!D$33*(1+寸法→圧入力!D$38*10^-6*(テーブル4[[#This Row],[inner温度'[℃']]]+P$3-20))</f>
        <v>6.7765850000000682E-2</v>
      </c>
      <c r="Q50" s="29">
        <f>寸法→圧入力!F$24*(1+寸法→圧入力!D$29*10^-6*(テーブル4[[#This Row],[inner温度'[℃']]]-20)) - 寸法→圧入力!D$33*(1+寸法→圧入力!D$38*10^-6*(テーブル4[[#This Row],[inner温度'[℃']]]+Q$3-20))</f>
        <v>5.8336849999996332E-2</v>
      </c>
      <c r="R50" s="29">
        <f>寸法→圧入力!F$24*(1+寸法→圧入力!D$29*10^-6*(テーブル4[[#This Row],[inner温度'[℃']]]-20)) - 寸法→圧入力!D$33*(1+寸法→圧入力!D$38*10^-6*(テーブル4[[#This Row],[inner温度'[℃']]]+R$3-20))</f>
        <v>4.8907849999991981E-2</v>
      </c>
      <c r="S50" s="29">
        <f>寸法→圧入力!F$24*(1+寸法→圧入力!D$29*10^-6*(テーブル4[[#This Row],[inner温度'[℃']]]-20)) - 寸法→圧入力!D$33*(1+寸法→圧入力!D$38*10^-6*(テーブル4[[#This Row],[inner温度'[℃']]]+S$3-20))</f>
        <v>3.9478849999994736E-2</v>
      </c>
      <c r="T50" s="29">
        <f>寸法→圧入力!F$24*(1+寸法→圧入力!D$29*10^-6*(テーブル4[[#This Row],[inner温度'[℃']]]-20)) - 寸法→圧入力!D$33*(1+寸法→圧入力!D$38*10^-6*(テーブル4[[#This Row],[inner温度'[℃']]]+T$3-20))</f>
        <v>3.0049849999990386E-2</v>
      </c>
      <c r="U50" s="29">
        <f>寸法→圧入力!F$24*(1+寸法→圧入力!D$29*10^-6*(テーブル4[[#This Row],[inner温度'[℃']]]-20)) - 寸法→圧入力!D$33*(1+寸法→圧入力!D$38*10^-6*(テーブル4[[#This Row],[inner温度'[℃']]]+U$3-20))</f>
        <v>2.0620850000000246E-2</v>
      </c>
      <c r="V50" s="13">
        <f>(テーブル4[[#This Row],[締め代：Δ-30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40.458370679211562</v>
      </c>
      <c r="W50" s="13">
        <f>(テーブル4[[#This Row],[締め代：Δ-20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35.516564624352569</v>
      </c>
      <c r="X50" s="13">
        <f>(テーブル4[[#This Row],[締め代：Δ-10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30.574758569486114</v>
      </c>
      <c r="Y50" s="13">
        <f>(テーブル4[[#This Row],[締め代：Δ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25.632952514619671</v>
      </c>
      <c r="Z50" s="13">
        <f>(テーブル4[[#This Row],[締め代：Δ+10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20.691146459756943</v>
      </c>
      <c r="AA50" s="13">
        <f>(テーブル4[[#This Row],[締め代：Δ+20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15.749340404890496</v>
      </c>
      <c r="AB50" s="13">
        <f>(テーブル4[[#This Row],[締め代：Δ+30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10.807534350031498</v>
      </c>
      <c r="AC50" s="13">
        <f>テーブル4[[#This Row],[半径方向応力:Δ-30℃]]*2*寸法→圧入力!D$24^2/(寸法→圧入力!D$24^2-寸法→圧入力!F$25^2)</f>
        <v>146.43240891411619</v>
      </c>
      <c r="AD50" s="13">
        <f>テーブル4[[#This Row],[半径方向応力:Δ-20℃]]*2*寸法→圧入力!D$24^2/(寸法→圧入力!D$24^2-寸法→圧入力!F$25^2)</f>
        <v>128.54635584645791</v>
      </c>
      <c r="AE50" s="13">
        <f>テーブル4[[#This Row],[半径方向応力:Δ-10℃]]*2*寸法→圧入力!D$24^2/(寸法→圧入力!D$24^2-寸法→圧入力!F$25^2)</f>
        <v>110.66030277877263</v>
      </c>
      <c r="AF50" s="13">
        <f>テーブル4[[#This Row],[半径方向応力:Δ0℃]]*2*寸法→圧入力!D$24^2/(寸法→圧入力!D$24^2-寸法→圧入力!F$25^2)</f>
        <v>92.774249711087407</v>
      </c>
      <c r="AG50" s="13">
        <f>テーブル4[[#This Row],[半径方向応力:Δ+10℃]]*2*寸法→圧入力!D$24^2/(寸法→圧入力!D$24^2-寸法→圧入力!F$25^2)</f>
        <v>74.888196643415611</v>
      </c>
      <c r="AH50" s="13">
        <f>テーブル4[[#This Row],[半径方向応力:Δ+20℃]]*2*寸法→圧入力!D$24^2/(寸法→圧入力!D$24^2-寸法→圧入力!F$25^2)</f>
        <v>57.002143575730365</v>
      </c>
      <c r="AI50" s="13">
        <f>テーブル4[[#This Row],[半径方向応力:Δ+30℃]]*2*寸法→圧入力!D$24^2/(寸法→圧入力!D$24^2-寸法→圧入力!F$25^2)</f>
        <v>39.116090508072077</v>
      </c>
      <c r="AJ50" s="13">
        <f>寸法→圧入力!$D$30</f>
        <v>345</v>
      </c>
      <c r="AK50" s="13">
        <f>テーブル4[[#This Row],[半径方向応力:Δ-30℃]]* (1+(寸法→圧入力!D$34/寸法→圧入力!F$33)^2)/((寸法→圧入力!D$34/寸法→圧入力!F$33)^2-1)</f>
        <v>79.196097263944139</v>
      </c>
      <c r="AL50" s="13">
        <f>テーブル4[[#This Row],[半径方向応力:Δ-20℃]]* (1+(寸法→圧入力!D$34/寸法→圧入力!F$33)^2)/((寸法→圧入力!D$34/寸法→圧入力!F$33)^2-1)</f>
        <v>69.522654008324935</v>
      </c>
      <c r="AM50" s="13">
        <f>テーブル4[[#This Row],[半径方向応力:Δ-10℃]]* (1+(寸法→圧入力!D$34/寸法→圧入力!F$33)^2)/((寸法→圧入力!D$34/寸法→圧入力!F$33)^2-1)</f>
        <v>59.849210752691128</v>
      </c>
      <c r="AN50" s="13">
        <f>テーブル4[[#This Row],[半径方向応力:Δ0℃]]* (1+(寸法→圧入力!D$34/寸法→圧入力!F$33)^2)/((寸法→圧入力!D$34/寸法→圧入力!F$33)^2-1)</f>
        <v>50.175767497057336</v>
      </c>
      <c r="AO50" s="13">
        <f>テーブル4[[#This Row],[半径方向応力:Δ+10℃]]* (1+(寸法→圧入力!D$34/寸法→圧入力!F$33)^2)/((寸法→圧入力!D$34/寸法→圧入力!F$33)^2-1)</f>
        <v>40.50232424143082</v>
      </c>
      <c r="AP50" s="13">
        <f>テーブル4[[#This Row],[半径方向応力:Δ+20℃]]* (1+(寸法→圧入力!D$34/寸法→圧入力!F$33)^2)/((寸法→圧入力!D$34/寸法→圧入力!F$33)^2-1)</f>
        <v>30.828880985797028</v>
      </c>
      <c r="AQ50" s="13">
        <f>テーブル4[[#This Row],[半径方向応力:Δ+30℃]]* (1+(寸法→圧入力!D$34/寸法→圧入力!F$33)^2)/((寸法→圧入力!D$34/寸法→圧入力!F$33)^2-1)</f>
        <v>21.155437730177809</v>
      </c>
      <c r="AR50" s="13">
        <f>寸法→圧入力!$D$39</f>
        <v>150</v>
      </c>
    </row>
    <row r="51" spans="1:44" x14ac:dyDescent="0.7">
      <c r="A51" s="29">
        <f t="shared" si="2"/>
        <v>0.45</v>
      </c>
      <c r="B51" s="13">
        <f>(テーブル3[[#This Row],[締め代]]/寸法→圧入力!$D$3)*(1/((寸法→圧入力!$D$3^2+寸法→圧入力!F$25^2)/(寸法→圧入力!$D$3^2-寸法→圧入力!F$25^2)*(1/寸法→圧入力!$D$36)+(寸法→圧入力!D$34^2+寸法→圧入力!$D$3^2)/(寸法→圧入力!D$34^2-寸法→圧入力!$D$3^2)*(1/寸法→圧入力!$D$27)-(寸法→圧入力!$D$37/寸法→圧入力!$D$36)+(寸法→圧入力!$D$28/寸法→圧入力!$D$27)))</f>
        <v>231.09843650766976</v>
      </c>
      <c r="C51" s="13">
        <f>(テーブル3[[#This Row],[締め代]]/寸法→圧入力!$D$3)*(1/((寸法→圧入力!$D$3^2+寸法→圧入力!E$25^2)/(寸法→圧入力!$D$3^2-寸法→圧入力!E$25^2)*(1/寸法→圧入力!$D$36)+(寸法→圧入力!E$34^2+寸法→圧入力!$D$3^2)/(寸法→圧入力!E$34^2-寸法→圧入力!$D$3^2)*(1/寸法→圧入力!$D$27)-(寸法→圧入力!$D$37/寸法→圧入力!$D$36)+(寸法→圧入力!$D$28/寸法→圧入力!$D$27)))</f>
        <v>233.48679883491496</v>
      </c>
      <c r="D51" s="13">
        <f>(A51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235.8482049728365</v>
      </c>
      <c r="E51" s="13">
        <f>テーブル3[[#This Row],[半径方向応力min]]*寸法→圧入力!D$46*寸法→圧入力!D$5/1000</f>
        <v>40.261799451044219</v>
      </c>
      <c r="F51" s="13">
        <f>テーブル3[[#This Row],[半径方向応力min]]*寸法→圧入力!E$46*寸法→圧入力!E$5/1000</f>
        <v>51.416443838375621</v>
      </c>
      <c r="G51" s="13">
        <f>テーブル3[[#This Row],[半径方向応力min]]*寸法→圧入力!F$46*寸法→圧入力!F$5/1000</f>
        <v>63.019380873930011</v>
      </c>
      <c r="H51" s="13">
        <f>寸法→圧入力!$D$30</f>
        <v>345</v>
      </c>
      <c r="I51" s="13">
        <f>寸法→圧入力!$D$39</f>
        <v>150</v>
      </c>
      <c r="J51" s="13">
        <f>テーブル3[[#This Row],[半径方向応力nor]]*2*寸法→圧入力!E$24^2/(寸法→圧入力!E$24^2-寸法→圧入力!E$25^2)</f>
        <v>840.40309570804516</v>
      </c>
      <c r="K51" s="13">
        <f>テーブル3[[#This Row],[半径方向応力nor]]* (1+(寸法→圧入力!E$34/寸法→圧入力!E$33)^2)/((寸法→圧入力!E$34/寸法→圧入力!E$33)^2-1)</f>
        <v>448.57741334015316</v>
      </c>
      <c r="N51">
        <f t="shared" si="1"/>
        <v>175</v>
      </c>
      <c r="O51" s="29">
        <f>寸法→圧入力!F$24*(1+寸法→圧入力!D$29*10^-6*(テーブル4[[#This Row],[inner温度'[℃']]]-20)) - 寸法→圧入力!D$33*(1+寸法→圧入力!D$38*10^-6*(テーブル4[[#This Row],[inner温度'[℃']]]+O$3-20))</f>
        <v>7.5158444999999574E-2</v>
      </c>
      <c r="P51" s="29">
        <f>寸法→圧入力!F$24*(1+寸法→圧入力!D$29*10^-6*(テーブル4[[#This Row],[inner温度'[℃']]]-20)) - 寸法→圧入力!D$33*(1+寸法→圧入力!D$38*10^-6*(テーブル4[[#This Row],[inner温度'[℃']]]+P$3-20))</f>
        <v>6.5729445000002329E-2</v>
      </c>
      <c r="Q51" s="29">
        <f>寸法→圧入力!F$24*(1+寸法→圧入力!D$29*10^-6*(テーブル4[[#This Row],[inner温度'[℃']]]-20)) - 寸法→圧入力!D$33*(1+寸法→圧入力!D$38*10^-6*(テーブル4[[#This Row],[inner温度'[℃']]]+Q$3-20))</f>
        <v>5.6300445000005084E-2</v>
      </c>
      <c r="R51" s="29">
        <f>寸法→圧入力!F$24*(1+寸法→圧入力!D$29*10^-6*(テーブル4[[#This Row],[inner温度'[℃']]]-20)) - 寸法→圧入力!D$33*(1+寸法→圧入力!D$38*10^-6*(テーブル4[[#This Row],[inner温度'[℃']]]+R$3-20))</f>
        <v>4.6871445000000733E-2</v>
      </c>
      <c r="S51" s="29">
        <f>寸法→圧入力!F$24*(1+寸法→圧入力!D$29*10^-6*(テーブル4[[#This Row],[inner温度'[℃']]]-20)) - 寸法→圧入力!D$33*(1+寸法→圧入力!D$38*10^-6*(テーブル4[[#This Row],[inner温度'[℃']]]+S$3-20))</f>
        <v>3.7442444999996383E-2</v>
      </c>
      <c r="T51" s="29">
        <f>寸法→圧入力!F$24*(1+寸法→圧入力!D$29*10^-6*(テーブル4[[#This Row],[inner温度'[℃']]]-20)) - 寸法→圧入力!D$33*(1+寸法→圧入力!D$38*10^-6*(テーブル4[[#This Row],[inner温度'[℃']]]+T$3-20))</f>
        <v>2.8013444999999138E-2</v>
      </c>
      <c r="U51" s="29">
        <f>寸法→圧入力!F$24*(1+寸法→圧入力!D$29*10^-6*(テーブル4[[#This Row],[inner温度'[℃']]]-20)) - 寸法→圧入力!D$33*(1+寸法→圧入力!D$38*10^-6*(テーブル4[[#This Row],[inner温度'[℃']]]+U$3-20))</f>
        <v>1.8584445000001892E-2</v>
      </c>
      <c r="V51" s="13">
        <f>(テーブル4[[#This Row],[締め代：Δ-30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39.391076315110134</v>
      </c>
      <c r="W51" s="13">
        <f>(テーブル4[[#This Row],[締め代：Δ-20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34.449270260247403</v>
      </c>
      <c r="X51" s="13">
        <f>(テーブル4[[#This Row],[締め代：Δ-10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29.507464205384682</v>
      </c>
      <c r="Y51" s="13">
        <f>(テーブル4[[#This Row],[締め代：Δ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24.565658150518232</v>
      </c>
      <c r="Z51" s="13">
        <f>(テーブル4[[#This Row],[締め代：Δ+10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19.623852095651788</v>
      </c>
      <c r="AA51" s="13">
        <f>(テーブル4[[#This Row],[締め代：Δ+20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14.682046040789063</v>
      </c>
      <c r="AB51" s="13">
        <f>(テーブル4[[#This Row],[締め代：Δ+30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9.7402399859263404</v>
      </c>
      <c r="AC51" s="13">
        <f>テーブル4[[#This Row],[半径方向応力:Δ-30℃]]*2*寸法→圧入力!D$24^2/(寸法→圧入力!D$24^2-寸法→圧入力!F$25^2)</f>
        <v>142.5695127536404</v>
      </c>
      <c r="AD51" s="13">
        <f>テーブル4[[#This Row],[半径方向応力:Δ-20℃]]*2*寸法→圧入力!D$24^2/(寸法→圧入力!D$24^2-寸法→圧入力!F$25^2)</f>
        <v>124.6834596859686</v>
      </c>
      <c r="AE51" s="13">
        <f>テーブル4[[#This Row],[半径方向応力:Δ-10℃]]*2*寸法→圧入力!D$24^2/(寸法→圧入力!D$24^2-寸法→圧入力!F$25^2)</f>
        <v>106.79740661829685</v>
      </c>
      <c r="AF51" s="13">
        <f>テーブル4[[#This Row],[半径方向応力:Δ0℃]]*2*寸法→圧入力!D$24^2/(寸法→圧入力!D$24^2-寸法→圧入力!F$25^2)</f>
        <v>88.91135355061158</v>
      </c>
      <c r="AG51" s="13">
        <f>テーブル4[[#This Row],[半径方向応力:Δ+10℃]]*2*寸法→圧入力!D$24^2/(寸法→圧入力!D$24^2-寸法→圧入力!F$25^2)</f>
        <v>71.025300482926355</v>
      </c>
      <c r="AH51" s="13">
        <f>テーブル4[[#This Row],[半径方向応力:Δ+20℃]]*2*寸法→圧入力!D$24^2/(寸法→圧入力!D$24^2-寸法→圧入力!F$25^2)</f>
        <v>53.139247415254573</v>
      </c>
      <c r="AI51" s="13">
        <f>テーブル4[[#This Row],[半径方向応力:Δ+30℃]]*2*寸法→圧入力!D$24^2/(寸法→圧入力!D$24^2-寸法→圧入力!F$25^2)</f>
        <v>35.253194347582806</v>
      </c>
      <c r="AJ51" s="13">
        <f>寸法→圧入力!$D$30</f>
        <v>345</v>
      </c>
      <c r="AK51" s="13">
        <f>テーブル4[[#This Row],[半径方向応力:Δ-30℃]]* (1+(寸法→圧入力!D$34/寸法→圧入力!F$33)^2)/((寸法→圧入力!D$34/寸法→圧入力!F$33)^2-1)</f>
        <v>77.106899235214144</v>
      </c>
      <c r="AL51" s="13">
        <f>テーブル4[[#This Row],[半径方向応力:Δ-20℃]]* (1+(寸法→圧入力!D$34/寸法→圧入力!F$33)^2)/((寸法→圧入力!D$34/寸法→圧入力!F$33)^2-1)</f>
        <v>67.433455979587634</v>
      </c>
      <c r="AM51" s="13">
        <f>テーブル4[[#This Row],[半径方向応力:Δ-10℃]]* (1+(寸法→圧入力!D$34/寸法→圧入力!F$33)^2)/((寸法→圧入力!D$34/寸法→圧入力!F$33)^2-1)</f>
        <v>57.760012723961125</v>
      </c>
      <c r="AN51" s="13">
        <f>テーブル4[[#This Row],[半径方向応力:Δ0℃]]* (1+(寸法→圧入力!D$34/寸法→圧入力!F$33)^2)/((寸法→圧入力!D$34/寸法→圧入力!F$33)^2-1)</f>
        <v>48.086569468327326</v>
      </c>
      <c r="AO51" s="13">
        <f>テーブル4[[#This Row],[半径方向応力:Δ+10℃]]* (1+(寸法→圧入力!D$34/寸法→圧入力!F$33)^2)/((寸法→圧入力!D$34/寸法→圧入力!F$33)^2-1)</f>
        <v>38.413126212693534</v>
      </c>
      <c r="AP51" s="13">
        <f>テーブル4[[#This Row],[半径方向応力:Δ+20℃]]* (1+(寸法→圧入力!D$34/寸法→圧入力!F$33)^2)/((寸法→圧入力!D$34/寸法→圧入力!F$33)^2-1)</f>
        <v>28.739682957067021</v>
      </c>
      <c r="AQ51" s="13">
        <f>テーブル4[[#This Row],[半径方向応力:Δ+30℃]]* (1+(寸法→圧入力!D$34/寸法→圧入力!F$33)^2)/((寸法→圧入力!D$34/寸法→圧入力!F$33)^2-1)</f>
        <v>19.066239701440516</v>
      </c>
      <c r="AR51" s="13">
        <f>寸法→圧入力!$D$39</f>
        <v>150</v>
      </c>
    </row>
    <row r="52" spans="1:44" x14ac:dyDescent="0.7">
      <c r="A52" s="29">
        <f t="shared" si="2"/>
        <v>0.46</v>
      </c>
      <c r="B52" s="13">
        <f>(テーブル3[[#This Row],[締め代]]/寸法→圧入力!$D$3)*(1/((寸法→圧入力!$D$3^2+寸法→圧入力!F$25^2)/(寸法→圧入力!$D$3^2-寸法→圧入力!F$25^2)*(1/寸法→圧入力!$D$36)+(寸法→圧入力!D$34^2+寸法→圧入力!$D$3^2)/(寸法→圧入力!D$34^2-寸法→圧入力!$D$3^2)*(1/寸法→圧入力!$D$27)-(寸法→圧入力!$D$37/寸法→圧入力!$D$36)+(寸法→圧入力!$D$28/寸法→圧入力!$D$27)))</f>
        <v>236.23395731895133</v>
      </c>
      <c r="C52" s="13">
        <f>(テーブル3[[#This Row],[締め代]]/寸法→圧入力!$D$3)*(1/((寸法→圧入力!$D$3^2+寸法→圧入力!E$25^2)/(寸法→圧入力!$D$3^2-寸法→圧入力!E$25^2)*(1/寸法→圧入力!$D$36)+(寸法→圧入力!E$34^2+寸法→圧入力!$D$3^2)/(寸法→圧入力!E$34^2-寸法→圧入力!$D$3^2)*(1/寸法→圧入力!$D$27)-(寸法→圧入力!$D$37/寸法→圧入力!$D$36)+(寸法→圧入力!$D$28/寸法→圧入力!$D$27)))</f>
        <v>238.67539436457974</v>
      </c>
      <c r="D52" s="13">
        <f>(A52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241.0892761944551</v>
      </c>
      <c r="E52" s="13">
        <f>テーブル3[[#This Row],[半径方向応力min]]*寸法→圧入力!D$46*寸法→圧入力!D$5/1000</f>
        <v>41.156506105511873</v>
      </c>
      <c r="F52" s="13">
        <f>テーブル3[[#This Row],[半径方向応力min]]*寸法→圧入力!E$46*寸法→圧入力!E$5/1000</f>
        <v>52.559031479228409</v>
      </c>
      <c r="G52" s="13">
        <f>テーブル3[[#This Row],[半径方向応力min]]*寸法→圧入力!F$46*寸法→圧入力!F$5/1000</f>
        <v>64.419811560017351</v>
      </c>
      <c r="H52" s="13">
        <f>寸法→圧入力!$D$30</f>
        <v>345</v>
      </c>
      <c r="I52" s="13">
        <f>寸法→圧入力!$D$39</f>
        <v>150</v>
      </c>
      <c r="J52" s="13">
        <f>テーブル3[[#This Row],[半径方向応力nor]]*2*寸法→圧入力!E$24^2/(寸法→圧入力!E$24^2-寸法→圧入力!E$25^2)</f>
        <v>859.07872005711283</v>
      </c>
      <c r="K52" s="13">
        <f>テーブル3[[#This Row],[半径方向応力nor]]* (1+(寸法→圧入力!E$34/寸法→圧入力!E$33)^2)/((寸法→圧入力!E$34/寸法→圧入力!E$33)^2-1)</f>
        <v>458.54580030326764</v>
      </c>
      <c r="N52">
        <f t="shared" si="1"/>
        <v>180</v>
      </c>
      <c r="O52" s="29">
        <f>寸法→圧入力!F$24*(1+寸法→圧入力!D$29*10^-6*(テーブル4[[#This Row],[inner温度'[℃']]]-20)) - 寸法→圧入力!D$33*(1+寸法→圧入力!D$38*10^-6*(テーブル4[[#This Row],[inner温度'[℃']]]+O$3-20))</f>
        <v>7.3122040000001221E-2</v>
      </c>
      <c r="P52" s="29">
        <f>寸法→圧入力!F$24*(1+寸法→圧入力!D$29*10^-6*(テーブル4[[#This Row],[inner温度'[℃']]]-20)) - 寸法→圧入力!D$33*(1+寸法→圧入力!D$38*10^-6*(テーブル4[[#This Row],[inner温度'[℃']]]+P$3-20))</f>
        <v>6.369303999999687E-2</v>
      </c>
      <c r="Q52" s="29">
        <f>寸法→圧入力!F$24*(1+寸法→圧入力!D$29*10^-6*(テーブル4[[#This Row],[inner温度'[℃']]]-20)) - 寸法→圧入力!D$33*(1+寸法→圧入力!D$38*10^-6*(テーブル4[[#This Row],[inner温度'[℃']]]+Q$3-20))</f>
        <v>5.4264039999992519E-2</v>
      </c>
      <c r="R52" s="29">
        <f>寸法→圧入力!F$24*(1+寸法→圧入力!D$29*10^-6*(テーブル4[[#This Row],[inner温度'[℃']]]-20)) - 寸法→圧入力!D$33*(1+寸法→圧入力!D$38*10^-6*(テーブル4[[#This Row],[inner温度'[℃']]]+R$3-20))</f>
        <v>4.4835039999995274E-2</v>
      </c>
      <c r="S52" s="29">
        <f>寸法→圧入力!F$24*(1+寸法→圧入力!D$29*10^-6*(テーブル4[[#This Row],[inner温度'[℃']]]-20)) - 寸法→圧入力!D$33*(1+寸法→圧入力!D$38*10^-6*(テーブル4[[#This Row],[inner温度'[℃']]]+S$3-20))</f>
        <v>3.5406039999990924E-2</v>
      </c>
      <c r="T52" s="29">
        <f>寸法→圧入力!F$24*(1+寸法→圧入力!D$29*10^-6*(テーブル4[[#This Row],[inner温度'[℃']]]-20)) - 寸法→圧入力!D$33*(1+寸法→圧入力!D$38*10^-6*(テーブル4[[#This Row],[inner温度'[℃']]]+T$3-20))</f>
        <v>2.5977040000000784E-2</v>
      </c>
      <c r="U52" s="29">
        <f>寸法→圧入力!F$24*(1+寸法→圧入力!D$29*10^-6*(テーブル4[[#This Row],[inner温度'[℃']]]-20)) - 寸法→圧入力!D$33*(1+寸法→圧入力!D$38*10^-6*(テーブル4[[#This Row],[inner温度'[℃']]]+U$3-20))</f>
        <v>1.6548039999996433E-2</v>
      </c>
      <c r="V52" s="13">
        <f>(テーブル4[[#This Row],[締め代：Δ-30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38.323781951004968</v>
      </c>
      <c r="W52" s="13">
        <f>(テーブル4[[#This Row],[締め代：Δ-20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33.381975896138528</v>
      </c>
      <c r="X52" s="13">
        <f>(テーブル4[[#This Row],[締め代：Δ-10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28.440169841272073</v>
      </c>
      <c r="Y52" s="13">
        <f>(テーブル4[[#This Row],[締め代：Δ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23.498363786409353</v>
      </c>
      <c r="Z52" s="13">
        <f>(テーブル4[[#This Row],[締め代：Δ+10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18.556557731542906</v>
      </c>
      <c r="AA52" s="13">
        <f>(テーブル4[[#This Row],[締め代：Δ+20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13.614751676683907</v>
      </c>
      <c r="AB52" s="13">
        <f>(テーブル4[[#This Row],[締め代：Δ+30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8.6729456218174583</v>
      </c>
      <c r="AC52" s="13">
        <f>テーブル4[[#This Row],[半径方向応力:Δ-30℃]]*2*寸法→圧入力!D$24^2/(寸法→圧入力!D$24^2-寸法→圧入力!F$25^2)</f>
        <v>138.7066165931511</v>
      </c>
      <c r="AD52" s="13">
        <f>テーブル4[[#This Row],[半径方向応力:Δ-20℃]]*2*寸法→圧入力!D$24^2/(寸法→圧入力!D$24^2-寸法→圧入力!F$25^2)</f>
        <v>120.82056352546589</v>
      </c>
      <c r="AE52" s="13">
        <f>テーブル4[[#This Row],[半径方向応力:Δ-10℃]]*2*寸法→圧入力!D$24^2/(寸法→圧入力!D$24^2-寸法→圧入力!F$25^2)</f>
        <v>102.9345104577806</v>
      </c>
      <c r="AF52" s="13">
        <f>テーブル4[[#This Row],[半径方向応力:Δ0℃]]*2*寸法→圧入力!D$24^2/(寸法→圧入力!D$24^2-寸法→圧入力!F$25^2)</f>
        <v>85.048457390108851</v>
      </c>
      <c r="AG52" s="13">
        <f>テーブル4[[#This Row],[半径方向応力:Δ+10℃]]*2*寸法→圧入力!D$24^2/(寸法→圧入力!D$24^2-寸法→圧入力!F$25^2)</f>
        <v>67.162404322423598</v>
      </c>
      <c r="AH52" s="13">
        <f>テーブル4[[#This Row],[半径方向応力:Δ+20℃]]*2*寸法→圧入力!D$24^2/(寸法→圧入力!D$24^2-寸法→圧入力!F$25^2)</f>
        <v>49.276351254765309</v>
      </c>
      <c r="AI52" s="13">
        <f>テーブル4[[#This Row],[半径方向応力:Δ+30℃]]*2*寸法→圧入力!D$24^2/(寸法→圧入力!D$24^2-寸法→圧入力!F$25^2)</f>
        <v>31.390298187080059</v>
      </c>
      <c r="AJ52" s="13">
        <f>寸法→圧入力!$D$30</f>
        <v>345</v>
      </c>
      <c r="AK52" s="13">
        <f>テーブル4[[#This Row],[半径方向応力:Δ-30℃]]* (1+(寸法→圧入力!D$34/寸法→圧入力!F$33)^2)/((寸法→圧入力!D$34/寸法→圧入力!F$33)^2-1)</f>
        <v>75.017701206476843</v>
      </c>
      <c r="AL52" s="13">
        <f>テーブル4[[#This Row],[半径方向応力:Δ-20℃]]* (1+(寸法→圧入力!D$34/寸法→圧入力!F$33)^2)/((寸法→圧入力!D$34/寸法→圧入力!F$33)^2-1)</f>
        <v>65.344257950843073</v>
      </c>
      <c r="AM52" s="13">
        <f>テーブル4[[#This Row],[半径方向応力:Δ-10℃]]* (1+(寸法→圧入力!D$34/寸法→圧入力!F$33)^2)/((寸法→圧入力!D$34/寸法→圧入力!F$33)^2-1)</f>
        <v>55.670814695209252</v>
      </c>
      <c r="AN52" s="13">
        <f>テーブル4[[#This Row],[半径方向応力:Δ0℃]]* (1+(寸法→圧入力!D$34/寸法→圧入力!F$33)^2)/((寸法→圧入力!D$34/寸法→圧入力!F$33)^2-1)</f>
        <v>45.99737143958275</v>
      </c>
      <c r="AO52" s="13">
        <f>テーブル4[[#This Row],[半径方向応力:Δ+10℃]]* (1+(寸法→圧入力!D$34/寸法→圧入力!F$33)^2)/((寸法→圧入力!D$34/寸法→圧入力!F$33)^2-1)</f>
        <v>36.323928183948951</v>
      </c>
      <c r="AP52" s="13">
        <f>テーブル4[[#This Row],[半径方向応力:Δ+20℃]]* (1+(寸法→圧入力!D$34/寸法→圧入力!F$33)^2)/((寸法→圧入力!D$34/寸法→圧入力!F$33)^2-1)</f>
        <v>26.650484928329735</v>
      </c>
      <c r="AQ52" s="13">
        <f>テーブル4[[#This Row],[半径方向応力:Δ+30℃]]* (1+(寸法→圧入力!D$34/寸法→圧入力!F$33)^2)/((寸法→圧入力!D$34/寸法→圧入力!F$33)^2-1)</f>
        <v>16.977041672695933</v>
      </c>
      <c r="AR52" s="13">
        <f>寸法→圧入力!$D$39</f>
        <v>150</v>
      </c>
    </row>
    <row r="53" spans="1:44" x14ac:dyDescent="0.7">
      <c r="A53" s="29">
        <f t="shared" si="2"/>
        <v>0.47000000000000003</v>
      </c>
      <c r="B53" s="13">
        <f>(テーブル3[[#This Row],[締め代]]/寸法→圧入力!$D$3)*(1/((寸法→圧入力!$D$3^2+寸法→圧入力!F$25^2)/(寸法→圧入力!$D$3^2-寸法→圧入力!F$25^2)*(1/寸法→圧入力!$D$36)+(寸法→圧入力!D$34^2+寸法→圧入力!$D$3^2)/(寸法→圧入力!D$34^2-寸法→圧入力!$D$3^2)*(1/寸法→圧入力!$D$27)-(寸法→圧入力!$D$37/寸法→圧入力!$D$36)+(寸法→圧入力!$D$28/寸法→圧入力!$D$27)))</f>
        <v>241.36947813023289</v>
      </c>
      <c r="C53" s="13">
        <f>(テーブル3[[#This Row],[締め代]]/寸法→圧入力!$D$3)*(1/((寸法→圧入力!$D$3^2+寸法→圧入力!E$25^2)/(寸法→圧入力!$D$3^2-寸法→圧入力!E$25^2)*(1/寸法→圧入力!$D$36)+(寸法→圧入力!E$34^2+寸法→圧入力!$D$3^2)/(寸法→圧入力!E$34^2-寸法→圧入力!$D$3^2)*(1/寸法→圧入力!$D$27)-(寸法→圧入力!$D$37/寸法→圧入力!$D$36)+(寸法→圧入力!$D$28/寸法→圧入力!$D$27)))</f>
        <v>243.86398989424453</v>
      </c>
      <c r="D53" s="13">
        <f>(A53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246.33034741607369</v>
      </c>
      <c r="E53" s="13">
        <f>テーブル3[[#This Row],[半径方向応力min]]*寸法→圧入力!D$46*寸法→圧入力!D$5/1000</f>
        <v>42.051212759979528</v>
      </c>
      <c r="F53" s="13">
        <f>テーブル3[[#This Row],[半径方向応力min]]*寸法→圧入力!E$46*寸法→圧入力!E$5/1000</f>
        <v>53.701619120081212</v>
      </c>
      <c r="G53" s="13">
        <f>テーブル3[[#This Row],[半径方向応力min]]*寸法→圧入力!F$46*寸法→圧入力!F$5/1000</f>
        <v>65.820242246104698</v>
      </c>
      <c r="H53" s="13">
        <f>寸法→圧入力!$D$30</f>
        <v>345</v>
      </c>
      <c r="I53" s="13">
        <f>寸法→圧入力!$D$39</f>
        <v>150</v>
      </c>
      <c r="J53" s="13">
        <f>テーブル3[[#This Row],[半径方向応力nor]]*2*寸法→圧入力!E$24^2/(寸法→圧入力!E$24^2-寸法→圧入力!E$25^2)</f>
        <v>877.75434440618051</v>
      </c>
      <c r="K53" s="13">
        <f>テーブル3[[#This Row],[半径方向応力nor]]* (1+(寸法→圧入力!E$34/寸法→圧入力!E$33)^2)/((寸法→圧入力!E$34/寸法→圧入力!E$33)^2-1)</f>
        <v>468.51418726638218</v>
      </c>
      <c r="N53">
        <f t="shared" si="1"/>
        <v>185</v>
      </c>
      <c r="O53" s="29">
        <f>寸法→圧入力!F$24*(1+寸法→圧入力!D$29*10^-6*(テーブル4[[#This Row],[inner温度'[℃']]]-20)) - 寸法→圧入力!D$33*(1+寸法→圧入力!D$38*10^-6*(テーブル4[[#This Row],[inner温度'[℃']]]+O$3-20))</f>
        <v>7.1085635000002867E-2</v>
      </c>
      <c r="P53" s="29">
        <f>寸法→圧入力!F$24*(1+寸法→圧入力!D$29*10^-6*(テーブル4[[#This Row],[inner温度'[℃']]]-20)) - 寸法→圧入力!D$33*(1+寸法→圧入力!D$38*10^-6*(テーブル4[[#This Row],[inner温度'[℃']]]+P$3-20))</f>
        <v>6.1656635000005622E-2</v>
      </c>
      <c r="Q53" s="29">
        <f>寸法→圧入力!F$24*(1+寸法→圧入力!D$29*10^-6*(テーブル4[[#This Row],[inner温度'[℃']]]-20)) - 寸法→圧入力!D$33*(1+寸法→圧入力!D$38*10^-6*(テーブル4[[#This Row],[inner温度'[℃']]]+Q$3-20))</f>
        <v>5.2227635000001271E-2</v>
      </c>
      <c r="R53" s="29">
        <f>寸法→圧入力!F$24*(1+寸法→圧入力!D$29*10^-6*(テーブル4[[#This Row],[inner温度'[℃']]]-20)) - 寸法→圧入力!D$33*(1+寸法→圧入力!D$38*10^-6*(テーブル4[[#This Row],[inner温度'[℃']]]+R$3-20))</f>
        <v>4.2798634999996921E-2</v>
      </c>
      <c r="S53" s="29">
        <f>寸法→圧入力!F$24*(1+寸法→圧入力!D$29*10^-6*(テーブル4[[#This Row],[inner温度'[℃']]]-20)) - 寸法→圧入力!D$33*(1+寸法→圧入力!D$38*10^-6*(テーブル4[[#This Row],[inner温度'[℃']]]+S$3-20))</f>
        <v>3.3369634999999676E-2</v>
      </c>
      <c r="T53" s="29">
        <f>寸法→圧入力!F$24*(1+寸法→圧入力!D$29*10^-6*(テーブル4[[#This Row],[inner温度'[℃']]]-20)) - 寸法→圧入力!D$33*(1+寸法→圧入力!D$38*10^-6*(テーブル4[[#This Row],[inner温度'[℃']]]+T$3-20))</f>
        <v>2.394063500000243E-2</v>
      </c>
      <c r="U53" s="29">
        <f>寸法→圧入力!F$24*(1+寸法→圧入力!D$29*10^-6*(テーブル4[[#This Row],[inner温度'[℃']]]-20)) - 寸法→圧入力!D$33*(1+寸法→圧入力!D$38*10^-6*(テーブル4[[#This Row],[inner温度'[℃']]]+U$3-20))</f>
        <v>1.4511635000005185E-2</v>
      </c>
      <c r="V53" s="13">
        <f>(テーブル4[[#This Row],[締め代：Δ-30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37.256487586899816</v>
      </c>
      <c r="W53" s="13">
        <f>(テーブル4[[#This Row],[締め代：Δ-20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32.314681532037092</v>
      </c>
      <c r="X53" s="13">
        <f>(テーブル4[[#This Row],[締め代：Δ-10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27.372875477170641</v>
      </c>
      <c r="Y53" s="13">
        <f>(テーブル4[[#This Row],[締め代：Δ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22.431069422304194</v>
      </c>
      <c r="Z53" s="13">
        <f>(テーブル4[[#This Row],[締め代：Δ+10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17.489263367441474</v>
      </c>
      <c r="AA53" s="13">
        <f>(テーブル4[[#This Row],[締め代：Δ+20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12.547457312578748</v>
      </c>
      <c r="AB53" s="13">
        <f>(テーブル4[[#This Row],[締め代：Δ+30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7.6056512577160253</v>
      </c>
      <c r="AC53" s="13">
        <f>テーブル4[[#This Row],[半径方向応力:Δ-30℃]]*2*寸法→圧入力!D$24^2/(寸法→圧入力!D$24^2-寸法→圧入力!F$25^2)</f>
        <v>134.84372043266185</v>
      </c>
      <c r="AD53" s="13">
        <f>テーブル4[[#This Row],[半径方向応力:Δ-20℃]]*2*寸法→圧入力!D$24^2/(寸法→圧入力!D$24^2-寸法→圧入力!F$25^2)</f>
        <v>116.95766736499009</v>
      </c>
      <c r="AE53" s="13">
        <f>テーブル4[[#This Row],[半径方向応力:Δ-10℃]]*2*寸法→圧入力!D$24^2/(寸法→圧入力!D$24^2-寸法→圧入力!F$25^2)</f>
        <v>99.071614297304819</v>
      </c>
      <c r="AF53" s="13">
        <f>テーブル4[[#This Row],[半径方向応力:Δ0℃]]*2*寸法→圧入力!D$24^2/(寸法→圧入力!D$24^2-寸法→圧入力!F$25^2)</f>
        <v>81.18556122961958</v>
      </c>
      <c r="AG53" s="13">
        <f>テーブル4[[#This Row],[半径方向応力:Δ+10℃]]*2*寸法→圧入力!D$24^2/(寸法→圧入力!D$24^2-寸法→圧入力!F$25^2)</f>
        <v>63.299508161947813</v>
      </c>
      <c r="AH53" s="13">
        <f>テーブル4[[#This Row],[半径方向応力:Δ+20℃]]*2*寸法→圧入力!D$24^2/(寸法→圧入力!D$24^2-寸法→圧入力!F$25^2)</f>
        <v>45.413455094276038</v>
      </c>
      <c r="AI53" s="13">
        <f>テーブル4[[#This Row],[半径方向応力:Δ+30℃]]*2*寸法→圧入力!D$24^2/(寸法→圧入力!D$24^2-寸法→圧入力!F$25^2)</f>
        <v>27.527402026604268</v>
      </c>
      <c r="AJ53" s="13">
        <f>寸法→圧入力!$D$30</f>
        <v>345</v>
      </c>
      <c r="AK53" s="13">
        <f>テーブル4[[#This Row],[半径方向応力:Δ-30℃]]* (1+(寸法→圧入力!D$34/寸法→圧入力!F$33)^2)/((寸法→圧入力!D$34/寸法→圧入力!F$33)^2-1)</f>
        <v>72.928503177739557</v>
      </c>
      <c r="AL53" s="13">
        <f>テーブル4[[#This Row],[半径方向応力:Δ-20℃]]* (1+(寸法→圧入力!D$34/寸法→圧入力!F$33)^2)/((寸法→圧入力!D$34/寸法→圧入力!F$33)^2-1)</f>
        <v>63.255059922113062</v>
      </c>
      <c r="AM53" s="13">
        <f>テーブル4[[#This Row],[半径方向応力:Δ-10℃]]* (1+(寸法→圧入力!D$34/寸法→圧入力!F$33)^2)/((寸法→圧入力!D$34/寸法→圧入力!F$33)^2-1)</f>
        <v>53.581616666479249</v>
      </c>
      <c r="AN53" s="13">
        <f>テーブル4[[#This Row],[半径方向応力:Δ0℃]]* (1+(寸法→圧入力!D$34/寸法→圧入力!F$33)^2)/((寸法→圧入力!D$34/寸法→圧入力!F$33)^2-1)</f>
        <v>43.90817341084545</v>
      </c>
      <c r="AO53" s="13">
        <f>テーブル4[[#This Row],[半径方向応力:Δ+10℃]]* (1+(寸法→圧入力!D$34/寸法→圧入力!F$33)^2)/((寸法→圧入力!D$34/寸法→圧入力!F$33)^2-1)</f>
        <v>34.234730155218948</v>
      </c>
      <c r="AP53" s="13">
        <f>テーブル4[[#This Row],[半径方向応力:Δ+20℃]]* (1+(寸法→圧入力!D$34/寸法→圧入力!F$33)^2)/((寸法→圧入力!D$34/寸法→圧入力!F$33)^2-1)</f>
        <v>24.561286899592439</v>
      </c>
      <c r="AQ53" s="13">
        <f>テーブル4[[#This Row],[半径方向応力:Δ+30℃]]* (1+(寸法→圧入力!D$34/寸法→圧入力!F$33)^2)/((寸法→圧入力!D$34/寸法→圧入力!F$33)^2-1)</f>
        <v>14.887843643965931</v>
      </c>
      <c r="AR53" s="13">
        <f>寸法→圧入力!$D$39</f>
        <v>150</v>
      </c>
    </row>
    <row r="54" spans="1:44" x14ac:dyDescent="0.7">
      <c r="A54" s="29">
        <f t="shared" si="2"/>
        <v>0.48</v>
      </c>
      <c r="B54" s="13">
        <f>(テーブル3[[#This Row],[締め代]]/寸法→圧入力!$D$3)*(1/((寸法→圧入力!$D$3^2+寸法→圧入力!F$25^2)/(寸法→圧入力!$D$3^2-寸法→圧入力!F$25^2)*(1/寸法→圧入力!$D$36)+(寸法→圧入力!D$34^2+寸法→圧入力!$D$3^2)/(寸法→圧入力!D$34^2-寸法→圧入力!$D$3^2)*(1/寸法→圧入力!$D$27)-(寸法→圧入力!$D$37/寸法→圧入力!$D$36)+(寸法→圧入力!$D$28/寸法→圧入力!$D$27)))</f>
        <v>246.5049989415144</v>
      </c>
      <c r="C54" s="13">
        <f>(テーブル3[[#This Row],[締め代]]/寸法→圧入力!$D$3)*(1/((寸法→圧入力!$D$3^2+寸法→圧入力!E$25^2)/(寸法→圧入力!$D$3^2-寸法→圧入力!E$25^2)*(1/寸法→圧入力!$D$36)+(寸法→圧入力!E$34^2+寸法→圧入力!$D$3^2)/(寸法→圧入力!E$34^2-寸法→圧入力!$D$3^2)*(1/寸法→圧入力!$D$27)-(寸法→圧入力!$D$37/寸法→圧入力!$D$36)+(寸法→圧入力!$D$28/寸法→圧入力!$D$27)))</f>
        <v>249.05258542390928</v>
      </c>
      <c r="D54" s="13">
        <f>(A54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251.57141863769226</v>
      </c>
      <c r="E54" s="13">
        <f>テーブル3[[#This Row],[半径方向応力min]]*寸法→圧入力!D$46*寸法→圧入力!D$5/1000</f>
        <v>42.945919414447175</v>
      </c>
      <c r="F54" s="13">
        <f>テーブル3[[#This Row],[半径方向応力min]]*寸法→圧入力!E$46*寸法→圧入力!E$5/1000</f>
        <v>54.844206760933986</v>
      </c>
      <c r="G54" s="13">
        <f>テーブル3[[#This Row],[半径方向応力min]]*寸法→圧入力!F$46*寸法→圧入力!F$5/1000</f>
        <v>67.220672932192016</v>
      </c>
      <c r="H54" s="13">
        <f>寸法→圧入力!$D$30</f>
        <v>345</v>
      </c>
      <c r="I54" s="13">
        <f>寸法→圧入力!$D$39</f>
        <v>150</v>
      </c>
      <c r="J54" s="13">
        <f>テーブル3[[#This Row],[半径方向応力nor]]*2*寸法→圧入力!E$24^2/(寸法→圧入力!E$24^2-寸法→圧入力!E$25^2)</f>
        <v>896.42996875524818</v>
      </c>
      <c r="K54" s="13">
        <f>テーブル3[[#This Row],[半径方向応力nor]]* (1+(寸法→圧入力!E$34/寸法→圧入力!E$33)^2)/((寸法→圧入力!E$34/寸法→圧入力!E$33)^2-1)</f>
        <v>478.48257422949666</v>
      </c>
      <c r="N54">
        <f t="shared" si="1"/>
        <v>190</v>
      </c>
      <c r="O54" s="29">
        <f>寸法→圧入力!F$24*(1+寸法→圧入力!D$29*10^-6*(テーブル4[[#This Row],[inner温度'[℃']]]-20)) - 寸法→圧入力!D$33*(1+寸法→圧入力!D$38*10^-6*(テーブル4[[#This Row],[inner温度'[℃']]]+O$3-20))</f>
        <v>6.9049230000004513E-2</v>
      </c>
      <c r="P54" s="29">
        <f>寸法→圧入力!F$24*(1+寸法→圧入力!D$29*10^-6*(テーブル4[[#This Row],[inner温度'[℃']]]-20)) - 寸法→圧入力!D$33*(1+寸法→圧入力!D$38*10^-6*(テーブル4[[#This Row],[inner温度'[℃']]]+P$3-20))</f>
        <v>5.9620230000000163E-2</v>
      </c>
      <c r="Q54" s="29">
        <f>寸法→圧入力!F$24*(1+寸法→圧入力!D$29*10^-6*(テーブル4[[#This Row],[inner温度'[℃']]]-20)) - 寸法→圧入力!D$33*(1+寸法→圧入力!D$38*10^-6*(テーブル4[[#This Row],[inner温度'[℃']]]+Q$3-20))</f>
        <v>5.0191230000002918E-2</v>
      </c>
      <c r="R54" s="29">
        <f>寸法→圧入力!F$24*(1+寸法→圧入力!D$29*10^-6*(テーブル4[[#This Row],[inner温度'[℃']]]-20)) - 寸法→圧入力!D$33*(1+寸法→圧入力!D$38*10^-6*(テーブル4[[#This Row],[inner温度'[℃']]]+R$3-20))</f>
        <v>4.0762229999998567E-2</v>
      </c>
      <c r="S54" s="29">
        <f>寸法→圧入力!F$24*(1+寸法→圧入力!D$29*10^-6*(テーブル4[[#This Row],[inner温度'[℃']]]-20)) - 寸法→圧入力!D$33*(1+寸法→圧入力!D$38*10^-6*(テーブル4[[#This Row],[inner温度'[℃']]]+S$3-20))</f>
        <v>3.1333230000008427E-2</v>
      </c>
      <c r="T54" s="29">
        <f>寸法→圧入力!F$24*(1+寸法→圧入力!D$29*10^-6*(テーブル4[[#This Row],[inner温度'[℃']]]-20)) - 寸法→圧入力!D$33*(1+寸法→圧入力!D$38*10^-6*(テーブル4[[#This Row],[inner温度'[℃']]]+T$3-20))</f>
        <v>2.1904230000004077E-2</v>
      </c>
      <c r="U54" s="29">
        <f>寸法→圧入力!F$24*(1+寸法→圧入力!D$29*10^-6*(テーブル4[[#This Row],[inner温度'[℃']]]-20)) - 寸法→圧入力!D$33*(1+寸法→圧入力!D$38*10^-6*(テーブル4[[#This Row],[inner温度'[℃']]]+U$3-20))</f>
        <v>1.2475229999999726E-2</v>
      </c>
      <c r="V54" s="13">
        <f>(テーブル4[[#This Row],[締め代：Δ-30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36.189193222794657</v>
      </c>
      <c r="W54" s="13">
        <f>(テーブル4[[#This Row],[締め代：Δ-20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31.247387167928206</v>
      </c>
      <c r="X54" s="13">
        <f>(テーブル4[[#This Row],[締め代：Δ-10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26.305581113065486</v>
      </c>
      <c r="Y54" s="13">
        <f>(テーブル4[[#This Row],[締め代：Δ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21.363775058199039</v>
      </c>
      <c r="Z54" s="13">
        <f>(テーブル4[[#This Row],[締め代：Δ+10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16.421969003340038</v>
      </c>
      <c r="AA54" s="13">
        <f>(テーブル4[[#This Row],[締め代：Δ+20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11.480162948473591</v>
      </c>
      <c r="AB54" s="13">
        <f>(テーブル4[[#This Row],[締め代：Δ+30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6.5383568936071432</v>
      </c>
      <c r="AC54" s="13">
        <f>テーブル4[[#This Row],[半径方向応力:Δ-30℃]]*2*寸法→圧入力!D$24^2/(寸法→圧入力!D$24^2-寸法→圧入力!F$25^2)</f>
        <v>130.98082427217258</v>
      </c>
      <c r="AD54" s="13">
        <f>テーブル4[[#This Row],[半径方向応力:Δ-20℃]]*2*寸法→圧入力!D$24^2/(寸法→圧入力!D$24^2-寸法→圧入力!F$25^2)</f>
        <v>113.09477120448732</v>
      </c>
      <c r="AE54" s="13">
        <f>テーブル4[[#This Row],[半径方向応力:Δ-10℃]]*2*寸法→圧入力!D$24^2/(寸法→圧入力!D$24^2-寸法→圧入力!F$25^2)</f>
        <v>95.208718136815563</v>
      </c>
      <c r="AF54" s="13">
        <f>テーブル4[[#This Row],[半径方向応力:Δ0℃]]*2*寸法→圧入力!D$24^2/(寸法→圧入力!D$24^2-寸法→圧入力!F$25^2)</f>
        <v>77.322665069130309</v>
      </c>
      <c r="AG54" s="13">
        <f>テーブル4[[#This Row],[半径方向応力:Δ+10℃]]*2*寸法→圧入力!D$24^2/(寸法→圧入力!D$24^2-寸法→圧入力!F$25^2)</f>
        <v>59.436612001472007</v>
      </c>
      <c r="AH54" s="13">
        <f>テーブル4[[#This Row],[半径方向応力:Δ+20℃]]*2*寸法→圧入力!D$24^2/(寸法→圧入力!D$24^2-寸法→圧入力!F$25^2)</f>
        <v>41.550558933786768</v>
      </c>
      <c r="AI54" s="13">
        <f>テーブル4[[#This Row],[半径方向応力:Δ+30℃]]*2*寸法→圧入力!D$24^2/(寸法→圧入力!D$24^2-寸法→圧入力!F$25^2)</f>
        <v>23.664505866101514</v>
      </c>
      <c r="AJ54" s="13">
        <f>寸法→圧入力!$D$30</f>
        <v>345</v>
      </c>
      <c r="AK54" s="13">
        <f>テーブル4[[#This Row],[半径方向応力:Δ-30℃]]* (1+(寸法→圧入力!D$34/寸法→圧入力!F$33)^2)/((寸法→圧入力!D$34/寸法→圧入力!F$33)^2-1)</f>
        <v>70.839305149002257</v>
      </c>
      <c r="AL54" s="13">
        <f>テーブル4[[#This Row],[半径方向応力:Δ-20℃]]* (1+(寸法→圧入力!D$34/寸法→圧入力!F$33)^2)/((寸法→圧入力!D$34/寸法→圧入力!F$33)^2-1)</f>
        <v>61.165861893368465</v>
      </c>
      <c r="AM54" s="13">
        <f>テーブル4[[#This Row],[半径方向応力:Δ-10℃]]* (1+(寸法→圧入力!D$34/寸法→圧入力!F$33)^2)/((寸法→圧入力!D$34/寸法→圧入力!F$33)^2-1)</f>
        <v>51.492418637741956</v>
      </c>
      <c r="AN54" s="13">
        <f>テーブル4[[#This Row],[半径方向応力:Δ0℃]]* (1+(寸法→圧入力!D$34/寸法→圧入力!F$33)^2)/((寸法→圧入力!D$34/寸法→圧入力!F$33)^2-1)</f>
        <v>41.818975382108164</v>
      </c>
      <c r="AO54" s="13">
        <f>テーブル4[[#This Row],[半径方向応力:Δ+10℃]]* (1+(寸法→圧入力!D$34/寸法→圧入力!F$33)^2)/((寸法→圧入力!D$34/寸法→圧入力!F$33)^2-1)</f>
        <v>32.145532126488945</v>
      </c>
      <c r="AP54" s="13">
        <f>テーブル4[[#This Row],[半径方向応力:Δ+20℃]]* (1+(寸法→圧入力!D$34/寸法→圧入力!F$33)^2)/((寸法→圧入力!D$34/寸法→圧入力!F$33)^2-1)</f>
        <v>22.472088870855149</v>
      </c>
      <c r="AQ54" s="13">
        <f>テーブル4[[#This Row],[半径方向応力:Δ+30℃]]* (1+(寸法→圧入力!D$34/寸法→圧入力!F$33)^2)/((寸法→圧入力!D$34/寸法→圧入力!F$33)^2-1)</f>
        <v>12.798645615221348</v>
      </c>
      <c r="AR54" s="13">
        <f>寸法→圧入力!$D$39</f>
        <v>150</v>
      </c>
    </row>
    <row r="55" spans="1:44" x14ac:dyDescent="0.7">
      <c r="A55" s="29">
        <f t="shared" si="2"/>
        <v>0.49</v>
      </c>
      <c r="B55" s="13">
        <f>(テーブル3[[#This Row],[締め代]]/寸法→圧入力!$D$3)*(1/((寸法→圧入力!$D$3^2+寸法→圧入力!F$25^2)/(寸法→圧入力!$D$3^2-寸法→圧入力!F$25^2)*(1/寸法→圧入力!$D$36)+(寸法→圧入力!D$34^2+寸法→圧入力!$D$3^2)/(寸法→圧入力!D$34^2-寸法→圧入力!$D$3^2)*(1/寸法→圧入力!$D$27)-(寸法→圧入力!$D$37/寸法→圧入力!$D$36)+(寸法→圧入力!$D$28/寸法→圧入力!$D$27)))</f>
        <v>251.64051975279597</v>
      </c>
      <c r="C55" s="13">
        <f>(テーブル3[[#This Row],[締め代]]/寸法→圧入力!$D$3)*(1/((寸法→圧入力!$D$3^2+寸法→圧入力!E$25^2)/(寸法→圧入力!$D$3^2-寸法→圧入力!E$25^2)*(1/寸法→圧入力!$D$36)+(寸法→圧入力!E$34^2+寸法→圧入力!$D$3^2)/(寸法→圧入力!E$34^2-寸法→圧入力!$D$3^2)*(1/寸法→圧入力!$D$27)-(寸法→圧入力!$D$37/寸法→圧入力!$D$36)+(寸法→圧入力!$D$28/寸法→圧入力!$D$27)))</f>
        <v>254.24118095357406</v>
      </c>
      <c r="D55" s="13">
        <f>(A55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256.81248985931086</v>
      </c>
      <c r="E55" s="13">
        <f>テーブル3[[#This Row],[半径方向応力min]]*寸法→圧入力!D$46*寸法→圧入力!D$5/1000</f>
        <v>43.840626068914823</v>
      </c>
      <c r="F55" s="13">
        <f>テーブル3[[#This Row],[半径方向応力min]]*寸法→圧入力!E$46*寸法→圧入力!E$5/1000</f>
        <v>55.986794401786796</v>
      </c>
      <c r="G55" s="13">
        <f>テーブル3[[#This Row],[半径方向応力min]]*寸法→圧入力!F$46*寸法→圧入力!F$5/1000</f>
        <v>68.621103618279349</v>
      </c>
      <c r="H55" s="13">
        <f>寸法→圧入力!$D$30</f>
        <v>345</v>
      </c>
      <c r="I55" s="13">
        <f>寸法→圧入力!$D$39</f>
        <v>150</v>
      </c>
      <c r="J55" s="13">
        <f>テーブル3[[#This Row],[半径方向応力nor]]*2*寸法→圧入力!E$24^2/(寸法→圧入力!E$24^2-寸法→圧入力!E$25^2)</f>
        <v>915.10559310431586</v>
      </c>
      <c r="K55" s="13">
        <f>テーブル3[[#This Row],[半径方向応力nor]]* (1+(寸法→圧入力!E$34/寸法→圧入力!E$33)^2)/((寸法→圧入力!E$34/寸法→圧入力!E$33)^2-1)</f>
        <v>488.45096119261115</v>
      </c>
      <c r="N55">
        <f t="shared" si="1"/>
        <v>195</v>
      </c>
      <c r="O55" s="29">
        <f>寸法→圧入力!F$24*(1+寸法→圧入力!D$29*10^-6*(テーブル4[[#This Row],[inner温度'[℃']]]-20)) - 寸法→圧入力!D$33*(1+寸法→圧入力!D$38*10^-6*(テーブル4[[#This Row],[inner温度'[℃']]]+O$3-20))</f>
        <v>6.701282500000616E-2</v>
      </c>
      <c r="P55" s="29">
        <f>寸法→圧入力!F$24*(1+寸法→圧入力!D$29*10^-6*(テーブル4[[#This Row],[inner温度'[℃']]]-20)) - 寸法→圧入力!D$33*(1+寸法→圧入力!D$38*10^-6*(テーブル4[[#This Row],[inner温度'[℃']]]+P$3-20))</f>
        <v>5.7583825000001809E-2</v>
      </c>
      <c r="Q55" s="29">
        <f>寸法→圧入力!F$24*(1+寸法→圧入力!D$29*10^-6*(テーブル4[[#This Row],[inner温度'[℃']]]-20)) - 寸法→圧入力!D$33*(1+寸法→圧入力!D$38*10^-6*(テーブル4[[#This Row],[inner温度'[℃']]]+Q$3-20))</f>
        <v>4.8154824999997459E-2</v>
      </c>
      <c r="R55" s="29">
        <f>寸法→圧入力!F$24*(1+寸法→圧入力!D$29*10^-6*(テーブル4[[#This Row],[inner温度'[℃']]]-20)) - 寸法→圧入力!D$33*(1+寸法→圧入力!D$38*10^-6*(テーブル4[[#This Row],[inner温度'[℃']]]+R$3-20))</f>
        <v>3.8725825000000214E-2</v>
      </c>
      <c r="S55" s="29">
        <f>寸法→圧入力!F$24*(1+寸法→圧入力!D$29*10^-6*(テーブル4[[#This Row],[inner温度'[℃']]]-20)) - 寸法→圧入力!D$33*(1+寸法→圧入力!D$38*10^-6*(テーブル4[[#This Row],[inner温度'[℃']]]+S$3-20))</f>
        <v>2.9296825000002968E-2</v>
      </c>
      <c r="T55" s="29">
        <f>寸法→圧入力!F$24*(1+寸法→圧入力!D$29*10^-6*(テーブル4[[#This Row],[inner温度'[℃']]]-20)) - 寸法→圧入力!D$33*(1+寸法→圧入力!D$38*10^-6*(テーブル4[[#This Row],[inner温度'[℃']]]+T$3-20))</f>
        <v>1.9867825000005723E-2</v>
      </c>
      <c r="U55" s="29">
        <f>寸法→圧入力!F$24*(1+寸法→圧入力!D$29*10^-6*(テーブル4[[#This Row],[inner温度'[℃']]]-20)) - 寸法→圧入力!D$33*(1+寸法→圧入力!D$38*10^-6*(テーブル4[[#This Row],[inner温度'[℃']]]+U$3-20))</f>
        <v>1.0438825000001373E-2</v>
      </c>
      <c r="V55" s="13">
        <f>(テーブル4[[#This Row],[締め代：Δ-30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35.121898858689505</v>
      </c>
      <c r="W55" s="13">
        <f>(テーブル4[[#This Row],[締め代：Δ-20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30.180092803823051</v>
      </c>
      <c r="X55" s="13">
        <f>(テーブル4[[#This Row],[締め代：Δ-10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25.238286748956607</v>
      </c>
      <c r="Y55" s="13">
        <f>(テーブル4[[#This Row],[締め代：Δ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20.29648069409388</v>
      </c>
      <c r="Z55" s="13">
        <f>(テーブル4[[#This Row],[締め代：Δ+10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15.354674639231158</v>
      </c>
      <c r="AA55" s="13">
        <f>(テーブル4[[#This Row],[締め代：Δ+20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10.412868584368434</v>
      </c>
      <c r="AB55" s="13">
        <f>(テーブル4[[#This Row],[締め代：Δ+30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5.4710625295019861</v>
      </c>
      <c r="AC55" s="13">
        <f>テーブル4[[#This Row],[半径方向応力:Δ-30℃]]*2*寸法→圧入力!D$24^2/(寸法→圧入力!D$24^2-寸法→圧入力!F$25^2)</f>
        <v>127.11792811168331</v>
      </c>
      <c r="AD55" s="13">
        <f>テーブル4[[#This Row],[半径方向応力:Δ-20℃]]*2*寸法→圧入力!D$24^2/(寸法→圧入力!D$24^2-寸法→圧入力!F$25^2)</f>
        <v>109.23187504399806</v>
      </c>
      <c r="AE55" s="13">
        <f>テーブル4[[#This Row],[半径方向応力:Δ-10℃]]*2*寸法→圧入力!D$24^2/(寸法→圧入力!D$24^2-寸法→圧入力!F$25^2)</f>
        <v>91.34582197631282</v>
      </c>
      <c r="AF55" s="13">
        <f>テーブル4[[#This Row],[半径方向応力:Δ0℃]]*2*寸法→圧入力!D$24^2/(寸法→圧入力!D$24^2-寸法→圧入力!F$25^2)</f>
        <v>73.459768908641038</v>
      </c>
      <c r="AG55" s="13">
        <f>テーブル4[[#This Row],[半径方向応力:Δ+10℃]]*2*寸法→圧入力!D$24^2/(寸法→圧入力!D$24^2-寸法→圧入力!F$25^2)</f>
        <v>55.573715840969264</v>
      </c>
      <c r="AH55" s="13">
        <f>テーブル4[[#This Row],[半径方向応力:Δ+20℃]]*2*寸法→圧入力!D$24^2/(寸法→圧入力!D$24^2-寸法→圧入力!F$25^2)</f>
        <v>37.687662773297497</v>
      </c>
      <c r="AI55" s="13">
        <f>テーブル4[[#This Row],[半径方向応力:Δ+30℃]]*2*寸法→圧入力!D$24^2/(寸法→圧入力!D$24^2-寸法→圧入力!F$25^2)</f>
        <v>19.801609705612247</v>
      </c>
      <c r="AJ55" s="13">
        <f>寸法→圧入力!$D$30</f>
        <v>345</v>
      </c>
      <c r="AK55" s="13">
        <f>テーブル4[[#This Row],[半径方向応力:Δ-30℃]]* (1+(寸法→圧入力!D$34/寸法→圧入力!F$33)^2)/((寸法→圧入力!D$34/寸法→圧入力!F$33)^2-1)</f>
        <v>68.750107120264985</v>
      </c>
      <c r="AL55" s="13">
        <f>テーブル4[[#This Row],[半径方向応力:Δ-20℃]]* (1+(寸法→圧入力!D$34/寸法→圧入力!F$33)^2)/((寸法→圧入力!D$34/寸法→圧入力!F$33)^2-1)</f>
        <v>59.076663864631172</v>
      </c>
      <c r="AM55" s="13">
        <f>テーブル4[[#This Row],[半径方向応力:Δ-10℃]]* (1+(寸法→圧入力!D$34/寸法→圧入力!F$33)^2)/((寸法→圧入力!D$34/寸法→圧入力!F$33)^2-1)</f>
        <v>49.403220608997387</v>
      </c>
      <c r="AN55" s="13">
        <f>テーブル4[[#This Row],[半径方向応力:Δ0℃]]* (1+(寸法→圧入力!D$34/寸法→圧入力!F$33)^2)/((寸法→圧入力!D$34/寸法→圧入力!F$33)^2-1)</f>
        <v>39.729777353370871</v>
      </c>
      <c r="AO55" s="13">
        <f>テーブル4[[#This Row],[半径方向応力:Δ+10℃]]* (1+(寸法→圧入力!D$34/寸法→圧入力!F$33)^2)/((寸法→圧入力!D$34/寸法→圧入力!F$33)^2-1)</f>
        <v>30.056334097744362</v>
      </c>
      <c r="AP55" s="13">
        <f>テーブル4[[#This Row],[半径方向応力:Δ+20℃]]* (1+(寸法→圧入力!D$34/寸法→圧入力!F$33)^2)/((寸法→圧入力!D$34/寸法→圧入力!F$33)^2-1)</f>
        <v>20.382890842117856</v>
      </c>
      <c r="AQ55" s="13">
        <f>テーブル4[[#This Row],[半径方向応力:Δ+30℃]]* (1+(寸法→圧入力!D$34/寸法→圧入力!F$33)^2)/((寸法→圧入力!D$34/寸法→圧入力!F$33)^2-1)</f>
        <v>10.709447586484057</v>
      </c>
      <c r="AR55" s="13">
        <f>寸法→圧入力!$D$39</f>
        <v>150</v>
      </c>
    </row>
    <row r="56" spans="1:44" x14ac:dyDescent="0.7">
      <c r="A56" s="29">
        <f t="shared" si="2"/>
        <v>0.5</v>
      </c>
      <c r="B56" s="13">
        <f>(テーブル3[[#This Row],[締め代]]/寸法→圧入力!$D$3)*(1/((寸法→圧入力!$D$3^2+寸法→圧入力!F$25^2)/(寸法→圧入力!$D$3^2-寸法→圧入力!F$25^2)*(1/寸法→圧入力!$D$36)+(寸法→圧入力!D$34^2+寸法→圧入力!$D$3^2)/(寸法→圧入力!D$34^2-寸法→圧入力!$D$3^2)*(1/寸法→圧入力!$D$27)-(寸法→圧入力!$D$37/寸法→圧入力!$D$36)+(寸法→圧入力!$D$28/寸法→圧入力!$D$27)))</f>
        <v>256.7760405640775</v>
      </c>
      <c r="C56" s="13">
        <f>(テーブル3[[#This Row],[締め代]]/寸法→圧入力!$D$3)*(1/((寸法→圧入力!$D$3^2+寸法→圧入力!E$25^2)/(寸法→圧入力!$D$3^2-寸法→圧入力!E$25^2)*(1/寸法→圧入力!$D$36)+(寸法→圧入力!E$34^2+寸法→圧入力!$D$3^2)/(寸法→圧入力!E$34^2-寸法→圧入力!$D$3^2)*(1/寸法→圧入力!$D$27)-(寸法→圧入力!$D$37/寸法→圧入力!$D$36)+(寸法→圧入力!$D$28/寸法→圧入力!$D$27)))</f>
        <v>259.42977648323887</v>
      </c>
      <c r="D56" s="13">
        <f>(A56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262.05356108092946</v>
      </c>
      <c r="E56" s="13">
        <f>テーブル3[[#This Row],[半径方向応力min]]*寸法→圧入力!D$46*寸法→圧入力!D$5/1000</f>
        <v>44.73533272338247</v>
      </c>
      <c r="F56" s="13">
        <f>テーブル3[[#This Row],[半径方向応力min]]*寸法→圧入力!E$46*寸法→圧入力!E$5/1000</f>
        <v>57.129382042639577</v>
      </c>
      <c r="G56" s="13">
        <f>テーブル3[[#This Row],[半径方向応力min]]*寸法→圧入力!F$46*寸法→圧入力!F$5/1000</f>
        <v>70.021534304366682</v>
      </c>
      <c r="H56" s="13">
        <f>寸法→圧入力!$D$30</f>
        <v>345</v>
      </c>
      <c r="I56" s="13">
        <f>寸法→圧入力!$D$39</f>
        <v>150</v>
      </c>
      <c r="J56" s="13">
        <f>テーブル3[[#This Row],[半径方向応力nor]]*2*寸法→圧入力!E$24^2/(寸法→圧入力!E$24^2-寸法→圧入力!E$25^2)</f>
        <v>933.78121745338365</v>
      </c>
      <c r="K56" s="13">
        <f>テーブル3[[#This Row],[半径方向応力nor]]* (1+(寸法→圧入力!E$34/寸法→圧入力!E$33)^2)/((寸法→圧入力!E$34/寸法→圧入力!E$33)^2-1)</f>
        <v>498.41934815572574</v>
      </c>
      <c r="N56">
        <f t="shared" si="1"/>
        <v>200</v>
      </c>
      <c r="O56" s="29">
        <f>寸法→圧入力!F$24*(1+寸法→圧入力!D$29*10^-6*(テーブル4[[#This Row],[inner温度'[℃']]]-20)) - 寸法→圧入力!D$33*(1+寸法→圧入力!D$38*10^-6*(テーブル4[[#This Row],[inner温度'[℃']]]+O$3-20))</f>
        <v>6.4976420000000701E-2</v>
      </c>
      <c r="P56" s="29">
        <f>寸法→圧入力!F$24*(1+寸法→圧入力!D$29*10^-6*(テーブル4[[#This Row],[inner温度'[℃']]]-20)) - 寸法→圧入力!D$33*(1+寸法→圧入力!D$38*10^-6*(テーブル4[[#This Row],[inner温度'[℃']]]+P$3-20))</f>
        <v>5.5547420000003456E-2</v>
      </c>
      <c r="Q56" s="29">
        <f>寸法→圧入力!F$24*(1+寸法→圧入力!D$29*10^-6*(テーブル4[[#This Row],[inner温度'[℃']]]-20)) - 寸法→圧入力!D$33*(1+寸法→圧入力!D$38*10^-6*(テーブル4[[#This Row],[inner温度'[℃']]]+Q$3-20))</f>
        <v>4.6118419999999105E-2</v>
      </c>
      <c r="R56" s="29">
        <f>寸法→圧入力!F$24*(1+寸法→圧入力!D$29*10^-6*(テーブル4[[#This Row],[inner温度'[℃']]]-20)) - 寸法→圧入力!D$33*(1+寸法→圧入力!D$38*10^-6*(テーブル4[[#This Row],[inner温度'[℃']]]+R$3-20))</f>
        <v>3.6689420000008965E-2</v>
      </c>
      <c r="S56" s="29">
        <f>寸法→圧入力!F$24*(1+寸法→圧入力!D$29*10^-6*(テーブル4[[#This Row],[inner温度'[℃']]]-20)) - 寸法→圧入力!D$33*(1+寸法→圧入力!D$38*10^-6*(テーブル4[[#This Row],[inner温度'[℃']]]+S$3-20))</f>
        <v>2.7260420000004615E-2</v>
      </c>
      <c r="T56" s="29">
        <f>寸法→圧入力!F$24*(1+寸法→圧入力!D$29*10^-6*(テーブル4[[#This Row],[inner温度'[℃']]]-20)) - 寸法→圧入力!D$33*(1+寸法→圧入力!D$38*10^-6*(テーブル4[[#This Row],[inner温度'[℃']]]+T$3-20))</f>
        <v>1.7831420000000264E-2</v>
      </c>
      <c r="U56" s="29">
        <f>寸法→圧入力!F$24*(1+寸法→圧入力!D$29*10^-6*(テーブル4[[#This Row],[inner温度'[℃']]]-20)) - 寸法→圧入力!D$33*(1+寸法→圧入力!D$38*10^-6*(テーブル4[[#This Row],[inner温度'[℃']]]+U$3-20))</f>
        <v>8.4024200000030191E-3</v>
      </c>
      <c r="V56" s="13">
        <f>(テーブル4[[#This Row],[締め代：Δ-30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34.054604494580616</v>
      </c>
      <c r="W56" s="13">
        <f>(テーブル4[[#This Row],[締め代：Δ-20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29.112798439717896</v>
      </c>
      <c r="X56" s="13">
        <f>(テーブル4[[#This Row],[締め代：Δ-10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24.170992384851445</v>
      </c>
      <c r="Y56" s="13">
        <f>(テーブル4[[#This Row],[締め代：Δ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19.229186329992448</v>
      </c>
      <c r="Z56" s="13">
        <f>(テーブル4[[#This Row],[締め代：Δ+10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14.287380275125999</v>
      </c>
      <c r="AA56" s="13">
        <f>(テーブル4[[#This Row],[締め代：Δ+20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9.345574220259552</v>
      </c>
      <c r="AB56" s="13">
        <f>(テーブル4[[#This Row],[締め代：Δ+30℃]]/寸法→圧入力!$D$3)*(1/((寸法→圧入力!$D$3^2+寸法→圧入力!D$25^2)/(寸法→圧入力!$D$3^2-寸法→圧入力!D$25^2)*(1/寸法→圧入力!$D$36)+(寸法→圧入力!F$34^2+寸法→圧入力!$D$3^2)/(寸法→圧入力!F$34^2-寸法→圧入力!$D$3^2)*(1/寸法→圧入力!$D$27)-(寸法→圧入力!$D$37/寸法→圧入力!$D$36)+(寸法→圧入力!$D$28/寸法→圧入力!$D$27)))</f>
        <v>4.403768165396829</v>
      </c>
      <c r="AC56" s="13">
        <f>テーブル4[[#This Row],[半径方向応力:Δ-30℃]]*2*寸法→圧入力!D$24^2/(寸法→圧入力!D$24^2-寸法→圧入力!F$25^2)</f>
        <v>123.25503195118056</v>
      </c>
      <c r="AD56" s="13">
        <f>テーブル4[[#This Row],[半径方向応力:Δ-20℃]]*2*寸法→圧入力!D$24^2/(寸法→圧入力!D$24^2-寸法→圧入力!F$25^2)</f>
        <v>105.36897888350879</v>
      </c>
      <c r="AE56" s="13">
        <f>テーブル4[[#This Row],[半径方向応力:Δ-10℃]]*2*寸法→圧入力!D$24^2/(寸法→圧入力!D$24^2-寸法→圧入力!F$25^2)</f>
        <v>87.482925815823535</v>
      </c>
      <c r="AF56" s="13">
        <f>テーブル4[[#This Row],[半径方向応力:Δ0℃]]*2*寸法→圧入力!D$24^2/(寸法→圧入力!D$24^2-寸法→圧入力!F$25^2)</f>
        <v>69.596872748165239</v>
      </c>
      <c r="AG56" s="13">
        <f>テーブル4[[#This Row],[半径方向応力:Δ+10℃]]*2*寸法→圧入力!D$24^2/(寸法→圧入力!D$24^2-寸法→圧入力!F$25^2)</f>
        <v>51.710819680479993</v>
      </c>
      <c r="AH56" s="13">
        <f>テーブル4[[#This Row],[半径方向応力:Δ+20℃]]*2*寸法→圧入力!D$24^2/(寸法→圧入力!D$24^2-寸法→圧入力!F$25^2)</f>
        <v>33.824766612794747</v>
      </c>
      <c r="AI56" s="13">
        <f>テーブル4[[#This Row],[半径方向応力:Δ+30℃]]*2*寸法→圧入力!D$24^2/(寸法→圧入力!D$24^2-寸法→圧入力!F$25^2)</f>
        <v>15.93871354512298</v>
      </c>
      <c r="AJ56" s="13">
        <f>寸法→圧入力!$D$30</f>
        <v>345</v>
      </c>
      <c r="AK56" s="13">
        <f>テーブル4[[#This Row],[半径方向応力:Δ-30℃]]* (1+(寸法→圧入力!D$34/寸法→圧入力!F$33)^2)/((寸法→圧入力!D$34/寸法→圧入力!F$33)^2-1)</f>
        <v>66.660909091520395</v>
      </c>
      <c r="AL56" s="13">
        <f>テーブル4[[#This Row],[半径方向応力:Δ-20℃]]* (1+(寸法→圧入力!D$34/寸法→圧入力!F$33)^2)/((寸法→圧入力!D$34/寸法→圧入力!F$33)^2-1)</f>
        <v>56.987465835893886</v>
      </c>
      <c r="AM56" s="13">
        <f>テーブル4[[#This Row],[半径方向応力:Δ-10℃]]* (1+(寸法→圧入力!D$34/寸法→圧入力!F$33)^2)/((寸法→圧入力!D$34/寸法→圧入力!F$33)^2-1)</f>
        <v>47.314022580260087</v>
      </c>
      <c r="AN56" s="13">
        <f>テーブル4[[#This Row],[半径方向応力:Δ0℃]]* (1+(寸法→圧入力!D$34/寸法→圧入力!F$33)^2)/((寸法→圧入力!D$34/寸法→圧入力!F$33)^2-1)</f>
        <v>37.640579324640868</v>
      </c>
      <c r="AO56" s="13">
        <f>テーブル4[[#This Row],[半径方向応力:Δ+10℃]]* (1+(寸法→圧入力!D$34/寸法→圧入力!F$33)^2)/((寸法→圧入力!D$34/寸法→圧入力!F$33)^2-1)</f>
        <v>27.967136069007068</v>
      </c>
      <c r="AP56" s="13">
        <f>テーブル4[[#This Row],[半径方向応力:Δ+20℃]]* (1+(寸法→圧入力!D$34/寸法→圧入力!F$33)^2)/((寸法→圧入力!D$34/寸法→圧入力!F$33)^2-1)</f>
        <v>18.293692813373273</v>
      </c>
      <c r="AQ56" s="13">
        <f>テーブル4[[#This Row],[半径方向応力:Δ+30℃]]* (1+(寸法→圧入力!D$34/寸法→圧入力!F$33)^2)/((寸法→圧入力!D$34/寸法→圧入力!F$33)^2-1)</f>
        <v>8.6202495577467655</v>
      </c>
      <c r="AR56" s="13">
        <f>寸法→圧入力!$D$39</f>
        <v>150</v>
      </c>
    </row>
  </sheetData>
  <phoneticPr fontId="1"/>
  <pageMargins left="0.7" right="0.7" top="0.75" bottom="0.75" header="0.3" footer="0.3"/>
  <pageSetup paperSize="9" orientation="portrait" r:id="rId1"/>
  <drawing r:id="rId2"/>
  <tableParts count="2">
    <tablePart r:id="rId3"/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D76D9-B9B8-4334-A644-D3997CD0E01E}">
  <dimension ref="A1:E6"/>
  <sheetViews>
    <sheetView workbookViewId="0">
      <selection activeCell="B3" sqref="B3:B7"/>
    </sheetView>
  </sheetViews>
  <sheetFormatPr defaultRowHeight="17.649999999999999" x14ac:dyDescent="0.7"/>
  <cols>
    <col min="1" max="1" width="16.4375" bestFit="1" customWidth="1"/>
    <col min="2" max="2" width="24.125" bestFit="1" customWidth="1"/>
    <col min="3" max="3" width="19.125" bestFit="1" customWidth="1"/>
    <col min="4" max="4" width="38.5" bestFit="1" customWidth="1"/>
    <col min="5" max="5" width="18.6875" bestFit="1" customWidth="1"/>
  </cols>
  <sheetData>
    <row r="1" spans="1:5" x14ac:dyDescent="0.7">
      <c r="A1" t="s">
        <v>17</v>
      </c>
      <c r="B1" t="s">
        <v>2</v>
      </c>
      <c r="C1" t="s">
        <v>0</v>
      </c>
      <c r="D1" t="s">
        <v>1</v>
      </c>
      <c r="E1" t="s">
        <v>12</v>
      </c>
    </row>
    <row r="2" spans="1:5" x14ac:dyDescent="0.7">
      <c r="A2" t="s">
        <v>14</v>
      </c>
      <c r="B2" t="s">
        <v>22</v>
      </c>
      <c r="C2" t="s">
        <v>15</v>
      </c>
      <c r="D2" t="s">
        <v>16</v>
      </c>
      <c r="E2" t="s">
        <v>18</v>
      </c>
    </row>
    <row r="3" spans="1:5" x14ac:dyDescent="0.7">
      <c r="A3" t="s">
        <v>28</v>
      </c>
      <c r="B3">
        <v>208000</v>
      </c>
      <c r="C3" s="14">
        <v>0.3</v>
      </c>
      <c r="D3">
        <v>12.5</v>
      </c>
      <c r="E3">
        <v>785</v>
      </c>
    </row>
    <row r="4" spans="1:5" x14ac:dyDescent="0.7">
      <c r="A4" t="s">
        <v>21</v>
      </c>
      <c r="B4">
        <v>205000</v>
      </c>
      <c r="C4" s="14">
        <v>0.3</v>
      </c>
      <c r="D4">
        <v>11.9</v>
      </c>
      <c r="E4">
        <v>345</v>
      </c>
    </row>
    <row r="5" spans="1:5" x14ac:dyDescent="0.7">
      <c r="A5" t="s">
        <v>37</v>
      </c>
      <c r="B5">
        <v>118000</v>
      </c>
      <c r="C5">
        <v>0.33</v>
      </c>
      <c r="D5">
        <v>17.7</v>
      </c>
      <c r="E5">
        <v>200</v>
      </c>
    </row>
    <row r="6" spans="1:5" x14ac:dyDescent="0.7">
      <c r="A6" t="s">
        <v>11</v>
      </c>
      <c r="B6">
        <v>71000</v>
      </c>
      <c r="C6">
        <v>0.33</v>
      </c>
      <c r="D6" s="13">
        <v>21</v>
      </c>
      <c r="E6">
        <v>150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E97308-FBBF-4EE8-A0F6-1E6BC5A0B069}">
  <dimension ref="A1:I46"/>
  <sheetViews>
    <sheetView workbookViewId="0">
      <selection activeCell="G45" sqref="G45"/>
    </sheetView>
  </sheetViews>
  <sheetFormatPr defaultRowHeight="17.649999999999999" x14ac:dyDescent="0.7"/>
  <sheetData>
    <row r="1" spans="1:4" x14ac:dyDescent="0.7">
      <c r="A1" t="s">
        <v>43</v>
      </c>
      <c r="B1">
        <v>40</v>
      </c>
    </row>
    <row r="2" spans="1:4" x14ac:dyDescent="0.7">
      <c r="A2" t="s">
        <v>44</v>
      </c>
      <c r="B2">
        <v>60</v>
      </c>
    </row>
    <row r="3" spans="1:4" x14ac:dyDescent="0.7">
      <c r="A3" t="s">
        <v>45</v>
      </c>
      <c r="B3">
        <v>45</v>
      </c>
    </row>
    <row r="4" spans="1:4" x14ac:dyDescent="0.7">
      <c r="A4" t="s">
        <v>46</v>
      </c>
      <c r="B4">
        <v>50</v>
      </c>
    </row>
    <row r="5" spans="1:4" x14ac:dyDescent="0.7">
      <c r="A5" t="s">
        <v>47</v>
      </c>
      <c r="B5">
        <f>(B1^2*(B4^2+B2^2))
/(B4^2*(B2^2-B1^2))*B3</f>
        <v>87.84</v>
      </c>
      <c r="D5">
        <f>B3*(1+(B2/B4)^2)/((B2/B1)^2-1)</f>
        <v>87.84</v>
      </c>
    </row>
    <row r="8" spans="1:4" x14ac:dyDescent="0.7">
      <c r="D8" t="s">
        <v>48</v>
      </c>
    </row>
    <row r="9" spans="1:4" x14ac:dyDescent="0.7">
      <c r="B9" t="s">
        <v>49</v>
      </c>
    </row>
    <row r="16" spans="1:4" x14ac:dyDescent="0.7">
      <c r="A16" t="s">
        <v>43</v>
      </c>
      <c r="B16">
        <v>40</v>
      </c>
    </row>
    <row r="17" spans="1:2" x14ac:dyDescent="0.7">
      <c r="A17" t="s">
        <v>44</v>
      </c>
      <c r="B17">
        <v>60</v>
      </c>
    </row>
    <row r="18" spans="1:2" x14ac:dyDescent="0.7">
      <c r="A18" t="s">
        <v>52</v>
      </c>
      <c r="B18">
        <v>0</v>
      </c>
    </row>
    <row r="19" spans="1:2" x14ac:dyDescent="0.7">
      <c r="A19" t="s">
        <v>51</v>
      </c>
      <c r="B19">
        <v>45</v>
      </c>
    </row>
    <row r="20" spans="1:2" x14ac:dyDescent="0.7">
      <c r="A20" t="s">
        <v>46</v>
      </c>
      <c r="B20">
        <v>40</v>
      </c>
    </row>
    <row r="21" spans="1:2" x14ac:dyDescent="0.7">
      <c r="B21">
        <f>(B18*B16^2*(B17^2+B20^2)-B19*B17^2*(B20^2+B16^2))
/((B17^2-B16^2)*B20^2)</f>
        <v>-162</v>
      </c>
    </row>
    <row r="22" spans="1:2" x14ac:dyDescent="0.7">
      <c r="B22" t="s">
        <v>53</v>
      </c>
    </row>
    <row r="46" spans="9:9" x14ac:dyDescent="0.7">
      <c r="I46" t="s">
        <v>54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1188EE1-70BF-433F-B6A0-0BAF0E44308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4</vt:i4>
      </vt:variant>
      <vt:variant>
        <vt:lpstr>名前付き一覧</vt:lpstr>
      </vt:variant>
      <vt:variant>
        <vt:i4>15</vt:i4>
      </vt:variant>
    </vt:vector>
  </HeadingPairs>
  <TitlesOfParts>
    <vt:vector size="19" baseType="lpstr">
      <vt:lpstr>寸法→圧入力</vt:lpstr>
      <vt:lpstr>グラフ</vt:lpstr>
      <vt:lpstr>Material Table</vt:lpstr>
      <vt:lpstr>円周応力</vt:lpstr>
      <vt:lpstr>グラフ!Linear_Expansion_Coefficient_List</vt:lpstr>
      <vt:lpstr>寸法→圧入力!Linear_Expansion_Coefficient_List</vt:lpstr>
      <vt:lpstr>Linear_Expansion_Coefficient_List</vt:lpstr>
      <vt:lpstr>グラフ!Material_List</vt:lpstr>
      <vt:lpstr>寸法→圧入力!Material_List</vt:lpstr>
      <vt:lpstr>Material_List</vt:lpstr>
      <vt:lpstr>グラフ!Poissons_Ratio_List</vt:lpstr>
      <vt:lpstr>寸法→圧入力!Poissons_Ratio_List</vt:lpstr>
      <vt:lpstr>Poissons_Ratio_List</vt:lpstr>
      <vt:lpstr>グラフ!Yield_Point_List</vt:lpstr>
      <vt:lpstr>寸法→圧入力!Yield_Point_List</vt:lpstr>
      <vt:lpstr>Yield_Point_List</vt:lpstr>
      <vt:lpstr>グラフ!Youngs_Modulus_List</vt:lpstr>
      <vt:lpstr>寸法→圧入力!Youngs_Modulus_List</vt:lpstr>
      <vt:lpstr>Youngs_Modulus_List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2021-02-27T20:13:01Z</dcterms:modified>
</cp:coreProperties>
</file>