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phr361/Documents/Coding/Bristol/FEx/"/>
    </mc:Choice>
  </mc:AlternateContent>
  <xr:revisionPtr revIDLastSave="0" documentId="13_ncr:1_{CE6015E5-0108-224A-8721-7960056EE79A}" xr6:coauthVersionLast="47" xr6:coauthVersionMax="47" xr10:uidLastSave="{00000000-0000-0000-0000-000000000000}"/>
  <bookViews>
    <workbookView xWindow="-35500" yWindow="-12540" windowWidth="33640" windowHeight="21580" activeTab="1" xr2:uid="{00000000-000D-0000-FFFF-FFFF00000000}"/>
  </bookViews>
  <sheets>
    <sheet name="Sheet1" sheetId="1" r:id="rId1"/>
    <sheet name="Sheet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M90" i="1"/>
  <c r="I85" i="1"/>
  <c r="J85" i="1"/>
  <c r="K85" i="1"/>
  <c r="I86" i="1"/>
  <c r="J86" i="1"/>
  <c r="K86" i="1"/>
  <c r="I87" i="1"/>
  <c r="J87" i="1"/>
  <c r="K87" i="1"/>
  <c r="K9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60" i="1"/>
  <c r="F27" i="1"/>
  <c r="G27" i="1"/>
  <c r="G29" i="1"/>
  <c r="G31" i="1"/>
  <c r="J21" i="1"/>
  <c r="J22" i="1"/>
  <c r="J23" i="1"/>
  <c r="J24" i="1"/>
  <c r="J20" i="1"/>
  <c r="I21" i="1"/>
  <c r="I22" i="1"/>
  <c r="I23" i="1"/>
  <c r="I24" i="1"/>
  <c r="I20" i="1"/>
  <c r="G24" i="1"/>
  <c r="G23" i="1"/>
  <c r="G22" i="1"/>
  <c r="G21" i="1"/>
</calcChain>
</file>

<file path=xl/sharedStrings.xml><?xml version="1.0" encoding="utf-8"?>
<sst xmlns="http://schemas.openxmlformats.org/spreadsheetml/2006/main" count="79" uniqueCount="60">
  <si>
    <t>temp</t>
  </si>
  <si>
    <t>concDi</t>
  </si>
  <si>
    <t>concDiF</t>
  </si>
  <si>
    <t>rep</t>
  </si>
  <si>
    <t>filepath</t>
  </si>
  <si>
    <t>rate</t>
  </si>
  <si>
    <t>halflife</t>
  </si>
  <si>
    <t>r2</t>
  </si>
  <si>
    <t>rmv from start</t>
  </si>
  <si>
    <t>rmv from end</t>
  </si>
  <si>
    <t>figpath</t>
  </si>
  <si>
    <t>concDiM</t>
  </si>
  <si>
    <t>./CCDi_data/Arhenius_files/Di_20uM_Di_4GF_2uM_32degC_rep1.txt</t>
  </si>
  <si>
    <t>./CCDi_data/Arhenius_files/Di_20uM_Di_4GF_2uM_32degC_rep1.png</t>
  </si>
  <si>
    <t>./CCDi_data/Arhenius_files/Di_20uM_Di_4GF_2uM_32degC_rep2.txt</t>
  </si>
  <si>
    <t>./CCDi_data/Arhenius_files/Di_20uM_Di_4GF_2uM_32degC_rep2.png</t>
  </si>
  <si>
    <t>./CCDi_data/Arhenius_files/Di_20uM_Di_4GF_2uM_32degC_rep3.txt</t>
  </si>
  <si>
    <t>./CCDi_data/Arhenius_files/Di_20uM_Di_4GF_2uM_32degC_rep3.png</t>
  </si>
  <si>
    <t>./CCDi_data/Arhenius_files/Di_20uM_Di_4GF_2uM_40degC_rep3.txt</t>
  </si>
  <si>
    <t>./CCDi_data/Arhenius_files/Di_20uM_Di_4GF_2uM_40degC_rep3.png</t>
  </si>
  <si>
    <t>./CCDi_data/Arhenius_files/Di_20uM_Di_4GF_2uM_40degC_rep2.txt</t>
  </si>
  <si>
    <t>./CCDi_data/Arhenius_files/Di_20uM_Di_4GF_2uM_40degC_rep2.png</t>
  </si>
  <si>
    <t>./CCDi_data/Arhenius_files/Di_20uM_Di_4GF_2uM_40degC_rep1.txt</t>
  </si>
  <si>
    <t>./CCDi_data/Arhenius_files/Di_20uM_Di_4GF_2uM_40degC_rep1.png</t>
  </si>
  <si>
    <t>./CCDi_data/Arhenius_files/Di_20uM_Di_4GF_2uM_37degC_rep1.txt</t>
  </si>
  <si>
    <t>./CCDi_data/Arhenius_files/Di_20uM_Di_4GF_2uM_37degC_rep1.png</t>
  </si>
  <si>
    <t>./CCDi_data/Arhenius_files/Di_20uM_Di_4GF_2uM_37degC_rep2.txt</t>
  </si>
  <si>
    <t>./CCDi_data/Arhenius_files/Di_20uM_Di_4GF_2uM_37degC_rep2.png</t>
  </si>
  <si>
    <t>./CCDi_data/Arhenius_files/Di_20uM_Di_4GF_2uM_37degC_rep3.txt</t>
  </si>
  <si>
    <t>./CCDi_data/Arhenius_files/Di_20uM_Di_4GF_2uM_37degC_rep3.png</t>
  </si>
  <si>
    <t>./CCDi_data/Arhenius_files/Di_20uM_Di_4GF_2uM_28degC_rep2.txt</t>
  </si>
  <si>
    <t>./CCDi_data/Arhenius_files/Di_20uM_Di_4GF_2uM_28degC_rep2.png</t>
  </si>
  <si>
    <t>./CCDi_data/Arhenius_files/Di_20uM_Di_4GF_2uM_28degC_rep3.txt</t>
  </si>
  <si>
    <t>./CCDi_data/Arhenius_files/Di_20uM_Di_4GF_2uM_28degC_rep3.png</t>
  </si>
  <si>
    <t>./CCDi_data/Arhenius_files/Di_20uM_Di_4GF_2uM_28degC_rep1.txt</t>
  </si>
  <si>
    <t>./CCDi_data/Arhenius_files/Di_20uM_Di_4GF_2uM_28degC_rep1.png</t>
  </si>
  <si>
    <t>./CCDi_data/Ratios/20_2/Di_20uM_Di_4GF_2uM_25degC_rep1.txt</t>
  </si>
  <si>
    <t>./CCDi_data/Ratios/20_2/Di_20uM_Di_4GF_2uM_25degC_rep1.png</t>
  </si>
  <si>
    <t>./CCDi_data/Ratios/20_2/Di_20uM_Di_4GF_2uM_25degC_rep3.txt</t>
  </si>
  <si>
    <t>./CCDi_data/Ratios/20_2/Di_20uM_Di_4GF_2uM_25degC_rep3.png</t>
  </si>
  <si>
    <t>./CCDi_data/Ratios/20_2/Di_20uM_Di_4GF_2uM_25degC_rep2.txt</t>
  </si>
  <si>
    <t>./CCDi_data/Ratios/20_2/Di_20uM_Di_4GF_2uM_25degC_rep2.png</t>
  </si>
  <si>
    <t>T</t>
  </si>
  <si>
    <t>k</t>
  </si>
  <si>
    <t>lnk</t>
  </si>
  <si>
    <t>1/T</t>
  </si>
  <si>
    <t>slope</t>
  </si>
  <si>
    <t>intercept</t>
  </si>
  <si>
    <t>R</t>
  </si>
  <si>
    <t>=-Ea/R</t>
  </si>
  <si>
    <t>=LN(A)</t>
  </si>
  <si>
    <t>y = -19036x + 57.105</t>
  </si>
  <si>
    <t>R² = 0.9959</t>
  </si>
  <si>
    <t>J mol-1</t>
  </si>
  <si>
    <t>kJ mol-1</t>
  </si>
  <si>
    <t>kcal / mol</t>
  </si>
  <si>
    <t>rep1</t>
  </si>
  <si>
    <t>rep2</t>
  </si>
  <si>
    <t>rep3</t>
  </si>
  <si>
    <t>+/-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</si>
</sst>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Sheet1!$J$19</c:f>
              <c:strCache>
                <c:ptCount val="1"/>
                <c:pt idx="0">
                  <c:v>lnk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93810148731408"/>
                  <c:y val="-0.292358923884514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Sheet1!$I$20:$I$24</c:f>
              <c:numCache>
                <c:formatCode>General</c:formatCode>
                <c:ptCount val="5"/>
                <c:pt idx="0">
                  <c:v>3.3540164346805303E-3</c:v>
                </c:pt>
                <c:pt idx="1">
                  <c:v>3.3206043499916988E-3</c:v>
                </c:pt>
                <c:pt idx="2">
                  <c:v>3.2770768474520728E-3</c:v>
                </c:pt>
                <c:pt idx="3">
                  <c:v>3.224246332419797E-3</c:v>
                </c:pt>
                <c:pt idx="4">
                  <c:v>3.1933578157432542E-3</c:v>
                </c:pt>
              </c:numCache>
            </c:numRef>
          </c:xVal>
          <c:yVal>
            <c:numRef>
              <c:f>Sheet1!$J$20:$J$24</c:f>
              <c:numCache>
                <c:formatCode>General</c:formatCode>
                <c:ptCount val="5"/>
                <c:pt idx="0">
                  <c:v>-6.8271832365833642</c:v>
                </c:pt>
                <c:pt idx="1">
                  <c:v>-6.0067333093417981</c:v>
                </c:pt>
                <c:pt idx="2">
                  <c:v>-5.2422114301124143</c:v>
                </c:pt>
                <c:pt idx="3">
                  <c:v>-4.3563424673070479</c:v>
                </c:pt>
                <c:pt idx="4">
                  <c:v>-3.6572342908915449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D-C643-8504-A4ABDF7E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86640"/>
        <c:axId val="325712400"/>
      </c:scatterChart>
      <c:valAx>
        <c:axId val="32578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25712400"/>
        <c:crosses val="autoZero"/>
        <c:crossBetween val="midCat"/>
      </c:valAx>
      <c:valAx>
        <c:axId val="3257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2578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Sheet1!$J$19</c:f>
              <c:strCache>
                <c:ptCount val="1"/>
                <c:pt idx="0">
                  <c:v>lnk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93810148731408"/>
                  <c:y val="-0.292358923884514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Sheet1!$I$60:$I$64</c:f>
              <c:numCache>
                <c:formatCode>General</c:formatCode>
                <c:ptCount val="5"/>
                <c:pt idx="0">
                  <c:v>3.3540164346805303E-3</c:v>
                </c:pt>
                <c:pt idx="1">
                  <c:v>3.3206043499916988E-3</c:v>
                </c:pt>
                <c:pt idx="2">
                  <c:v>3.2770768474520728E-3</c:v>
                </c:pt>
                <c:pt idx="3">
                  <c:v>3.224246332419797E-3</c:v>
                </c:pt>
                <c:pt idx="4">
                  <c:v>3.1933578157432542E-3</c:v>
                </c:pt>
              </c:numCache>
            </c:numRef>
          </c:xVal>
          <c:yVal>
            <c:numRef>
              <c:f>Sheet1!$J$60:$J$64</c:f>
              <c:numCache>
                <c:formatCode>General</c:formatCode>
                <c:ptCount val="5"/>
                <c:pt idx="0">
                  <c:v>-6.8644907334406557</c:v>
                </c:pt>
                <c:pt idx="1">
                  <c:v>-6.0013474197904353</c:v>
                </c:pt>
                <c:pt idx="2">
                  <c:v>-5.2003733969932471</c:v>
                </c:pt>
                <c:pt idx="3">
                  <c:v>-4.1482151394644138</c:v>
                </c:pt>
                <c:pt idx="4">
                  <c:v>-3.589629635279723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1-0246-B7C8-3CAFB725D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86640"/>
        <c:axId val="325712400"/>
      </c:scatterChart>
      <c:valAx>
        <c:axId val="32578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25712400"/>
        <c:crosses val="autoZero"/>
        <c:crossBetween val="midCat"/>
      </c:valAx>
      <c:valAx>
        <c:axId val="3257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2578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Sheet1!$J$19</c:f>
              <c:strCache>
                <c:ptCount val="1"/>
                <c:pt idx="0">
                  <c:v>lnk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93810148731408"/>
                  <c:y val="-0.292358923884514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Sheet1!$I$65:$I$69</c:f>
              <c:numCache>
                <c:formatCode>General</c:formatCode>
                <c:ptCount val="5"/>
                <c:pt idx="0">
                  <c:v>3.3540164346805303E-3</c:v>
                </c:pt>
                <c:pt idx="1">
                  <c:v>3.3206043499916988E-3</c:v>
                </c:pt>
                <c:pt idx="2">
                  <c:v>3.2770768474520728E-3</c:v>
                </c:pt>
                <c:pt idx="3">
                  <c:v>3.224246332419797E-3</c:v>
                </c:pt>
                <c:pt idx="4">
                  <c:v>3.1933578157432542E-3</c:v>
                </c:pt>
              </c:numCache>
            </c:numRef>
          </c:xVal>
          <c:yVal>
            <c:numRef>
              <c:f>Sheet1!$J$65:$J$69</c:f>
              <c:numCache>
                <c:formatCode>General</c:formatCode>
                <c:ptCount val="5"/>
                <c:pt idx="0">
                  <c:v>-6.7849508244585817</c:v>
                </c:pt>
                <c:pt idx="1">
                  <c:v>-6.0321211180248113</c:v>
                </c:pt>
                <c:pt idx="2">
                  <c:v>-5.2988660718964535</c:v>
                </c:pt>
                <c:pt idx="3">
                  <c:v>-4.5108939519777769</c:v>
                </c:pt>
                <c:pt idx="4">
                  <c:v>-3.7590172342130299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83-EA40-811A-358F07F78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86640"/>
        <c:axId val="325712400"/>
      </c:scatterChart>
      <c:valAx>
        <c:axId val="32578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25712400"/>
        <c:crosses val="autoZero"/>
        <c:crossBetween val="midCat"/>
      </c:valAx>
      <c:valAx>
        <c:axId val="3257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2578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Sheet1!$J$19</c:f>
              <c:strCache>
                <c:ptCount val="1"/>
                <c:pt idx="0">
                  <c:v>lnk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93810148731408"/>
                  <c:y val="-0.292358923884514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Sheet1!$I$70:$I$74</c:f>
              <c:numCache>
                <c:formatCode>General</c:formatCode>
                <c:ptCount val="5"/>
                <c:pt idx="0">
                  <c:v>3.3540164346805303E-3</c:v>
                </c:pt>
                <c:pt idx="1">
                  <c:v>3.3206043499916988E-3</c:v>
                </c:pt>
                <c:pt idx="2">
                  <c:v>3.2770768474520728E-3</c:v>
                </c:pt>
                <c:pt idx="3">
                  <c:v>3.224246332419797E-3</c:v>
                </c:pt>
                <c:pt idx="4">
                  <c:v>3.1933578157432542E-3</c:v>
                </c:pt>
              </c:numCache>
            </c:numRef>
          </c:xVal>
          <c:yVal>
            <c:numRef>
              <c:f>Sheet1!$J$70:$J$74</c:f>
              <c:numCache>
                <c:formatCode>General</c:formatCode>
                <c:ptCount val="5"/>
                <c:pt idx="0">
                  <c:v>-6.8337213050110757</c:v>
                </c:pt>
                <c:pt idx="1">
                  <c:v>-5.9872563931581206</c:v>
                </c:pt>
                <c:pt idx="2">
                  <c:v>-5.2299330460230085</c:v>
                </c:pt>
                <c:pt idx="3">
                  <c:v>-4.4486434381665658</c:v>
                </c:pt>
                <c:pt idx="4">
                  <c:v>-3.630755772259457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4B-A94B-8FC5-49539DCF6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86640"/>
        <c:axId val="325712400"/>
      </c:scatterChart>
      <c:valAx>
        <c:axId val="32578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25712400"/>
        <c:crosses val="autoZero"/>
        <c:crossBetween val="midCat"/>
      </c:valAx>
      <c:valAx>
        <c:axId val="3257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2578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20</xdr:row>
      <xdr:rowOff>165100</xdr:rowOff>
    </xdr:from>
    <xdr:to>
      <xdr:col>16</xdr:col>
      <xdr:colOff>368300</xdr:colOff>
      <xdr:row>35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1D0714-6FCE-B799-B1F8-8070A56E5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292100</xdr:colOff>
      <xdr:row>42</xdr:row>
      <xdr:rowOff>139700</xdr:rowOff>
    </xdr:from>
    <xdr:to>
      <xdr:col>18</xdr:col>
      <xdr:colOff>152400</xdr:colOff>
      <xdr:row>57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597DDF-BF88-A144-9429-E5B118EA3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57</xdr:row>
      <xdr:rowOff>114300</xdr:rowOff>
    </xdr:from>
    <xdr:to>
      <xdr:col>18</xdr:col>
      <xdr:colOff>127000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7DC655-BDA1-B941-AE8E-171FD84B0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241300</xdr:colOff>
      <xdr:row>72</xdr:row>
      <xdr:rowOff>12700</xdr:rowOff>
    </xdr:from>
    <xdr:to>
      <xdr:col>18</xdr:col>
      <xdr:colOff>101600</xdr:colOff>
      <xdr:row>86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16E0B0-624E-D445-A7F8-14EB0D360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"/>
  <sheetViews>
    <sheetView workbookViewId="0">
      <selection activeCell="B19" sqref="B19:J35"/>
    </sheetView>
  </sheetViews>
  <sheetFormatPr baseColWidth="10" defaultColWidth="8.83203125" defaultRowHeight="15" x14ac:dyDescent="0.2"/>
  <cols>
    <col min="6" max="6" width="54.5" bestFit="1" customWidth="1"/>
    <col min="7" max="7" width="15.1640625" bestFit="1" customWidth="1"/>
    <col min="8" max="8" width="12.1640625" bestFit="1" customWidth="1"/>
    <col min="9" max="9" width="11.5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>
        <v>32</v>
      </c>
      <c r="C2">
        <v>20</v>
      </c>
      <c r="D2">
        <v>2</v>
      </c>
      <c r="E2">
        <v>1</v>
      </c>
      <c r="F2" t="s">
        <v>12</v>
      </c>
      <c r="G2">
        <v>5.5145049367195118E-3</v>
      </c>
      <c r="H2">
        <v>125.6952688435323</v>
      </c>
      <c r="I2">
        <v>0.99949844771385543</v>
      </c>
      <c r="J2">
        <v>80</v>
      </c>
      <c r="K2">
        <v>-1</v>
      </c>
      <c r="L2" t="s">
        <v>13</v>
      </c>
    </row>
    <row r="3" spans="1:13" x14ac:dyDescent="0.2">
      <c r="A3" s="1">
        <v>1</v>
      </c>
      <c r="B3">
        <v>32</v>
      </c>
      <c r="C3">
        <v>20</v>
      </c>
      <c r="D3">
        <v>2</v>
      </c>
      <c r="E3">
        <v>2</v>
      </c>
      <c r="F3" t="s">
        <v>14</v>
      </c>
      <c r="G3">
        <v>4.9972572258141657E-3</v>
      </c>
      <c r="H3">
        <v>138.7055236979553</v>
      </c>
      <c r="I3">
        <v>0.99634118573906516</v>
      </c>
      <c r="J3">
        <v>80</v>
      </c>
      <c r="K3">
        <v>-400</v>
      </c>
      <c r="L3" t="s">
        <v>15</v>
      </c>
    </row>
    <row r="4" spans="1:13" x14ac:dyDescent="0.2">
      <c r="A4" s="1">
        <v>2</v>
      </c>
      <c r="B4">
        <v>32</v>
      </c>
      <c r="C4">
        <v>20</v>
      </c>
      <c r="D4">
        <v>2</v>
      </c>
      <c r="E4">
        <v>3</v>
      </c>
      <c r="F4" t="s">
        <v>16</v>
      </c>
      <c r="G4">
        <v>5.3538837544695938E-3</v>
      </c>
      <c r="H4">
        <v>129.4662365392756</v>
      </c>
      <c r="I4">
        <v>0.99855791485413659</v>
      </c>
      <c r="J4">
        <v>80</v>
      </c>
      <c r="K4">
        <v>-1</v>
      </c>
      <c r="L4" t="s">
        <v>17</v>
      </c>
    </row>
    <row r="5" spans="1:13" x14ac:dyDescent="0.2">
      <c r="A5" s="1">
        <v>3</v>
      </c>
      <c r="B5">
        <v>40</v>
      </c>
      <c r="C5">
        <v>20</v>
      </c>
      <c r="D5">
        <v>2</v>
      </c>
      <c r="E5">
        <v>3</v>
      </c>
      <c r="F5" t="s">
        <v>18</v>
      </c>
      <c r="G5">
        <v>2.649615178329618E-2</v>
      </c>
      <c r="H5">
        <v>26.16029626600049</v>
      </c>
      <c r="I5">
        <v>0.9997284264595464</v>
      </c>
      <c r="J5">
        <v>75</v>
      </c>
      <c r="K5">
        <v>-1</v>
      </c>
      <c r="L5" t="s">
        <v>19</v>
      </c>
    </row>
    <row r="6" spans="1:13" x14ac:dyDescent="0.2">
      <c r="A6" s="1">
        <v>4</v>
      </c>
      <c r="B6">
        <v>40</v>
      </c>
      <c r="C6">
        <v>20</v>
      </c>
      <c r="D6">
        <v>2</v>
      </c>
      <c r="E6">
        <v>2</v>
      </c>
      <c r="F6" t="s">
        <v>20</v>
      </c>
      <c r="G6">
        <v>2.3306634086065571E-2</v>
      </c>
      <c r="H6">
        <v>29.7403382230281</v>
      </c>
      <c r="I6">
        <v>0.99956190039167747</v>
      </c>
      <c r="J6">
        <v>53</v>
      </c>
      <c r="K6">
        <v>-1</v>
      </c>
      <c r="L6" t="s">
        <v>21</v>
      </c>
    </row>
    <row r="7" spans="1:13" x14ac:dyDescent="0.2">
      <c r="A7" s="1">
        <v>5</v>
      </c>
      <c r="B7">
        <v>40</v>
      </c>
      <c r="C7">
        <v>20</v>
      </c>
      <c r="D7">
        <v>2</v>
      </c>
      <c r="E7">
        <v>1</v>
      </c>
      <c r="F7" t="s">
        <v>22</v>
      </c>
      <c r="G7">
        <v>2.760855376424216E-2</v>
      </c>
      <c r="H7">
        <v>25.106247378219798</v>
      </c>
      <c r="I7">
        <v>0.99978582411082373</v>
      </c>
      <c r="J7">
        <v>65</v>
      </c>
      <c r="K7">
        <v>-1</v>
      </c>
      <c r="L7" t="s">
        <v>23</v>
      </c>
    </row>
    <row r="8" spans="1:13" x14ac:dyDescent="0.2">
      <c r="A8" s="1">
        <v>6</v>
      </c>
      <c r="B8">
        <v>37</v>
      </c>
      <c r="C8">
        <v>20</v>
      </c>
      <c r="D8">
        <v>2</v>
      </c>
      <c r="E8">
        <v>1</v>
      </c>
      <c r="F8" t="s">
        <v>24</v>
      </c>
      <c r="G8">
        <v>1.5792578895215799E-2</v>
      </c>
      <c r="H8">
        <v>43.890689744784318</v>
      </c>
      <c r="I8">
        <v>0.99860009648478043</v>
      </c>
      <c r="J8">
        <v>75</v>
      </c>
      <c r="K8">
        <v>-500</v>
      </c>
      <c r="L8" t="s">
        <v>25</v>
      </c>
    </row>
    <row r="9" spans="1:13" x14ac:dyDescent="0.2">
      <c r="A9" s="1">
        <v>7</v>
      </c>
      <c r="B9">
        <v>37</v>
      </c>
      <c r="C9">
        <v>20</v>
      </c>
      <c r="D9">
        <v>2</v>
      </c>
      <c r="E9">
        <v>2</v>
      </c>
      <c r="F9" t="s">
        <v>26</v>
      </c>
      <c r="G9">
        <v>1.0988632473981441E-2</v>
      </c>
      <c r="H9">
        <v>63.078566163820518</v>
      </c>
      <c r="I9">
        <v>0.99597027608126532</v>
      </c>
      <c r="J9">
        <v>75</v>
      </c>
      <c r="K9">
        <v>-1</v>
      </c>
      <c r="L9" t="s">
        <v>27</v>
      </c>
    </row>
    <row r="10" spans="1:13" x14ac:dyDescent="0.2">
      <c r="A10" s="1">
        <v>8</v>
      </c>
      <c r="B10">
        <v>37</v>
      </c>
      <c r="C10">
        <v>20</v>
      </c>
      <c r="D10">
        <v>2</v>
      </c>
      <c r="E10">
        <v>3</v>
      </c>
      <c r="F10" t="s">
        <v>28</v>
      </c>
      <c r="G10">
        <v>1.169442041927732E-2</v>
      </c>
      <c r="H10">
        <v>59.271614642598898</v>
      </c>
      <c r="I10">
        <v>0.99664763717467886</v>
      </c>
      <c r="J10">
        <v>60</v>
      </c>
      <c r="K10">
        <v>-1</v>
      </c>
      <c r="L10" t="s">
        <v>29</v>
      </c>
    </row>
    <row r="11" spans="1:13" x14ac:dyDescent="0.2">
      <c r="A11" s="1">
        <v>9</v>
      </c>
      <c r="B11">
        <v>28</v>
      </c>
      <c r="C11">
        <v>20</v>
      </c>
      <c r="D11">
        <v>2</v>
      </c>
      <c r="E11">
        <v>2</v>
      </c>
      <c r="F11" t="s">
        <v>30</v>
      </c>
      <c r="G11">
        <v>2.400397049487996E-3</v>
      </c>
      <c r="H11">
        <v>288.76355297461868</v>
      </c>
      <c r="I11">
        <v>0.99982991771341212</v>
      </c>
      <c r="J11">
        <v>60</v>
      </c>
      <c r="K11">
        <v>-1</v>
      </c>
      <c r="L11" t="s">
        <v>31</v>
      </c>
    </row>
    <row r="12" spans="1:13" x14ac:dyDescent="0.2">
      <c r="A12" s="1">
        <v>10</v>
      </c>
      <c r="B12">
        <v>28</v>
      </c>
      <c r="C12">
        <v>20</v>
      </c>
      <c r="D12">
        <v>2</v>
      </c>
      <c r="E12">
        <v>3</v>
      </c>
      <c r="F12" t="s">
        <v>32</v>
      </c>
      <c r="G12">
        <v>2.510542551657073E-3</v>
      </c>
      <c r="H12">
        <v>276.09457569338412</v>
      </c>
      <c r="I12">
        <v>0.9991458413326928</v>
      </c>
      <c r="J12">
        <v>180</v>
      </c>
      <c r="K12">
        <v>-200</v>
      </c>
      <c r="L12" t="s">
        <v>33</v>
      </c>
    </row>
    <row r="13" spans="1:13" x14ac:dyDescent="0.2">
      <c r="A13" s="1">
        <v>11</v>
      </c>
      <c r="B13">
        <v>28</v>
      </c>
      <c r="C13">
        <v>20</v>
      </c>
      <c r="D13">
        <v>2</v>
      </c>
      <c r="E13">
        <v>1</v>
      </c>
      <c r="F13" t="s">
        <v>34</v>
      </c>
      <c r="G13">
        <v>2.4754145060546249E-3</v>
      </c>
      <c r="H13">
        <v>280.01257117326168</v>
      </c>
      <c r="I13">
        <v>0.99924794079125934</v>
      </c>
      <c r="J13">
        <v>100</v>
      </c>
      <c r="K13">
        <v>-1</v>
      </c>
      <c r="L13" t="s">
        <v>35</v>
      </c>
    </row>
    <row r="14" spans="1:13" x14ac:dyDescent="0.2">
      <c r="A14" s="1">
        <v>12</v>
      </c>
      <c r="B14">
        <v>25</v>
      </c>
      <c r="C14">
        <v>20</v>
      </c>
      <c r="D14">
        <v>2</v>
      </c>
      <c r="E14">
        <v>1</v>
      </c>
      <c r="F14" t="s">
        <v>36</v>
      </c>
      <c r="G14">
        <v>1.044214100499154E-3</v>
      </c>
      <c r="H14">
        <v>663.79795123299687</v>
      </c>
      <c r="I14">
        <v>0.99818368104729049</v>
      </c>
      <c r="J14">
        <v>90</v>
      </c>
      <c r="K14">
        <v>-1</v>
      </c>
      <c r="L14" t="s">
        <v>37</v>
      </c>
      <c r="M14">
        <v>2.0000000000000002E-5</v>
      </c>
    </row>
    <row r="15" spans="1:13" x14ac:dyDescent="0.2">
      <c r="A15" s="1">
        <v>13</v>
      </c>
      <c r="B15">
        <v>25</v>
      </c>
      <c r="C15">
        <v>20</v>
      </c>
      <c r="D15">
        <v>2</v>
      </c>
      <c r="E15">
        <v>3</v>
      </c>
      <c r="F15" t="s">
        <v>38</v>
      </c>
      <c r="G15">
        <v>1.0768433895209169E-3</v>
      </c>
      <c r="H15">
        <v>643.68429736874111</v>
      </c>
      <c r="I15">
        <v>0.99537919218471693</v>
      </c>
      <c r="J15">
        <v>120</v>
      </c>
      <c r="K15">
        <v>-1</v>
      </c>
      <c r="L15" t="s">
        <v>39</v>
      </c>
      <c r="M15">
        <v>2.0000000000000002E-5</v>
      </c>
    </row>
    <row r="16" spans="1:13" x14ac:dyDescent="0.2">
      <c r="A16" s="1">
        <v>14</v>
      </c>
      <c r="B16">
        <v>25</v>
      </c>
      <c r="C16">
        <v>20</v>
      </c>
      <c r="D16">
        <v>2</v>
      </c>
      <c r="E16">
        <v>2</v>
      </c>
      <c r="F16" t="s">
        <v>40</v>
      </c>
      <c r="G16">
        <v>1.1306633032345801E-3</v>
      </c>
      <c r="H16">
        <v>613.04473097959669</v>
      </c>
      <c r="I16">
        <v>0.9957365052380488</v>
      </c>
      <c r="J16">
        <v>110</v>
      </c>
      <c r="K16">
        <v>-3500</v>
      </c>
      <c r="L16" t="s">
        <v>41</v>
      </c>
      <c r="M16">
        <v>2.0000000000000002E-5</v>
      </c>
    </row>
    <row r="19" spans="3:10" x14ac:dyDescent="0.2">
      <c r="F19" t="s">
        <v>42</v>
      </c>
      <c r="G19" t="s">
        <v>43</v>
      </c>
      <c r="I19" t="s">
        <v>45</v>
      </c>
      <c r="J19" t="s">
        <v>44</v>
      </c>
    </row>
    <row r="20" spans="3:10" x14ac:dyDescent="0.2">
      <c r="F20">
        <v>25</v>
      </c>
      <c r="G20">
        <f>AVERAGE(G14:G16)</f>
        <v>1.0839069310848836E-3</v>
      </c>
      <c r="I20">
        <f>1/(F20+273.15)</f>
        <v>3.3540164346805303E-3</v>
      </c>
      <c r="J20">
        <f>LN(G20)</f>
        <v>-6.8271832365833642</v>
      </c>
    </row>
    <row r="21" spans="3:10" x14ac:dyDescent="0.2">
      <c r="F21">
        <v>28</v>
      </c>
      <c r="G21">
        <f>AVERAGE(G11:G13)</f>
        <v>2.4621180357332312E-3</v>
      </c>
      <c r="I21">
        <f t="shared" ref="I21:I24" si="0">1/(F21+273.15)</f>
        <v>3.3206043499916988E-3</v>
      </c>
      <c r="J21">
        <f>LN(G21)</f>
        <v>-6.0067333093417981</v>
      </c>
    </row>
    <row r="22" spans="3:10" x14ac:dyDescent="0.2">
      <c r="F22">
        <v>32</v>
      </c>
      <c r="G22">
        <f>AVERAGE(G2:G4)</f>
        <v>5.2885486390010913E-3</v>
      </c>
      <c r="I22">
        <f t="shared" si="0"/>
        <v>3.2770768474520728E-3</v>
      </c>
      <c r="J22">
        <f>LN(G22)</f>
        <v>-5.2422114301124143</v>
      </c>
    </row>
    <row r="23" spans="3:10" x14ac:dyDescent="0.2">
      <c r="F23">
        <v>37</v>
      </c>
      <c r="G23">
        <f>AVERAGE(G8:G10)</f>
        <v>1.2825210596158187E-2</v>
      </c>
      <c r="I23">
        <f t="shared" si="0"/>
        <v>3.224246332419797E-3</v>
      </c>
      <c r="J23">
        <f>LN(G23)</f>
        <v>-4.3563424673070479</v>
      </c>
    </row>
    <row r="24" spans="3:10" x14ac:dyDescent="0.2">
      <c r="F24">
        <v>40</v>
      </c>
      <c r="G24">
        <f>AVERAGE(G5:G7)</f>
        <v>2.5803779877867972E-2</v>
      </c>
      <c r="I24">
        <f t="shared" si="0"/>
        <v>3.1933578157432542E-3</v>
      </c>
      <c r="J24">
        <f>LN(G24)</f>
        <v>-3.6572342908915449</v>
      </c>
    </row>
    <row r="27" spans="3:10" x14ac:dyDescent="0.2">
      <c r="C27" t="s">
        <v>46</v>
      </c>
      <c r="D27" s="2">
        <v>-19036</v>
      </c>
      <c r="E27" s="3" t="s">
        <v>49</v>
      </c>
      <c r="F27" s="4">
        <f>D27*E31*-1</f>
        <v>158274.05675280001</v>
      </c>
      <c r="G27" s="6">
        <f>F27</f>
        <v>158274.05675280001</v>
      </c>
      <c r="H27" t="s">
        <v>53</v>
      </c>
    </row>
    <row r="28" spans="3:10" x14ac:dyDescent="0.2">
      <c r="C28" t="s">
        <v>47</v>
      </c>
      <c r="D28" s="2">
        <v>57.104999999999997</v>
      </c>
      <c r="E28" s="3" t="s">
        <v>50</v>
      </c>
    </row>
    <row r="29" spans="3:10" x14ac:dyDescent="0.2">
      <c r="G29">
        <f>G27/1000</f>
        <v>158.27405675280002</v>
      </c>
      <c r="H29" t="s">
        <v>54</v>
      </c>
    </row>
    <row r="31" spans="3:10" x14ac:dyDescent="0.2">
      <c r="D31" t="s">
        <v>48</v>
      </c>
      <c r="E31">
        <v>8.3144597999999998</v>
      </c>
      <c r="G31">
        <f>G29*0.239006</f>
        <v>37.82844920825972</v>
      </c>
      <c r="H31" t="s">
        <v>55</v>
      </c>
    </row>
    <row r="34" spans="4:5" x14ac:dyDescent="0.2">
      <c r="D34" s="7" t="s">
        <v>51</v>
      </c>
    </row>
    <row r="35" spans="4:5" x14ac:dyDescent="0.2">
      <c r="D35" s="7" t="s">
        <v>52</v>
      </c>
    </row>
    <row r="42" spans="4:5" x14ac:dyDescent="0.2">
      <c r="E42" s="9"/>
    </row>
    <row r="43" spans="4:5" x14ac:dyDescent="0.2">
      <c r="E43" s="9"/>
    </row>
    <row r="44" spans="4:5" x14ac:dyDescent="0.2">
      <c r="E44" s="9"/>
    </row>
    <row r="45" spans="4:5" x14ac:dyDescent="0.2">
      <c r="E45" s="9"/>
    </row>
    <row r="46" spans="4:5" x14ac:dyDescent="0.2">
      <c r="E46" s="9"/>
    </row>
    <row r="47" spans="4:5" x14ac:dyDescent="0.2">
      <c r="E47" s="9"/>
    </row>
    <row r="48" spans="4:5" x14ac:dyDescent="0.2">
      <c r="E48" s="9"/>
    </row>
    <row r="49" spans="5:10" x14ac:dyDescent="0.2">
      <c r="E49" s="9"/>
    </row>
    <row r="50" spans="5:10" x14ac:dyDescent="0.2">
      <c r="E50" s="9"/>
    </row>
    <row r="51" spans="5:10" x14ac:dyDescent="0.2">
      <c r="E51" s="9"/>
    </row>
    <row r="52" spans="5:10" x14ac:dyDescent="0.2">
      <c r="E52" s="9"/>
    </row>
    <row r="53" spans="5:10" x14ac:dyDescent="0.2">
      <c r="E53" s="9"/>
    </row>
    <row r="54" spans="5:10" x14ac:dyDescent="0.2">
      <c r="E54" s="9"/>
    </row>
    <row r="55" spans="5:10" x14ac:dyDescent="0.2">
      <c r="E55" s="9"/>
    </row>
    <row r="56" spans="5:10" x14ac:dyDescent="0.2">
      <c r="E56" s="9"/>
    </row>
    <row r="59" spans="5:10" x14ac:dyDescent="0.2">
      <c r="F59" s="1" t="s">
        <v>0</v>
      </c>
      <c r="G59" s="1" t="s">
        <v>5</v>
      </c>
      <c r="H59" s="1" t="s">
        <v>3</v>
      </c>
      <c r="I59" t="s">
        <v>45</v>
      </c>
      <c r="J59" t="s">
        <v>44</v>
      </c>
    </row>
    <row r="60" spans="5:10" x14ac:dyDescent="0.2">
      <c r="E60" s="8" t="s">
        <v>56</v>
      </c>
      <c r="F60">
        <v>25</v>
      </c>
      <c r="G60">
        <v>1.044214100499154E-3</v>
      </c>
      <c r="H60">
        <v>1</v>
      </c>
      <c r="I60">
        <f>1/(F60+273.15)</f>
        <v>3.3540164346805303E-3</v>
      </c>
      <c r="J60">
        <f>LN(G60)</f>
        <v>-6.8644907334406557</v>
      </c>
    </row>
    <row r="61" spans="5:10" x14ac:dyDescent="0.2">
      <c r="E61" s="8"/>
      <c r="F61">
        <v>28</v>
      </c>
      <c r="G61">
        <v>2.4754145060546249E-3</v>
      </c>
      <c r="H61">
        <v>1</v>
      </c>
      <c r="I61">
        <f t="shared" ref="I61:I74" si="1">1/(F61+273.15)</f>
        <v>3.3206043499916988E-3</v>
      </c>
      <c r="J61">
        <f t="shared" ref="J61:J74" si="2">LN(G61)</f>
        <v>-6.0013474197904353</v>
      </c>
    </row>
    <row r="62" spans="5:10" x14ac:dyDescent="0.2">
      <c r="E62" s="8"/>
      <c r="F62">
        <v>32</v>
      </c>
      <c r="G62">
        <v>5.5145049367195118E-3</v>
      </c>
      <c r="H62">
        <v>1</v>
      </c>
      <c r="I62">
        <f t="shared" si="1"/>
        <v>3.2770768474520728E-3</v>
      </c>
      <c r="J62">
        <f t="shared" si="2"/>
        <v>-5.2003733969932471</v>
      </c>
    </row>
    <row r="63" spans="5:10" x14ac:dyDescent="0.2">
      <c r="E63" s="8"/>
      <c r="F63">
        <v>37</v>
      </c>
      <c r="G63">
        <v>1.5792578895215799E-2</v>
      </c>
      <c r="H63">
        <v>1</v>
      </c>
      <c r="I63">
        <f t="shared" si="1"/>
        <v>3.224246332419797E-3</v>
      </c>
      <c r="J63">
        <f t="shared" si="2"/>
        <v>-4.1482151394644138</v>
      </c>
    </row>
    <row r="64" spans="5:10" x14ac:dyDescent="0.2">
      <c r="E64" s="8"/>
      <c r="F64">
        <v>40</v>
      </c>
      <c r="G64">
        <v>2.760855376424216E-2</v>
      </c>
      <c r="H64">
        <v>1</v>
      </c>
      <c r="I64">
        <f t="shared" si="1"/>
        <v>3.1933578157432542E-3</v>
      </c>
      <c r="J64">
        <f t="shared" si="2"/>
        <v>-3.589629635279723</v>
      </c>
    </row>
    <row r="65" spans="5:10" x14ac:dyDescent="0.2">
      <c r="E65" s="8" t="s">
        <v>57</v>
      </c>
      <c r="F65">
        <v>25</v>
      </c>
      <c r="G65">
        <v>1.1306633032345801E-3</v>
      </c>
      <c r="H65">
        <v>2</v>
      </c>
      <c r="I65">
        <f t="shared" si="1"/>
        <v>3.3540164346805303E-3</v>
      </c>
      <c r="J65">
        <f t="shared" si="2"/>
        <v>-6.7849508244585817</v>
      </c>
    </row>
    <row r="66" spans="5:10" x14ac:dyDescent="0.2">
      <c r="E66" s="8"/>
      <c r="F66">
        <v>28</v>
      </c>
      <c r="G66">
        <v>2.400397049487996E-3</v>
      </c>
      <c r="H66">
        <v>2</v>
      </c>
      <c r="I66">
        <f t="shared" si="1"/>
        <v>3.3206043499916988E-3</v>
      </c>
      <c r="J66">
        <f t="shared" si="2"/>
        <v>-6.0321211180248113</v>
      </c>
    </row>
    <row r="67" spans="5:10" x14ac:dyDescent="0.2">
      <c r="E67" s="8"/>
      <c r="F67">
        <v>32</v>
      </c>
      <c r="G67">
        <v>4.9972572258141657E-3</v>
      </c>
      <c r="H67">
        <v>2</v>
      </c>
      <c r="I67">
        <f t="shared" si="1"/>
        <v>3.2770768474520728E-3</v>
      </c>
      <c r="J67">
        <f t="shared" si="2"/>
        <v>-5.2988660718964535</v>
      </c>
    </row>
    <row r="68" spans="5:10" x14ac:dyDescent="0.2">
      <c r="E68" s="8"/>
      <c r="F68">
        <v>37</v>
      </c>
      <c r="G68">
        <v>1.0988632473981441E-2</v>
      </c>
      <c r="H68">
        <v>2</v>
      </c>
      <c r="I68">
        <f t="shared" si="1"/>
        <v>3.224246332419797E-3</v>
      </c>
      <c r="J68">
        <f t="shared" si="2"/>
        <v>-4.5108939519777769</v>
      </c>
    </row>
    <row r="69" spans="5:10" x14ac:dyDescent="0.2">
      <c r="E69" s="8"/>
      <c r="F69">
        <v>40</v>
      </c>
      <c r="G69">
        <v>2.3306634086065571E-2</v>
      </c>
      <c r="H69">
        <v>2</v>
      </c>
      <c r="I69">
        <f t="shared" si="1"/>
        <v>3.1933578157432542E-3</v>
      </c>
      <c r="J69">
        <f t="shared" si="2"/>
        <v>-3.7590172342130299</v>
      </c>
    </row>
    <row r="70" spans="5:10" x14ac:dyDescent="0.2">
      <c r="E70" s="8" t="s">
        <v>58</v>
      </c>
      <c r="F70">
        <v>25</v>
      </c>
      <c r="G70">
        <v>1.0768433895209169E-3</v>
      </c>
      <c r="H70">
        <v>3</v>
      </c>
      <c r="I70">
        <f t="shared" si="1"/>
        <v>3.3540164346805303E-3</v>
      </c>
      <c r="J70">
        <f t="shared" si="2"/>
        <v>-6.8337213050110757</v>
      </c>
    </row>
    <row r="71" spans="5:10" x14ac:dyDescent="0.2">
      <c r="E71" s="8"/>
      <c r="F71">
        <v>28</v>
      </c>
      <c r="G71">
        <v>2.510542551657073E-3</v>
      </c>
      <c r="H71">
        <v>3</v>
      </c>
      <c r="I71">
        <f t="shared" si="1"/>
        <v>3.3206043499916988E-3</v>
      </c>
      <c r="J71">
        <f t="shared" si="2"/>
        <v>-5.9872563931581206</v>
      </c>
    </row>
    <row r="72" spans="5:10" x14ac:dyDescent="0.2">
      <c r="E72" s="8"/>
      <c r="F72">
        <v>32</v>
      </c>
      <c r="G72">
        <v>5.3538837544695938E-3</v>
      </c>
      <c r="H72">
        <v>3</v>
      </c>
      <c r="I72">
        <f t="shared" si="1"/>
        <v>3.2770768474520728E-3</v>
      </c>
      <c r="J72">
        <f t="shared" si="2"/>
        <v>-5.2299330460230085</v>
      </c>
    </row>
    <row r="73" spans="5:10" x14ac:dyDescent="0.2">
      <c r="E73" s="8"/>
      <c r="F73">
        <v>37</v>
      </c>
      <c r="G73">
        <v>1.169442041927732E-2</v>
      </c>
      <c r="H73">
        <v>3</v>
      </c>
      <c r="I73">
        <f t="shared" si="1"/>
        <v>3.224246332419797E-3</v>
      </c>
      <c r="J73">
        <f t="shared" si="2"/>
        <v>-4.4486434381665658</v>
      </c>
    </row>
    <row r="74" spans="5:10" x14ac:dyDescent="0.2">
      <c r="E74" s="8"/>
      <c r="F74">
        <v>40</v>
      </c>
      <c r="G74">
        <v>2.649615178329618E-2</v>
      </c>
      <c r="H74">
        <v>3</v>
      </c>
      <c r="I74">
        <f t="shared" si="1"/>
        <v>3.1933578157432542E-3</v>
      </c>
      <c r="J74">
        <f t="shared" si="2"/>
        <v>-3.630755772259457</v>
      </c>
    </row>
    <row r="85" spans="7:13" x14ac:dyDescent="0.2">
      <c r="G85">
        <v>1</v>
      </c>
      <c r="H85" s="2">
        <v>-20083</v>
      </c>
      <c r="I85" s="2">
        <f>H85*$E$31*-1</f>
        <v>166979.29616339999</v>
      </c>
      <c r="J85" s="2">
        <f>I85/1000</f>
        <v>166.97929616339999</v>
      </c>
      <c r="K85" s="2">
        <f>J85*0.239006</f>
        <v>39.909053658829578</v>
      </c>
    </row>
    <row r="86" spans="7:13" x14ac:dyDescent="0.2">
      <c r="G86">
        <v>2</v>
      </c>
      <c r="H86">
        <v>-18018</v>
      </c>
      <c r="I86" s="2">
        <f t="shared" ref="I86:I87" si="3">H86*$E$31*-1</f>
        <v>149809.93667639999</v>
      </c>
      <c r="J86" s="2">
        <f t="shared" ref="J86:J87" si="4">I86/1000</f>
        <v>149.80993667639999</v>
      </c>
      <c r="K86" s="2">
        <f t="shared" ref="K86:K87" si="5">J86*0.239006</f>
        <v>35.805473725279654</v>
      </c>
    </row>
    <row r="87" spans="7:13" x14ac:dyDescent="0.2">
      <c r="G87">
        <v>3</v>
      </c>
      <c r="H87">
        <v>-18873</v>
      </c>
      <c r="I87" s="2">
        <f t="shared" si="3"/>
        <v>156918.79980539999</v>
      </c>
      <c r="J87" s="2">
        <f t="shared" si="4"/>
        <v>156.9187998054</v>
      </c>
      <c r="K87" s="2">
        <f t="shared" si="5"/>
        <v>37.50453466628943</v>
      </c>
    </row>
    <row r="90" spans="7:13" x14ac:dyDescent="0.2">
      <c r="K90" s="5">
        <f>AVERAGE(K85:K87)</f>
        <v>37.73968735013289</v>
      </c>
      <c r="L90" s="3" t="s">
        <v>59</v>
      </c>
      <c r="M90">
        <f>STDEV(K85:K87)</f>
        <v>2.0618716391418466</v>
      </c>
    </row>
  </sheetData>
  <sortState xmlns:xlrd2="http://schemas.microsoft.com/office/spreadsheetml/2017/richdata2" ref="F60:H74">
    <sortCondition ref="H60:H74"/>
    <sortCondition ref="F60:F74"/>
  </sortState>
  <mergeCells count="3">
    <mergeCell ref="E42:E46"/>
    <mergeCell ref="E47:E51"/>
    <mergeCell ref="E52:E56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9ABC-BA8F-234A-B3DC-39F76FFCA629}">
  <dimension ref="F3:K19"/>
  <sheetViews>
    <sheetView tabSelected="1" workbookViewId="0">
      <selection activeCell="F3" sqref="F3:K19"/>
    </sheetView>
  </sheetViews>
  <sheetFormatPr baseColWidth="10" defaultRowHeight="15" x14ac:dyDescent="0.2"/>
  <sheetData>
    <row r="3" spans="6:11" x14ac:dyDescent="0.2">
      <c r="F3" t="s">
        <v>42</v>
      </c>
      <c r="G3" t="s">
        <v>43</v>
      </c>
      <c r="I3" t="s">
        <v>45</v>
      </c>
      <c r="J3" t="s">
        <v>44</v>
      </c>
    </row>
    <row r="4" spans="6:11" x14ac:dyDescent="0.2">
      <c r="F4">
        <v>25</v>
      </c>
      <c r="G4">
        <v>1.0839069310848836E-3</v>
      </c>
      <c r="I4">
        <v>3.3540164346805303E-3</v>
      </c>
      <c r="J4">
        <v>-6.8271832365833642</v>
      </c>
    </row>
    <row r="5" spans="6:11" x14ac:dyDescent="0.2">
      <c r="F5">
        <v>28</v>
      </c>
      <c r="G5">
        <v>2.4621180357332312E-3</v>
      </c>
      <c r="I5">
        <v>3.3206043499916988E-3</v>
      </c>
      <c r="J5">
        <v>-6.0067333093417981</v>
      </c>
    </row>
    <row r="6" spans="6:11" x14ac:dyDescent="0.2">
      <c r="F6">
        <v>32</v>
      </c>
      <c r="G6">
        <v>5.2885486390010913E-3</v>
      </c>
      <c r="I6">
        <v>3.2770768474520728E-3</v>
      </c>
      <c r="J6">
        <v>-5.2422114301124143</v>
      </c>
    </row>
    <row r="7" spans="6:11" x14ac:dyDescent="0.2">
      <c r="F7">
        <v>37</v>
      </c>
      <c r="G7">
        <v>1.2825210596158187E-2</v>
      </c>
      <c r="I7">
        <v>3.224246332419797E-3</v>
      </c>
      <c r="J7">
        <v>-4.3563424673070479</v>
      </c>
    </row>
    <row r="8" spans="6:11" x14ac:dyDescent="0.2">
      <c r="F8">
        <v>40</v>
      </c>
      <c r="G8">
        <v>2.5803779877867972E-2</v>
      </c>
      <c r="I8">
        <v>3.1933578157432542E-3</v>
      </c>
      <c r="J8">
        <v>-3.6572342908915449</v>
      </c>
    </row>
    <row r="11" spans="6:11" x14ac:dyDescent="0.2">
      <c r="F11" t="s">
        <v>46</v>
      </c>
      <c r="G11">
        <v>-19036</v>
      </c>
      <c r="H11" t="s">
        <v>49</v>
      </c>
      <c r="I11">
        <v>158274.05675280001</v>
      </c>
      <c r="J11">
        <v>158274.05675280001</v>
      </c>
      <c r="K11" t="s">
        <v>53</v>
      </c>
    </row>
    <row r="12" spans="6:11" x14ac:dyDescent="0.2">
      <c r="F12" t="s">
        <v>47</v>
      </c>
      <c r="G12">
        <v>57.104999999999997</v>
      </c>
      <c r="H12" t="s">
        <v>50</v>
      </c>
    </row>
    <row r="13" spans="6:11" x14ac:dyDescent="0.2">
      <c r="J13">
        <v>158.27405675280002</v>
      </c>
      <c r="K13" t="s">
        <v>54</v>
      </c>
    </row>
    <row r="15" spans="6:11" x14ac:dyDescent="0.2">
      <c r="G15" t="s">
        <v>48</v>
      </c>
      <c r="H15">
        <v>8.3144597999999998</v>
      </c>
      <c r="J15">
        <v>37.82844920825972</v>
      </c>
      <c r="K15" t="s">
        <v>55</v>
      </c>
    </row>
    <row r="18" spans="6:6" x14ac:dyDescent="0.2">
      <c r="F18" t="s">
        <v>51</v>
      </c>
    </row>
    <row r="19" spans="6:6" x14ac:dyDescent="0.2">
      <c r="F19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Freddie Martin</cp:lastModifiedBy>
  <dcterms:created xsi:type="dcterms:W3CDTF">2024-04-21T13:54:07Z</dcterms:created>
  <dcterms:modified xsi:type="dcterms:W3CDTF">2024-05-03T13:56:09Z</dcterms:modified>
</cp:coreProperties>
</file>