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A853FBF5-8444-439E-AAC5-3014111530C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tory1" sheetId="2" r:id="rId1"/>
    <sheet name="Create Repo" sheetId="3" r:id="rId2"/>
    <sheet name="New project" sheetId="4" r:id="rId3"/>
  </sheets>
  <definedNames>
    <definedName name="sprint1_done">Story1!$H$34</definedName>
    <definedName name="sprint1_hours">Story1!#REF!</definedName>
    <definedName name="sprint1_interval">Story1!$M$2</definedName>
    <definedName name="sprint1_start">Story1!$O$2</definedName>
    <definedName name="sprint1_target">Story1!$I$34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2" l="1"/>
  <c r="G34" i="2"/>
  <c r="F34" i="2"/>
  <c r="E34" i="2"/>
  <c r="D34" i="2"/>
  <c r="B31" i="2"/>
  <c r="B30" i="2"/>
  <c r="Y2" i="2" l="1"/>
  <c r="X3" i="2"/>
  <c r="X4" i="2" s="1"/>
  <c r="Y4" i="2" s="1"/>
  <c r="L6" i="2"/>
  <c r="L7" i="2" s="1"/>
  <c r="P2" i="2"/>
  <c r="Q2" i="2" s="1"/>
  <c r="M5" i="2"/>
  <c r="O3" i="2"/>
  <c r="A34" i="2"/>
  <c r="B22" i="2"/>
  <c r="B23" i="2" s="1"/>
  <c r="B24" i="2" s="1"/>
  <c r="B25" i="2" s="1"/>
  <c r="B26" i="2" s="1"/>
  <c r="B27" i="2" l="1"/>
  <c r="B28" i="2" s="1"/>
  <c r="B29" i="2" s="1"/>
  <c r="Y3" i="2"/>
  <c r="X5" i="2"/>
  <c r="Y5" i="2" s="1"/>
  <c r="X6" i="2"/>
  <c r="Y6" i="2" s="1"/>
  <c r="M6" i="2"/>
  <c r="I34" i="2"/>
  <c r="S6" i="2" s="1"/>
  <c r="R2" i="2"/>
  <c r="M7" i="2"/>
  <c r="L8" i="2"/>
  <c r="H34" i="2"/>
  <c r="Q13" i="2" s="1"/>
  <c r="S2" i="2" l="1"/>
  <c r="T2" i="2" s="1"/>
  <c r="O5" i="2"/>
  <c r="P5" i="2"/>
  <c r="S7" i="2"/>
  <c r="J34" i="2"/>
  <c r="R6" i="2"/>
  <c r="L9" i="2"/>
  <c r="M8" i="2"/>
  <c r="S8" i="2"/>
  <c r="P6" i="2" l="1"/>
  <c r="R7" i="2"/>
  <c r="S9" i="2"/>
  <c r="L10" i="2"/>
  <c r="M9" i="2"/>
  <c r="R8" i="2" l="1"/>
  <c r="P7" i="2"/>
  <c r="M10" i="2"/>
  <c r="S10" i="2"/>
  <c r="L11" i="2"/>
  <c r="R9" i="2" l="1"/>
  <c r="P8" i="2"/>
  <c r="M11" i="2"/>
  <c r="L12" i="2"/>
  <c r="S11" i="2"/>
  <c r="P9" i="2" l="1"/>
  <c r="R10" i="2"/>
  <c r="L13" i="2"/>
  <c r="M12" i="2"/>
  <c r="S12" i="2"/>
  <c r="R11" i="2" l="1"/>
  <c r="P10" i="2"/>
  <c r="L14" i="2"/>
  <c r="S13" i="2"/>
  <c r="M13" i="2"/>
  <c r="P11" i="2" l="1"/>
  <c r="R12" i="2"/>
  <c r="M14" i="2"/>
  <c r="L15" i="2"/>
  <c r="S14" i="2"/>
  <c r="R13" i="2" l="1"/>
  <c r="P12" i="2"/>
  <c r="M15" i="2"/>
  <c r="L16" i="2"/>
  <c r="S15" i="2"/>
  <c r="R14" i="2" l="1"/>
  <c r="P13" i="2"/>
  <c r="L17" i="2"/>
  <c r="S16" i="2"/>
  <c r="M16" i="2"/>
  <c r="R15" i="2" l="1"/>
  <c r="P14" i="2"/>
  <c r="S17" i="2"/>
  <c r="M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<sst xmlns="http://schemas.openxmlformats.org/spreadsheetml/2006/main" count="109" uniqueCount="71">
  <si>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</si>
  <si>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</si>
  <si>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</si>
  <si>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</si>
  <si>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</si>
  <si>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</si>
  <si>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</si>
  <si>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</si>
  <si>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</si>
  <si>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</si>
  <si>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</si>
  <si>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</si>
  <si>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</si>
  <si>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</si>
  <si>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</si>
  <si>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</si>
  <si>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</si>
  <si>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</si>
  <si>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</si>
  <si>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</si>
  <si>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</si>
  <si>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</si>
  <si>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</si>
  <si>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</si>
  <si>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</si>
  <si>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</si>
  <si>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</si>
  <si>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</si>
  <si>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</si>
  <si>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</si>
  <si>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(Create repo)</t>
  </si>
  <si>
    <t>[Clone repo]</t>
  </si>
  <si>
    <t>[[Setup readme]]</t>
  </si>
  <si>
    <t>[Add badges]</t>
  </si>
  <si>
    <t>[Add using]</t>
  </si>
  <si>
    <t>[Add license]</t>
  </si>
  <si>
    <t>[add .gitignore]</t>
  </si>
  <si>
    <t>[add .travis.yml]</t>
  </si>
  <si>
    <t>[yarn --dev]</t>
  </si>
  <si>
    <t>[initial commit]</t>
  </si>
  <si>
    <t>[[setup build]]</t>
  </si>
  <si>
    <t>[setup travis]</t>
  </si>
  <si>
    <t>[setup codefactor]</t>
  </si>
  <si>
    <t>[add package scripts]</t>
  </si>
  <si>
    <t>[npm test]</t>
  </si>
  <si>
    <t>[QA]</t>
  </si>
  <si>
    <t>Setup Readme</t>
  </si>
  <si>
    <t>Setup Build</t>
  </si>
  <si>
    <t>(end)</t>
  </si>
  <si>
    <t>[create test/test.js]</t>
  </si>
  <si>
    <t>[create src/main.js]</t>
  </si>
  <si>
    <t>Test</t>
  </si>
  <si>
    <t>QA</t>
  </si>
  <si>
    <t>Time</t>
  </si>
  <si>
    <t>x</t>
  </si>
  <si>
    <t>na</t>
  </si>
  <si>
    <t>ü</t>
  </si>
  <si>
    <t>(Create new app)</t>
  </si>
  <si>
    <t>[[copy from see_it done]]</t>
  </si>
  <si>
    <t>Create new project process</t>
  </si>
  <si>
    <t>[setup.bat]</t>
  </si>
  <si>
    <t>[[run setup.bat]]</t>
  </si>
  <si>
    <t>[copy .gitignore]</t>
  </si>
  <si>
    <t>[copy package.json]</t>
  </si>
  <si>
    <t>[copy readme]</t>
  </si>
  <si>
    <t>[edit package.json]</t>
  </si>
  <si>
    <t>[edit readme]</t>
  </si>
  <si>
    <t>[yarn]</t>
  </si>
  <si>
    <t>[commit]</t>
  </si>
  <si>
    <t>Create new project</t>
  </si>
  <si>
    <t>Define create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</si>
</sst>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20" fontId="0" fillId="0" borderId="2" xfId="0" applyNumberFormat="1" applyBorder="1"/>
    <xf numFmtId="20" fontId="0" fillId="0" borderId="7" xfId="0" applyNumberFormat="1" applyBorder="1"/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</cellXfs>
  <cellStyles count="3">
    <cellStyle name="Good" xfId="2" builtinId="26"/>
    <cellStyle name="Normal" xfId="0" builtinId="0"/>
    <cellStyle name="Percent" xfId="1" builtinId="5"/>
  </cellStyles>
  <dxfs count="18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44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ser>
          <c:idx val="2"/>
          <c:order val="2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402F-B7B4-1EF33CE8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Story1!$N$4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Story1!$M$5:$M$17</c15:sqref>
                        </c15:formulaRef>
                      </c:ext>
                    </c:extLst>
                    <c:numCache>
                      <c:formatCode>yyyy-mm-dd\ \(hh:mm\)</c:formatCode>
                      <c:ptCount val="13"/>
                      <c:pt idx="0">
                        <c:v>43526</c:v>
                      </c:pt>
                      <c:pt idx="1">
                        <c:v>43526.17</c:v>
                      </c:pt>
                      <c:pt idx="2">
                        <c:v>43526.34</c:v>
                      </c:pt>
                      <c:pt idx="3">
                        <c:v>43526.51</c:v>
                      </c:pt>
                      <c:pt idx="4">
                        <c:v>43526.68</c:v>
                      </c:pt>
                      <c:pt idx="5">
                        <c:v>43526.85</c:v>
                      </c:pt>
                      <c:pt idx="6">
                        <c:v>43527.02</c:v>
                      </c:pt>
                      <c:pt idx="7">
                        <c:v>43527.19</c:v>
                      </c:pt>
                      <c:pt idx="8">
                        <c:v>43527.360000000001</c:v>
                      </c:pt>
                      <c:pt idx="9">
                        <c:v>43527.53</c:v>
                      </c:pt>
                      <c:pt idx="10">
                        <c:v>43527.7</c:v>
                      </c:pt>
                      <c:pt idx="11">
                        <c:v>43527.87</c:v>
                      </c:pt>
                      <c:pt idx="12">
                        <c:v>43528.04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Story1!$N$5:$N$17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1">
                        <c:v>0.45833333333333331</c:v>
                      </c:pt>
                      <c:pt idx="2">
                        <c:v>0.54166666666666663</c:v>
                      </c:pt>
                      <c:pt idx="3">
                        <c:v>0.66666666666666663</c:v>
                      </c:pt>
                      <c:pt idx="4">
                        <c:v>0.79166666666666663</c:v>
                      </c:pt>
                      <c:pt idx="5">
                        <c:v>0.91666666666666663</c:v>
                      </c:pt>
                      <c:pt idx="6">
                        <c:v>0.45833333333333331</c:v>
                      </c:pt>
                      <c:pt idx="7">
                        <c:v>0.54166666666666663</c:v>
                      </c:pt>
                      <c:pt idx="8">
                        <c:v>0.66666666666666663</c:v>
                      </c:pt>
                      <c:pt idx="9">
                        <c:v>0.79166666666666663</c:v>
                      </c:pt>
                      <c:pt idx="10">
                        <c:v>0.91666666666666663</c:v>
                      </c:pt>
                      <c:pt idx="11">
                        <c:v>0.95833333333333337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96-46E5-B88E-01057019951F}"/>
                  </c:ext>
                </c:extLst>
              </c15:ser>
            </c15:filteredLineSeries>
          </c:ext>
        </c:extLst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0:G31" totalsRowShown="0" headerRowDxfId="17" headerRowBorderDxfId="16" tableBorderDxfId="15" totalsRowBorderDxfId="14">
  <autoFilter ref="B20:G31" xr:uid="{B05A7B27-0ECF-4B6A-B913-CB3742613ED6}"/>
  <tableColumns count="6">
    <tableColumn id="1" xr3:uid="{1711E6F0-4639-4998-99CD-6C8FAA404A0B}" name="No" dataDxfId="13">
      <calculatedColumnFormula>B20+1</calculatedColumnFormula>
    </tableColumn>
    <tableColumn id="2" xr3:uid="{428E28ED-3A5D-4400-816D-83AE8AA8FFBD}" name="Task" dataDxfId="12"/>
    <tableColumn id="3" xr3:uid="{563A4EB0-2B6A-4D47-94E4-94116A8C3831}" name="Asigned" dataDxfId="11"/>
    <tableColumn id="4" xr3:uid="{5CE22786-243A-459A-9777-0402AB471551}" name="Done" dataDxfId="10"/>
    <tableColumn id="5" xr3:uid="{45BCF3FC-EDAA-400A-AC2A-4A74CB2CA099}" name="Tested" dataDxfId="9"/>
    <tableColumn id="6" xr3:uid="{C3F4C3B0-DD36-47A4-8008-ED4DA11AF099}" name="Verified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P17" totalsRowShown="0" headerRowDxfId="7" headerRowBorderDxfId="6" tableBorderDxfId="5" totalsRowBorderDxfId="4">
  <autoFilter ref="M4:P17" xr:uid="{B4E47BE6-B706-48D2-9A58-EF844AA63D10}"/>
  <tableColumns count="4">
    <tableColumn id="1" xr3:uid="{21AB817D-3FA6-45D0-AE28-7DB75AF351BD}" name="Date" dataDxfId="3">
      <calculatedColumnFormula>sprint1_start +L5</calculatedColumnFormula>
    </tableColumn>
    <tableColumn id="4" xr3:uid="{2E6AA19C-69EB-4838-8FF4-E99984170353}" name="Time" dataDxfId="2"/>
    <tableColumn id="2" xr3:uid="{A4DE0FF1-8DF7-4C5D-8133-416899B01540}" name="Target" dataDxfId="1"/>
    <tableColumn id="3" xr3:uid="{6B645165-7342-41BB-B2F5-FCAE0876A18A}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abSelected="1" topLeftCell="A10" workbookViewId="0">
      <selection activeCell="C29" sqref="C29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7.42578125" customWidth="1"/>
    <col min="14" max="14" width="10.42578125" customWidth="1"/>
    <col min="15" max="16" width="11.140625" bestFit="1" customWidth="1"/>
    <col min="17" max="18" width="8.7109375" bestFit="1" customWidth="1"/>
    <col min="19" max="19" width="10.42578125" bestFit="1" customWidth="1"/>
    <col min="24" max="24" width="5" bestFit="1" customWidth="1"/>
    <col min="25" max="25" width="7.85546875" bestFit="1" customWidth="1"/>
  </cols>
  <sheetData>
    <row r="1" spans="9:25" x14ac:dyDescent="0.25">
      <c r="I1" s="8"/>
      <c r="J1" s="8"/>
      <c r="K1" s="8"/>
      <c r="L1" s="34"/>
      <c r="M1" s="27" t="s">
        <v>16</v>
      </c>
      <c r="N1" s="27"/>
      <c r="O1" s="27" t="s">
        <v>15</v>
      </c>
      <c r="P1" s="27" t="s">
        <v>18</v>
      </c>
      <c r="Q1" s="27" t="s">
        <v>20</v>
      </c>
      <c r="R1" s="27" t="s">
        <v>19</v>
      </c>
      <c r="S1" s="27" t="s">
        <v>22</v>
      </c>
      <c r="T1" s="27" t="s">
        <v>10</v>
      </c>
      <c r="V1" s="27" t="s">
        <v>6</v>
      </c>
      <c r="W1" s="27" t="s">
        <v>21</v>
      </c>
      <c r="X1" s="27" t="s">
        <v>20</v>
      </c>
      <c r="Y1" s="27" t="s">
        <v>14</v>
      </c>
    </row>
    <row r="2" spans="9:25" x14ac:dyDescent="0.25">
      <c r="I2" s="8"/>
      <c r="J2" s="8"/>
      <c r="K2" s="8"/>
      <c r="M2" s="28">
        <v>0.17</v>
      </c>
      <c r="N2" s="28"/>
      <c r="O2" s="29">
        <v>43526</v>
      </c>
      <c r="P2" s="38">
        <f>sprint1_start + (sprint1_interval*12)</f>
        <v>43528.04</v>
      </c>
      <c r="Q2" s="25">
        <f>DATEDIF(O2,P2,"d")+1</f>
        <v>3</v>
      </c>
      <c r="R2" s="25">
        <f ca="1">DATEDIF(O3,P2,"d")</f>
        <v>1</v>
      </c>
      <c r="S2" s="17">
        <f>I34/Q2</f>
        <v>14.666666666666666</v>
      </c>
      <c r="T2" s="30">
        <f ca="1">(Q2-R2)*S2</f>
        <v>29.333333333333332</v>
      </c>
      <c r="V2" s="1">
        <v>1</v>
      </c>
      <c r="W2" s="1" t="s">
        <v>25</v>
      </c>
      <c r="X2" s="1">
        <v>2</v>
      </c>
      <c r="Y2" s="37">
        <f>X2/12</f>
        <v>0.16666666666666666</v>
      </c>
    </row>
    <row r="3" spans="9:25" x14ac:dyDescent="0.25">
      <c r="I3" s="8"/>
      <c r="J3" s="8"/>
      <c r="K3" s="8"/>
      <c r="M3" s="26" t="s">
        <v>8</v>
      </c>
      <c r="N3" s="39"/>
      <c r="O3" s="24">
        <f ca="1">NOW()</f>
        <v>43527.288564236114</v>
      </c>
      <c r="P3" s="13"/>
      <c r="Q3" s="2"/>
      <c r="R3" s="12"/>
      <c r="V3" s="1">
        <v>1</v>
      </c>
      <c r="W3" s="1" t="s">
        <v>23</v>
      </c>
      <c r="X3" s="1">
        <f>V3*5-0.1</f>
        <v>4.9000000000000004</v>
      </c>
      <c r="Y3" s="37">
        <f t="shared" ref="Y3:Y6" si="0">X3/12</f>
        <v>0.40833333333333338</v>
      </c>
    </row>
    <row r="4" spans="9:25" x14ac:dyDescent="0.25">
      <c r="L4" s="35" t="s">
        <v>6</v>
      </c>
      <c r="M4" s="14" t="s">
        <v>9</v>
      </c>
      <c r="N4" s="14" t="s">
        <v>53</v>
      </c>
      <c r="O4" s="15" t="s">
        <v>10</v>
      </c>
      <c r="P4" s="16" t="s">
        <v>11</v>
      </c>
      <c r="Q4" s="35" t="s">
        <v>12</v>
      </c>
      <c r="R4" s="35" t="s">
        <v>13</v>
      </c>
      <c r="S4" s="35" t="s">
        <v>0</v>
      </c>
      <c r="V4" s="1">
        <v>2</v>
      </c>
      <c r="W4" s="1" t="s">
        <v>24</v>
      </c>
      <c r="X4" s="1">
        <f>X3+X2+X3</f>
        <v>11.8</v>
      </c>
      <c r="Y4" s="37">
        <f t="shared" si="0"/>
        <v>0.98333333333333339</v>
      </c>
    </row>
    <row r="5" spans="9:25" x14ac:dyDescent="0.25">
      <c r="L5" s="10">
        <v>0</v>
      </c>
      <c r="M5" s="42">
        <f t="shared" ref="M5:M17" si="1">sprint1_start +L5</f>
        <v>43526</v>
      </c>
      <c r="N5" s="40"/>
      <c r="O5" s="10">
        <f>sprint1_target</f>
        <v>44</v>
      </c>
      <c r="P5" s="18">
        <f t="shared" ref="P5:P17" si="2">sprint1_target-R5</f>
        <v>44</v>
      </c>
      <c r="Q5" s="22"/>
      <c r="R5" s="10"/>
      <c r="S5" s="10">
        <v>0</v>
      </c>
      <c r="V5" s="1">
        <v>3</v>
      </c>
      <c r="W5" s="1" t="s">
        <v>24</v>
      </c>
      <c r="X5" s="1">
        <f>(X3+X2) + (X3+X2) + X3</f>
        <v>18.700000000000003</v>
      </c>
      <c r="Y5" s="37">
        <f t="shared" si="0"/>
        <v>1.5583333333333336</v>
      </c>
    </row>
    <row r="6" spans="9:25" x14ac:dyDescent="0.25">
      <c r="L6" s="17">
        <f t="shared" ref="L6:L17" si="3">L5+sprint1_interval</f>
        <v>0.17</v>
      </c>
      <c r="M6" s="42">
        <f t="shared" si="1"/>
        <v>43526.17</v>
      </c>
      <c r="N6" s="40">
        <v>0.45833333333333331</v>
      </c>
      <c r="O6" s="10"/>
      <c r="P6" s="18">
        <f t="shared" si="2"/>
        <v>44</v>
      </c>
      <c r="Q6" s="23">
        <v>0</v>
      </c>
      <c r="R6" s="10">
        <f>R5+Q6</f>
        <v>0</v>
      </c>
      <c r="S6" s="17">
        <f t="shared" ref="S6:S17" si="4">(sprint1_target/12) *L6</f>
        <v>0.62333333333333341</v>
      </c>
      <c r="V6" s="1">
        <v>4</v>
      </c>
      <c r="W6" s="1" t="s">
        <v>24</v>
      </c>
      <c r="X6" s="1">
        <f>(X3+X2) + (X3+X2) + (X3+X2)+  X3</f>
        <v>25.6</v>
      </c>
      <c r="Y6" s="37">
        <f t="shared" si="0"/>
        <v>2.1333333333333333</v>
      </c>
    </row>
    <row r="7" spans="9:25" x14ac:dyDescent="0.25">
      <c r="L7" s="17">
        <f t="shared" si="3"/>
        <v>0.34</v>
      </c>
      <c r="M7" s="42">
        <f t="shared" si="1"/>
        <v>43526.34</v>
      </c>
      <c r="N7" s="40">
        <v>0.54166666666666663</v>
      </c>
      <c r="O7" s="10"/>
      <c r="P7" s="18">
        <f t="shared" si="2"/>
        <v>44</v>
      </c>
      <c r="Q7" s="23">
        <v>0</v>
      </c>
      <c r="R7" s="10">
        <f>MAX(Q7,R6)</f>
        <v>0</v>
      </c>
      <c r="S7" s="17">
        <f t="shared" si="4"/>
        <v>1.2466666666666668</v>
      </c>
    </row>
    <row r="8" spans="9:25" x14ac:dyDescent="0.25">
      <c r="L8" s="17">
        <f t="shared" si="3"/>
        <v>0.51</v>
      </c>
      <c r="M8" s="42">
        <f t="shared" si="1"/>
        <v>43526.51</v>
      </c>
      <c r="N8" s="40">
        <v>0.66666666666666663</v>
      </c>
      <c r="O8" s="10"/>
      <c r="P8" s="18">
        <f t="shared" si="2"/>
        <v>44</v>
      </c>
      <c r="Q8" s="23">
        <v>0</v>
      </c>
      <c r="R8" s="10">
        <f t="shared" ref="R8:R17" si="5">MAX(Q8,R7)</f>
        <v>0</v>
      </c>
      <c r="S8" s="17">
        <f t="shared" si="4"/>
        <v>1.8699999999999999</v>
      </c>
    </row>
    <row r="9" spans="9:25" x14ac:dyDescent="0.25">
      <c r="L9" s="17">
        <f t="shared" si="3"/>
        <v>0.68</v>
      </c>
      <c r="M9" s="42">
        <f t="shared" si="1"/>
        <v>43526.68</v>
      </c>
      <c r="N9" s="40">
        <v>0.79166666666666663</v>
      </c>
      <c r="O9" s="10"/>
      <c r="P9" s="18">
        <f t="shared" si="2"/>
        <v>44</v>
      </c>
      <c r="Q9" s="23">
        <v>0</v>
      </c>
      <c r="R9" s="10">
        <f t="shared" si="5"/>
        <v>0</v>
      </c>
      <c r="S9" s="17">
        <f t="shared" si="4"/>
        <v>2.4933333333333336</v>
      </c>
    </row>
    <row r="10" spans="9:25" x14ac:dyDescent="0.25">
      <c r="L10" s="17">
        <f t="shared" si="3"/>
        <v>0.85000000000000009</v>
      </c>
      <c r="M10" s="42">
        <f t="shared" si="1"/>
        <v>43526.85</v>
      </c>
      <c r="N10" s="40">
        <v>0.91666666666666663</v>
      </c>
      <c r="O10" s="10"/>
      <c r="P10" s="18">
        <f t="shared" si="2"/>
        <v>23</v>
      </c>
      <c r="Q10" s="23">
        <v>21</v>
      </c>
      <c r="R10" s="10">
        <f t="shared" si="5"/>
        <v>21</v>
      </c>
      <c r="S10" s="17">
        <f t="shared" si="4"/>
        <v>3.1166666666666667</v>
      </c>
    </row>
    <row r="11" spans="9:25" x14ac:dyDescent="0.25">
      <c r="L11" s="17">
        <f t="shared" si="3"/>
        <v>1.02</v>
      </c>
      <c r="M11" s="42">
        <f t="shared" si="1"/>
        <v>43527.02</v>
      </c>
      <c r="N11" s="40">
        <v>0.45833333333333331</v>
      </c>
      <c r="O11" s="10"/>
      <c r="P11" s="18">
        <f t="shared" si="2"/>
        <v>23</v>
      </c>
      <c r="Q11" s="23">
        <v>0</v>
      </c>
      <c r="R11" s="10">
        <f t="shared" si="5"/>
        <v>21</v>
      </c>
      <c r="S11" s="17">
        <f t="shared" si="4"/>
        <v>3.7399999999999998</v>
      </c>
    </row>
    <row r="12" spans="9:25" x14ac:dyDescent="0.25">
      <c r="L12" s="17">
        <f t="shared" si="3"/>
        <v>1.19</v>
      </c>
      <c r="M12" s="42">
        <f t="shared" si="1"/>
        <v>43527.19</v>
      </c>
      <c r="N12" s="40">
        <v>0.54166666666666663</v>
      </c>
      <c r="O12" s="10"/>
      <c r="P12" s="18">
        <f t="shared" si="2"/>
        <v>23</v>
      </c>
      <c r="Q12" s="23">
        <v>0</v>
      </c>
      <c r="R12" s="10">
        <f t="shared" si="5"/>
        <v>21</v>
      </c>
      <c r="S12" s="17">
        <f t="shared" si="4"/>
        <v>4.3633333333333333</v>
      </c>
    </row>
    <row r="13" spans="9:25" x14ac:dyDescent="0.25">
      <c r="L13" s="17">
        <f t="shared" si="3"/>
        <v>1.3599999999999999</v>
      </c>
      <c r="M13" s="42">
        <f t="shared" si="1"/>
        <v>43527.360000000001</v>
      </c>
      <c r="N13" s="40">
        <v>0.66666666666666663</v>
      </c>
      <c r="O13" s="10"/>
      <c r="P13" s="18">
        <f t="shared" si="2"/>
        <v>23</v>
      </c>
      <c r="Q13" s="23">
        <f>sprint1_done</f>
        <v>21</v>
      </c>
      <c r="R13" s="10">
        <f t="shared" si="5"/>
        <v>21</v>
      </c>
      <c r="S13" s="17">
        <f t="shared" si="4"/>
        <v>4.9866666666666664</v>
      </c>
    </row>
    <row r="14" spans="9:25" x14ac:dyDescent="0.25">
      <c r="L14" s="17">
        <f t="shared" si="3"/>
        <v>1.5299999999999998</v>
      </c>
      <c r="M14" s="42">
        <f t="shared" si="1"/>
        <v>43527.53</v>
      </c>
      <c r="N14" s="40">
        <v>0.79166666666666663</v>
      </c>
      <c r="O14" s="10"/>
      <c r="P14" s="18">
        <f t="shared" si="2"/>
        <v>23</v>
      </c>
      <c r="Q14" s="23">
        <v>0</v>
      </c>
      <c r="R14" s="10">
        <f t="shared" si="5"/>
        <v>21</v>
      </c>
      <c r="S14" s="17">
        <f t="shared" si="4"/>
        <v>5.6099999999999994</v>
      </c>
    </row>
    <row r="15" spans="9:25" x14ac:dyDescent="0.25">
      <c r="L15" s="17">
        <f t="shared" si="3"/>
        <v>1.6999999999999997</v>
      </c>
      <c r="M15" s="42">
        <f t="shared" si="1"/>
        <v>43527.7</v>
      </c>
      <c r="N15" s="40">
        <v>0.91666666666666663</v>
      </c>
      <c r="O15" s="10"/>
      <c r="P15" s="18">
        <f t="shared" si="2"/>
        <v>23</v>
      </c>
      <c r="Q15" s="23">
        <v>0</v>
      </c>
      <c r="R15" s="10">
        <f t="shared" si="5"/>
        <v>21</v>
      </c>
      <c r="S15" s="17">
        <f t="shared" si="4"/>
        <v>6.2333333333333325</v>
      </c>
    </row>
    <row r="16" spans="9:25" x14ac:dyDescent="0.25">
      <c r="L16" s="17">
        <f t="shared" si="3"/>
        <v>1.8699999999999997</v>
      </c>
      <c r="M16" s="42">
        <f t="shared" si="1"/>
        <v>43527.87</v>
      </c>
      <c r="N16" s="40">
        <v>0.95833333333333337</v>
      </c>
      <c r="O16" s="10"/>
      <c r="P16" s="18">
        <f t="shared" si="2"/>
        <v>23</v>
      </c>
      <c r="Q16" s="23">
        <v>0</v>
      </c>
      <c r="R16" s="10">
        <f t="shared" si="5"/>
        <v>21</v>
      </c>
      <c r="S16" s="17">
        <f t="shared" si="4"/>
        <v>6.8566666666666656</v>
      </c>
    </row>
    <row r="17" spans="1:19" x14ac:dyDescent="0.25">
      <c r="L17" s="17">
        <f t="shared" si="3"/>
        <v>2.0399999999999996</v>
      </c>
      <c r="M17" s="43">
        <f t="shared" si="1"/>
        <v>43528.04</v>
      </c>
      <c r="N17" s="41">
        <v>0</v>
      </c>
      <c r="O17" s="19">
        <v>0</v>
      </c>
      <c r="P17" s="18">
        <f t="shared" si="2"/>
        <v>23</v>
      </c>
      <c r="Q17" s="23">
        <v>0</v>
      </c>
      <c r="R17" s="10">
        <f t="shared" si="5"/>
        <v>21</v>
      </c>
      <c r="S17" s="17">
        <f t="shared" si="4"/>
        <v>7.4799999999999978</v>
      </c>
    </row>
    <row r="18" spans="1:19" x14ac:dyDescent="0.25">
      <c r="L18" s="31"/>
      <c r="M18" s="32"/>
      <c r="N18" s="32"/>
      <c r="O18" s="20"/>
      <c r="P18" s="20"/>
      <c r="Q18" s="33"/>
      <c r="R18" s="20"/>
      <c r="S18" s="31"/>
    </row>
    <row r="19" spans="1:19" x14ac:dyDescent="0.25">
      <c r="A19" s="48" t="s">
        <v>7</v>
      </c>
      <c r="B19" s="48"/>
      <c r="C19" s="48"/>
      <c r="D19" s="48"/>
      <c r="E19" s="48"/>
      <c r="F19" s="48"/>
      <c r="G19" s="48"/>
    </row>
    <row r="20" spans="1:19" x14ac:dyDescent="0.25">
      <c r="B20" s="5" t="s">
        <v>6</v>
      </c>
      <c r="C20" s="6" t="s">
        <v>5</v>
      </c>
      <c r="D20" s="6" t="s">
        <v>4</v>
      </c>
      <c r="E20" s="6" t="s">
        <v>1</v>
      </c>
      <c r="F20" s="6" t="s">
        <v>2</v>
      </c>
      <c r="G20" s="7" t="s">
        <v>3</v>
      </c>
    </row>
    <row r="21" spans="1:19" x14ac:dyDescent="0.25">
      <c r="B21" s="3">
        <v>1</v>
      </c>
      <c r="C21" s="1" t="s">
        <v>26</v>
      </c>
      <c r="D21" s="10" t="s">
        <v>54</v>
      </c>
      <c r="E21" s="10" t="s">
        <v>54</v>
      </c>
      <c r="F21" s="10" t="s">
        <v>55</v>
      </c>
      <c r="G21" s="10" t="s">
        <v>55</v>
      </c>
    </row>
    <row r="22" spans="1:19" x14ac:dyDescent="0.25">
      <c r="B22" s="3">
        <f>B21+1</f>
        <v>2</v>
      </c>
      <c r="C22" s="1" t="s">
        <v>27</v>
      </c>
      <c r="D22" s="10" t="s">
        <v>54</v>
      </c>
      <c r="E22" s="10" t="s">
        <v>54</v>
      </c>
      <c r="F22" s="10" t="s">
        <v>55</v>
      </c>
      <c r="G22" s="10" t="s">
        <v>55</v>
      </c>
    </row>
    <row r="23" spans="1:19" x14ac:dyDescent="0.25">
      <c r="B23" s="3">
        <f t="shared" ref="B23:B24" si="6">B22+1</f>
        <v>3</v>
      </c>
      <c r="C23" s="11" t="s">
        <v>29</v>
      </c>
      <c r="D23" s="10" t="s">
        <v>54</v>
      </c>
      <c r="E23" s="10" t="s">
        <v>54</v>
      </c>
      <c r="F23" s="10" t="s">
        <v>55</v>
      </c>
      <c r="G23" s="10" t="s">
        <v>55</v>
      </c>
    </row>
    <row r="24" spans="1:19" x14ac:dyDescent="0.25">
      <c r="B24" s="3">
        <f t="shared" si="6"/>
        <v>4</v>
      </c>
      <c r="C24" s="11" t="s">
        <v>28</v>
      </c>
      <c r="D24" s="10" t="s">
        <v>54</v>
      </c>
      <c r="E24" s="10" t="s">
        <v>54</v>
      </c>
      <c r="F24" s="10" t="s">
        <v>55</v>
      </c>
      <c r="G24" s="10" t="s">
        <v>55</v>
      </c>
    </row>
    <row r="25" spans="1:19" x14ac:dyDescent="0.25">
      <c r="B25" s="3">
        <f t="shared" ref="B25:B28" si="7">B24+1</f>
        <v>5</v>
      </c>
      <c r="C25" s="11" t="s">
        <v>46</v>
      </c>
      <c r="D25" s="10" t="s">
        <v>54</v>
      </c>
      <c r="E25" s="10" t="s">
        <v>54</v>
      </c>
      <c r="F25" s="10" t="s">
        <v>54</v>
      </c>
      <c r="G25" s="18"/>
    </row>
    <row r="26" spans="1:19" x14ac:dyDescent="0.25">
      <c r="B26" s="3">
        <f t="shared" si="7"/>
        <v>6</v>
      </c>
      <c r="C26" s="11" t="s">
        <v>47</v>
      </c>
      <c r="D26" s="10" t="s">
        <v>54</v>
      </c>
      <c r="E26" s="10" t="s">
        <v>54</v>
      </c>
      <c r="F26" s="10"/>
      <c r="G26" s="18"/>
    </row>
    <row r="27" spans="1:19" x14ac:dyDescent="0.25">
      <c r="B27" s="3">
        <f>B26+1</f>
        <v>7</v>
      </c>
      <c r="C27" s="1" t="s">
        <v>69</v>
      </c>
      <c r="D27" s="10"/>
      <c r="E27" s="10"/>
      <c r="F27" s="10"/>
      <c r="G27" s="18"/>
    </row>
    <row r="28" spans="1:19" x14ac:dyDescent="0.25">
      <c r="B28" s="3">
        <f t="shared" si="7"/>
        <v>8</v>
      </c>
      <c r="C28" s="1" t="s">
        <v>70</v>
      </c>
      <c r="D28" s="10"/>
      <c r="E28" s="10"/>
      <c r="F28" s="10"/>
      <c r="G28" s="18"/>
    </row>
    <row r="29" spans="1:19" x14ac:dyDescent="0.25">
      <c r="B29" s="45">
        <f>B28+1</f>
        <v>9</v>
      </c>
      <c r="C29" s="11" t="s">
        <v>51</v>
      </c>
      <c r="D29" s="19"/>
      <c r="E29" s="19"/>
      <c r="F29" s="19"/>
      <c r="G29" s="47"/>
    </row>
    <row r="30" spans="1:19" x14ac:dyDescent="0.25">
      <c r="B30" s="45">
        <f>B29+1</f>
        <v>10</v>
      </c>
      <c r="C30" s="11" t="s">
        <v>52</v>
      </c>
      <c r="D30" s="19"/>
      <c r="E30" s="19"/>
      <c r="F30" s="19"/>
      <c r="G30" s="47"/>
    </row>
    <row r="31" spans="1:19" x14ac:dyDescent="0.25">
      <c r="B31" s="45">
        <f>B30+1</f>
        <v>11</v>
      </c>
      <c r="C31" s="46" t="s">
        <v>59</v>
      </c>
      <c r="D31" s="19"/>
      <c r="E31" s="19"/>
      <c r="F31" s="19"/>
      <c r="G31" s="47"/>
    </row>
    <row r="32" spans="1:19" x14ac:dyDescent="0.25">
      <c r="B32" s="8"/>
      <c r="C32" s="36"/>
      <c r="D32" s="20"/>
      <c r="E32" s="20"/>
      <c r="F32" s="20"/>
      <c r="G32" s="20"/>
    </row>
    <row r="33" spans="1:10" x14ac:dyDescent="0.25">
      <c r="B33" s="8"/>
      <c r="C33" s="8"/>
      <c r="D33" s="8"/>
      <c r="E33" s="8"/>
      <c r="F33" s="8"/>
      <c r="G33" s="8"/>
      <c r="H33" s="9" t="s">
        <v>1</v>
      </c>
      <c r="I33" s="9" t="s">
        <v>0</v>
      </c>
      <c r="J33" s="9" t="s">
        <v>17</v>
      </c>
    </row>
    <row r="34" spans="1:10" x14ac:dyDescent="0.25">
      <c r="A34" s="49" t="str">
        <f>A19</f>
        <v>Story1:Todo</v>
      </c>
      <c r="B34" s="50"/>
      <c r="C34" s="1">
        <f>COUNTA(C21:C31)</f>
        <v>11</v>
      </c>
      <c r="D34" s="1">
        <f>COUNTA(D21:D31)</f>
        <v>6</v>
      </c>
      <c r="E34" s="1">
        <f>COUNTA(E21:E31)</f>
        <v>6</v>
      </c>
      <c r="F34" s="1">
        <f>COUNTA(F21:F31)</f>
        <v>5</v>
      </c>
      <c r="G34" s="4">
        <f>COUNTA(G21:G31)</f>
        <v>4</v>
      </c>
      <c r="H34" s="10">
        <f>SUM(D34:G34)</f>
        <v>21</v>
      </c>
      <c r="I34" s="10">
        <f>C34*4</f>
        <v>44</v>
      </c>
      <c r="J34" s="21">
        <f>H34/I34</f>
        <v>0.47727272727272729</v>
      </c>
    </row>
  </sheetData>
  <protectedRanges>
    <protectedRange sqref="M2:O2 Q6:Q17" name="Range3"/>
    <protectedRange sqref="A19" name="Range1"/>
    <protectedRange sqref="C29:C31 B20:B31 D20:G31 C20:C26" name="Table"/>
  </protectedRanges>
  <mergeCells count="2">
    <mergeCell ref="A34:B34"/>
    <mergeCell ref="A19:G19"/>
  </mergeCells>
  <conditionalFormatting sqref="J34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2:B20"/>
  <sheetViews>
    <sheetView workbookViewId="0">
      <selection activeCell="B16" sqref="B16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2" spans="1:2" x14ac:dyDescent="0.25">
      <c r="B2" s="12" t="s">
        <v>30</v>
      </c>
    </row>
    <row r="3" spans="1:2" x14ac:dyDescent="0.25">
      <c r="A3" s="44" t="s">
        <v>56</v>
      </c>
      <c r="B3" t="s">
        <v>31</v>
      </c>
    </row>
    <row r="4" spans="1:2" x14ac:dyDescent="0.25">
      <c r="A4" s="44" t="s">
        <v>56</v>
      </c>
      <c r="B4" t="s">
        <v>36</v>
      </c>
    </row>
    <row r="5" spans="1:2" x14ac:dyDescent="0.25">
      <c r="B5" s="12" t="s">
        <v>32</v>
      </c>
    </row>
    <row r="6" spans="1:2" x14ac:dyDescent="0.25">
      <c r="A6" s="44" t="s">
        <v>56</v>
      </c>
      <c r="B6" t="s">
        <v>33</v>
      </c>
    </row>
    <row r="7" spans="1:2" x14ac:dyDescent="0.25">
      <c r="A7" s="44" t="s">
        <v>56</v>
      </c>
      <c r="B7" t="s">
        <v>34</v>
      </c>
    </row>
    <row r="8" spans="1:2" x14ac:dyDescent="0.25">
      <c r="A8" s="44" t="s">
        <v>56</v>
      </c>
      <c r="B8" t="s">
        <v>35</v>
      </c>
    </row>
    <row r="9" spans="1:2" x14ac:dyDescent="0.25">
      <c r="A9" s="44" t="s">
        <v>56</v>
      </c>
      <c r="B9" t="s">
        <v>37</v>
      </c>
    </row>
    <row r="10" spans="1:2" x14ac:dyDescent="0.25">
      <c r="A10" s="44" t="s">
        <v>56</v>
      </c>
      <c r="B10" t="s">
        <v>38</v>
      </c>
    </row>
    <row r="11" spans="1:2" x14ac:dyDescent="0.25">
      <c r="A11" s="44" t="s">
        <v>56</v>
      </c>
      <c r="B11" t="s">
        <v>50</v>
      </c>
    </row>
    <row r="12" spans="1:2" x14ac:dyDescent="0.25">
      <c r="A12" s="44" t="s">
        <v>56</v>
      </c>
      <c r="B12" t="s">
        <v>49</v>
      </c>
    </row>
    <row r="13" spans="1:2" x14ac:dyDescent="0.25">
      <c r="A13" s="44" t="s">
        <v>56</v>
      </c>
      <c r="B13" t="s">
        <v>43</v>
      </c>
    </row>
    <row r="14" spans="1:2" x14ac:dyDescent="0.25">
      <c r="A14" s="44" t="s">
        <v>56</v>
      </c>
      <c r="B14" t="s">
        <v>44</v>
      </c>
    </row>
    <row r="15" spans="1:2" x14ac:dyDescent="0.25">
      <c r="B15" t="s">
        <v>39</v>
      </c>
    </row>
    <row r="16" spans="1:2" x14ac:dyDescent="0.25">
      <c r="B16" s="12" t="s">
        <v>40</v>
      </c>
    </row>
    <row r="17" spans="2:2" x14ac:dyDescent="0.25">
      <c r="B17" t="s">
        <v>41</v>
      </c>
    </row>
    <row r="18" spans="2:2" x14ac:dyDescent="0.25">
      <c r="B18" t="s">
        <v>42</v>
      </c>
    </row>
    <row r="19" spans="2:2" x14ac:dyDescent="0.25">
      <c r="B19" t="s">
        <v>45</v>
      </c>
    </row>
    <row r="20" spans="2:2" x14ac:dyDescent="0.25">
      <c r="B20" t="s"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2:A13"/>
  <sheetViews>
    <sheetView workbookViewId="0">
      <selection activeCell="A14" sqref="A14"/>
    </sheetView>
  </sheetViews>
  <sheetFormatPr defaultRowHeight="15" x14ac:dyDescent="0.25"/>
  <cols>
    <col min="1" max="1" width="24" bestFit="1" customWidth="1"/>
  </cols>
  <sheetData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44</v>
      </c>
    </row>
    <row r="13" spans="1:1" x14ac:dyDescent="0.25">
      <c r="A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New project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2019-03-03T04:56:04Z</dcterms:modified>
</cp:coreProperties>
</file>