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8BAB9214-C810-45A4-AF9E-BB961E948272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Create Repo" sheetId="3" r:id="rId2"/>
    <sheet name="Development" sheetId="4" r:id="rId3"/>
  </sheets>
  <definedNames>
    <definedName name="sprint1_done">Story1!$H$39</definedName>
    <definedName name="sprint1_hours">Story1!#REF!</definedName>
    <definedName name="sprint1_interval">Story1!$M$2</definedName>
    <definedName name="sprint1_start">Story1!$N$2</definedName>
    <definedName name="sprint1_target">Story1!$I$39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2" l="1"/>
  <c r="E38" i="2"/>
  <c r="E39" i="2" s="1"/>
  <c r="C39" i="2"/>
  <c r="G38" i="2"/>
  <c r="G39" i="2" s="1"/>
  <c r="F38" i="2"/>
  <c r="F39" i="2" s="1"/>
  <c r="I39" i="2" l="1"/>
  <c r="D39" i="2"/>
  <c r="X2" i="2" l="1"/>
  <c r="W3" i="2"/>
  <c r="W4" i="2" s="1"/>
  <c r="X4" i="2" s="1"/>
  <c r="L6" i="2"/>
  <c r="L7" i="2" s="1"/>
  <c r="O2" i="2"/>
  <c r="P2" i="2" s="1"/>
  <c r="M5" i="2"/>
  <c r="N3" i="2"/>
  <c r="A39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X3" i="2"/>
  <c r="W5" i="2"/>
  <c r="X5" i="2" s="1"/>
  <c r="W6" i="2"/>
  <c r="X6" i="2" s="1"/>
  <c r="M6" i="2"/>
  <c r="R6" i="2"/>
  <c r="Q2" i="2"/>
  <c r="M7" i="2"/>
  <c r="L8" i="2"/>
  <c r="H39" i="2"/>
  <c r="P7" i="2" s="1"/>
  <c r="R2" i="2" l="1"/>
  <c r="S2" i="2" s="1"/>
  <c r="N5" i="2"/>
  <c r="O5" i="2"/>
  <c r="R7" i="2"/>
  <c r="J39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<sst xmlns="http://schemas.openxmlformats.org/spreadsheetml/2006/main" count="100" uniqueCount="71">
  <si>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</si>
  <si>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</si>
  <si>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</si>
  <si>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</si>
  <si>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</si>
  <si>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</si>
  <si>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</si>
  <si>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</si>
  <si>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</si>
  <si>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</si>
  <si>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</si>
  <si>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</si>
  <si>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</si>
  <si>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</si>
  <si>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</si>
  <si>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</si>
  <si>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</si>
  <si>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</si>
  <si>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</si>
  <si>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</si>
  <si>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</si>
  <si>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</si>
  <si>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</si>
  <si>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</si>
  <si>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</si>
  <si>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</si>
  <si>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</si>
  <si>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</si>
  <si>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</si>
  <si>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</si>
  <si>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</si>
  <si>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</si>
  <si>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</si>
  <si>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[[setup build]]</t>
  </si>
  <si>
    <t>[setup travis]</t>
  </si>
  <si>
    <t>[setup codefactor]</t>
  </si>
  <si>
    <t>[npm test]</t>
  </si>
  <si>
    <t>[QA]</t>
  </si>
  <si>
    <t>Setup Readme</t>
  </si>
  <si>
    <t>(end)</t>
  </si>
  <si>
    <t>Test</t>
  </si>
  <si>
    <t>QA</t>
  </si>
  <si>
    <t>x</t>
  </si>
  <si>
    <t>na</t>
  </si>
  <si>
    <t>ü</t>
  </si>
  <si>
    <t>[edit package.json]</t>
  </si>
  <si>
    <t>[edit readme]</t>
  </si>
  <si>
    <t>[yarn]</t>
  </si>
  <si>
    <t>[Setup Github]</t>
  </si>
  <si>
    <t>[Setup WhiteSource]</t>
  </si>
  <si>
    <t>[copy sid_clone.bat]</t>
  </si>
  <si>
    <t>[edit folder &amp; run]</t>
  </si>
  <si>
    <t>[[Create repo]]</t>
  </si>
  <si>
    <t>(New Project)</t>
  </si>
  <si>
    <t>[ll badges readme]</t>
  </si>
  <si>
    <t>[ll readme usage]</t>
  </si>
  <si>
    <t>[MIT license]</t>
  </si>
  <si>
    <t>[[Setup environment]]</t>
  </si>
  <si>
    <t>[npm run rules]</t>
  </si>
  <si>
    <t>[Define name]</t>
  </si>
  <si>
    <t>(Develop module)</t>
  </si>
  <si>
    <t>[[Define scope]]</t>
  </si>
  <si>
    <t>Build</t>
  </si>
  <si>
    <t>Publish</t>
  </si>
  <si>
    <t>(na)</t>
  </si>
  <si>
    <t>Setup environment</t>
  </si>
  <si>
    <t>Setup build</t>
  </si>
  <si>
    <t>Define scope</t>
  </si>
  <si>
    <t>Dev1</t>
  </si>
  <si>
    <t>Dev2</t>
  </si>
  <si>
    <t>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</si>
</sst>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0" borderId="0" xfId="0" applyFont="1"/>
    <xf numFmtId="0" fontId="0" fillId="7" borderId="10" xfId="0" applyFill="1" applyBorder="1"/>
    <xf numFmtId="0" fontId="0" fillId="8" borderId="1" xfId="0" applyFill="1" applyBorder="1"/>
    <xf numFmtId="0" fontId="0" fillId="7" borderId="1" xfId="0" applyFill="1" applyBorder="1"/>
    <xf numFmtId="0" fontId="0" fillId="0" borderId="8" xfId="0" applyBorder="1"/>
    <xf numFmtId="0" fontId="4" fillId="0" borderId="0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43527</c:v>
                </c:pt>
                <c:pt idx="1">
                  <c:v>43527.17</c:v>
                </c:pt>
                <c:pt idx="2">
                  <c:v>43527.34</c:v>
                </c:pt>
                <c:pt idx="3">
                  <c:v>43527.51</c:v>
                </c:pt>
                <c:pt idx="4">
                  <c:v>43527.68</c:v>
                </c:pt>
                <c:pt idx="5">
                  <c:v>43527.85</c:v>
                </c:pt>
                <c:pt idx="6">
                  <c:v>43528.02</c:v>
                </c:pt>
                <c:pt idx="7">
                  <c:v>43528.19</c:v>
                </c:pt>
                <c:pt idx="8">
                  <c:v>43528.36</c:v>
                </c:pt>
                <c:pt idx="9">
                  <c:v>43528.53</c:v>
                </c:pt>
                <c:pt idx="10">
                  <c:v>43528.7</c:v>
                </c:pt>
                <c:pt idx="11">
                  <c:v>43528.87</c:v>
                </c:pt>
                <c:pt idx="12">
                  <c:v>43529.04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44</c:v>
                </c:pt>
                <c:pt idx="1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43527</c:v>
                </c:pt>
                <c:pt idx="1">
                  <c:v>43527.17</c:v>
                </c:pt>
                <c:pt idx="2">
                  <c:v>43527.34</c:v>
                </c:pt>
                <c:pt idx="3">
                  <c:v>43527.51</c:v>
                </c:pt>
                <c:pt idx="4">
                  <c:v>43527.68</c:v>
                </c:pt>
                <c:pt idx="5">
                  <c:v>43527.85</c:v>
                </c:pt>
                <c:pt idx="6">
                  <c:v>43528.02</c:v>
                </c:pt>
                <c:pt idx="7">
                  <c:v>43528.19</c:v>
                </c:pt>
                <c:pt idx="8">
                  <c:v>43528.36</c:v>
                </c:pt>
                <c:pt idx="9">
                  <c:v>43528.53</c:v>
                </c:pt>
                <c:pt idx="10">
                  <c:v>43528.7</c:v>
                </c:pt>
                <c:pt idx="11">
                  <c:v>43528.87</c:v>
                </c:pt>
                <c:pt idx="12">
                  <c:v>43529.04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/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0:G35" totalsRowShown="0" headerRowDxfId="16" headerRowBorderDxfId="15" tableBorderDxfId="14" totalsRowBorderDxfId="13">
  <autoFilter ref="B20:G35" xr:uid="{B05A7B27-0ECF-4B6A-B913-CB3742613ED6}"/>
  <tableColumns count="6">
    <tableColumn id="1" xr3:uid="{1711E6F0-4639-4998-99CD-6C8FAA404A0B}" name="No" dataDxfId="12">
      <calculatedColumnFormula>B20+1</calculatedColumnFormula>
    </tableColumn>
    <tableColumn id="2" xr3:uid="{428E28ED-3A5D-4400-816D-83AE8AA8FFBD}" name="Task" dataDxfId="11"/>
    <tableColumn id="3" xr3:uid="{563A4EB0-2B6A-4D47-94E4-94116A8C3831}" name="A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6" headerRowBorderDxfId="5" tableBorderDxfId="4" totalsRowBorderDxfId="3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tabSelected="1" workbookViewId="0">
      <selection activeCell="N3" sqref="N3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7.42578125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3"/>
      <c r="M1" s="26" t="s">
        <v>16</v>
      </c>
      <c r="N1" s="26" t="s">
        <v>15</v>
      </c>
      <c r="O1" s="26" t="s">
        <v>18</v>
      </c>
      <c r="P1" s="26" t="s">
        <v>20</v>
      </c>
      <c r="Q1" s="26" t="s">
        <v>19</v>
      </c>
      <c r="R1" s="26" t="s">
        <v>22</v>
      </c>
      <c r="S1" s="26" t="s">
        <v>10</v>
      </c>
      <c r="U1" s="26" t="s">
        <v>6</v>
      </c>
      <c r="V1" s="26" t="s">
        <v>21</v>
      </c>
      <c r="W1" s="26" t="s">
        <v>20</v>
      </c>
      <c r="X1" s="26" t="s">
        <v>14</v>
      </c>
    </row>
    <row r="2" spans="9:24" x14ac:dyDescent="0.25">
      <c r="I2" s="8"/>
      <c r="J2" s="8"/>
      <c r="K2" s="8"/>
      <c r="M2" s="27">
        <v>0.17</v>
      </c>
      <c r="N2" s="28">
        <v>43527</v>
      </c>
      <c r="O2" s="37">
        <f>sprint1_start + (sprint1_interval*12)</f>
        <v>43529.04</v>
      </c>
      <c r="P2" s="24">
        <f>DATEDIF(N2,O2,"d")+1</f>
        <v>3</v>
      </c>
      <c r="Q2" s="24">
        <f ca="1">DATEDIF(N3,O2,"d")</f>
        <v>2</v>
      </c>
      <c r="R2" s="16">
        <f>I39/P2</f>
        <v>14.666666666666666</v>
      </c>
      <c r="S2" s="29">
        <f ca="1">(P2-Q2)*R2</f>
        <v>14.666666666666666</v>
      </c>
      <c r="U2" s="1">
        <v>1</v>
      </c>
      <c r="V2" s="1" t="s">
        <v>25</v>
      </c>
      <c r="W2" s="1">
        <v>2</v>
      </c>
      <c r="X2" s="36">
        <f>W2/12</f>
        <v>0.16666666666666666</v>
      </c>
    </row>
    <row r="3" spans="9:24" x14ac:dyDescent="0.25">
      <c r="I3" s="8"/>
      <c r="J3" s="8"/>
      <c r="K3" s="8"/>
      <c r="M3" s="25" t="s">
        <v>8</v>
      </c>
      <c r="N3" s="23">
        <f ca="1">NOW()</f>
        <v>43527.714662615741</v>
      </c>
      <c r="O3" s="12"/>
      <c r="P3" s="2"/>
      <c r="Q3" s="11"/>
      <c r="U3" s="1">
        <v>1</v>
      </c>
      <c r="V3" s="1" t="s">
        <v>23</v>
      </c>
      <c r="W3" s="1">
        <f>U3*5-0.1</f>
        <v>4.9000000000000004</v>
      </c>
      <c r="X3" s="36">
        <f t="shared" ref="X3:X6" si="0">W3/12</f>
        <v>0.40833333333333338</v>
      </c>
    </row>
    <row r="4" spans="9:24" x14ac:dyDescent="0.25">
      <c r="L4" s="34" t="s">
        <v>6</v>
      </c>
      <c r="M4" s="13" t="s">
        <v>9</v>
      </c>
      <c r="N4" s="14" t="s">
        <v>10</v>
      </c>
      <c r="O4" s="15" t="s">
        <v>11</v>
      </c>
      <c r="P4" s="34" t="s">
        <v>12</v>
      </c>
      <c r="Q4" s="34" t="s">
        <v>13</v>
      </c>
      <c r="R4" s="34" t="s">
        <v>0</v>
      </c>
      <c r="U4" s="1">
        <v>2</v>
      </c>
      <c r="V4" s="1" t="s">
        <v>24</v>
      </c>
      <c r="W4" s="1">
        <f>W3+W2+W3</f>
        <v>11.8</v>
      </c>
      <c r="X4" s="36">
        <f t="shared" si="0"/>
        <v>0.98333333333333339</v>
      </c>
    </row>
    <row r="5" spans="9:24" x14ac:dyDescent="0.25">
      <c r="L5" s="10">
        <v>0</v>
      </c>
      <c r="M5" s="38">
        <f t="shared" ref="M5:M17" si="1">sprint1_start +L5</f>
        <v>43527</v>
      </c>
      <c r="N5" s="10">
        <f>sprint1_target</f>
        <v>44</v>
      </c>
      <c r="O5" s="17">
        <f t="shared" ref="O5:O17" si="2">sprint1_target-Q5</f>
        <v>44</v>
      </c>
      <c r="P5" s="21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6">
        <f t="shared" si="0"/>
        <v>1.5583333333333336</v>
      </c>
    </row>
    <row r="6" spans="9:24" x14ac:dyDescent="0.25">
      <c r="L6" s="16">
        <f t="shared" ref="L6:L17" si="3">L5+sprint1_interval</f>
        <v>0.17</v>
      </c>
      <c r="M6" s="38">
        <f t="shared" si="1"/>
        <v>43527.17</v>
      </c>
      <c r="N6" s="10"/>
      <c r="O6" s="17">
        <f t="shared" si="2"/>
        <v>44</v>
      </c>
      <c r="P6" s="22">
        <v>0</v>
      </c>
      <c r="Q6" s="10">
        <f>Q5+P6</f>
        <v>0</v>
      </c>
      <c r="R6" s="16">
        <f>(sprint1_target/12) *L6</f>
        <v>0.62333333333333341</v>
      </c>
      <c r="U6" s="1">
        <v>4</v>
      </c>
      <c r="V6" s="1" t="s">
        <v>24</v>
      </c>
      <c r="W6" s="1">
        <f>(W3+W2) + (W3+W2) + (W3+W2)+  W3</f>
        <v>25.6</v>
      </c>
      <c r="X6" s="36">
        <f t="shared" si="0"/>
        <v>2.1333333333333333</v>
      </c>
    </row>
    <row r="7" spans="9:24" x14ac:dyDescent="0.25">
      <c r="L7" s="16">
        <f t="shared" si="3"/>
        <v>0.34</v>
      </c>
      <c r="M7" s="38">
        <f t="shared" si="1"/>
        <v>43527.34</v>
      </c>
      <c r="N7" s="10"/>
      <c r="O7" s="17">
        <f t="shared" si="2"/>
        <v>42</v>
      </c>
      <c r="P7" s="22">
        <f>sprint1_done</f>
        <v>2</v>
      </c>
      <c r="Q7" s="10">
        <f>MAX(P7,Q6)</f>
        <v>2</v>
      </c>
      <c r="R7" s="16">
        <f>(sprint1_target/12) *L7</f>
        <v>1.2466666666666668</v>
      </c>
    </row>
    <row r="8" spans="9:24" x14ac:dyDescent="0.25">
      <c r="L8" s="16">
        <f t="shared" si="3"/>
        <v>0.51</v>
      </c>
      <c r="M8" s="38">
        <f t="shared" si="1"/>
        <v>43527.51</v>
      </c>
      <c r="N8" s="10"/>
      <c r="O8" s="17">
        <f t="shared" si="2"/>
        <v>42</v>
      </c>
      <c r="P8" s="22">
        <v>0</v>
      </c>
      <c r="Q8" s="10">
        <f t="shared" ref="Q8:Q17" si="4">MAX(P8,Q7)</f>
        <v>2</v>
      </c>
      <c r="R8" s="16">
        <f>(sprint1_target/12) *L8</f>
        <v>1.8699999999999999</v>
      </c>
    </row>
    <row r="9" spans="9:24" x14ac:dyDescent="0.25">
      <c r="L9" s="16">
        <f t="shared" si="3"/>
        <v>0.68</v>
      </c>
      <c r="M9" s="38">
        <f t="shared" si="1"/>
        <v>43527.68</v>
      </c>
      <c r="N9" s="10"/>
      <c r="O9" s="17">
        <f t="shared" si="2"/>
        <v>42</v>
      </c>
      <c r="P9" s="22">
        <v>0</v>
      </c>
      <c r="Q9" s="10">
        <f t="shared" si="4"/>
        <v>2</v>
      </c>
      <c r="R9" s="16">
        <f>(sprint1_target/12) *L9</f>
        <v>2.4933333333333336</v>
      </c>
    </row>
    <row r="10" spans="9:24" x14ac:dyDescent="0.25">
      <c r="L10" s="16">
        <f t="shared" si="3"/>
        <v>0.85000000000000009</v>
      </c>
      <c r="M10" s="38">
        <f t="shared" si="1"/>
        <v>43527.85</v>
      </c>
      <c r="N10" s="10"/>
      <c r="O10" s="17">
        <f t="shared" si="2"/>
        <v>42</v>
      </c>
      <c r="P10" s="22">
        <v>0</v>
      </c>
      <c r="Q10" s="10">
        <f t="shared" si="4"/>
        <v>2</v>
      </c>
      <c r="R10" s="16">
        <f>(sprint1_target/12) *L10</f>
        <v>3.1166666666666667</v>
      </c>
    </row>
    <row r="11" spans="9:24" x14ac:dyDescent="0.25">
      <c r="L11" s="16">
        <f t="shared" si="3"/>
        <v>1.02</v>
      </c>
      <c r="M11" s="38">
        <f t="shared" si="1"/>
        <v>43528.02</v>
      </c>
      <c r="N11" s="10"/>
      <c r="O11" s="17">
        <f t="shared" si="2"/>
        <v>42</v>
      </c>
      <c r="P11" s="22">
        <v>0</v>
      </c>
      <c r="Q11" s="10">
        <f t="shared" si="4"/>
        <v>2</v>
      </c>
      <c r="R11" s="16">
        <f>(sprint1_target/12) *L11</f>
        <v>3.7399999999999998</v>
      </c>
    </row>
    <row r="12" spans="9:24" x14ac:dyDescent="0.25">
      <c r="L12" s="16">
        <f t="shared" si="3"/>
        <v>1.19</v>
      </c>
      <c r="M12" s="38">
        <f t="shared" si="1"/>
        <v>43528.19</v>
      </c>
      <c r="N12" s="10"/>
      <c r="O12" s="17">
        <f t="shared" si="2"/>
        <v>42</v>
      </c>
      <c r="P12" s="22">
        <v>0</v>
      </c>
      <c r="Q12" s="10">
        <f t="shared" si="4"/>
        <v>2</v>
      </c>
      <c r="R12" s="16">
        <f>(sprint1_target/12) *L12</f>
        <v>4.3633333333333333</v>
      </c>
    </row>
    <row r="13" spans="9:24" x14ac:dyDescent="0.25">
      <c r="L13" s="16">
        <f t="shared" si="3"/>
        <v>1.3599999999999999</v>
      </c>
      <c r="M13" s="38">
        <f t="shared" si="1"/>
        <v>43528.36</v>
      </c>
      <c r="N13" s="10"/>
      <c r="O13" s="17">
        <f t="shared" si="2"/>
        <v>42</v>
      </c>
      <c r="P13" s="22">
        <v>0</v>
      </c>
      <c r="Q13" s="10">
        <f t="shared" si="4"/>
        <v>2</v>
      </c>
      <c r="R13" s="16">
        <f>(sprint1_target/12) *L13</f>
        <v>4.9866666666666664</v>
      </c>
    </row>
    <row r="14" spans="9:24" x14ac:dyDescent="0.25">
      <c r="L14" s="16">
        <f t="shared" si="3"/>
        <v>1.5299999999999998</v>
      </c>
      <c r="M14" s="38">
        <f t="shared" si="1"/>
        <v>43528.53</v>
      </c>
      <c r="N14" s="10"/>
      <c r="O14" s="17">
        <f t="shared" si="2"/>
        <v>42</v>
      </c>
      <c r="P14" s="22">
        <v>0</v>
      </c>
      <c r="Q14" s="10">
        <f t="shared" si="4"/>
        <v>2</v>
      </c>
      <c r="R14" s="16">
        <f>(sprint1_target/12) *L14</f>
        <v>5.6099999999999994</v>
      </c>
    </row>
    <row r="15" spans="9:24" x14ac:dyDescent="0.25">
      <c r="L15" s="16">
        <f t="shared" si="3"/>
        <v>1.6999999999999997</v>
      </c>
      <c r="M15" s="38">
        <f t="shared" si="1"/>
        <v>43528.7</v>
      </c>
      <c r="N15" s="10"/>
      <c r="O15" s="17">
        <f t="shared" si="2"/>
        <v>42</v>
      </c>
      <c r="P15" s="22">
        <v>0</v>
      </c>
      <c r="Q15" s="10">
        <f t="shared" si="4"/>
        <v>2</v>
      </c>
      <c r="R15" s="16">
        <f>(sprint1_target/12) *L15</f>
        <v>6.2333333333333325</v>
      </c>
    </row>
    <row r="16" spans="9:24" x14ac:dyDescent="0.25">
      <c r="L16" s="16">
        <f t="shared" si="3"/>
        <v>1.8699999999999997</v>
      </c>
      <c r="M16" s="38">
        <f t="shared" si="1"/>
        <v>43528.87</v>
      </c>
      <c r="N16" s="10"/>
      <c r="O16" s="17">
        <f t="shared" si="2"/>
        <v>42</v>
      </c>
      <c r="P16" s="22">
        <v>0</v>
      </c>
      <c r="Q16" s="10">
        <f t="shared" si="4"/>
        <v>2</v>
      </c>
      <c r="R16" s="16">
        <f>(sprint1_target/12) *L16</f>
        <v>6.8566666666666656</v>
      </c>
    </row>
    <row r="17" spans="1:18" x14ac:dyDescent="0.25">
      <c r="L17" s="16">
        <f t="shared" si="3"/>
        <v>2.0399999999999996</v>
      </c>
      <c r="M17" s="39">
        <f t="shared" si="1"/>
        <v>43529.04</v>
      </c>
      <c r="N17" s="18">
        <v>0</v>
      </c>
      <c r="O17" s="17">
        <f t="shared" si="2"/>
        <v>42</v>
      </c>
      <c r="P17" s="22">
        <v>0</v>
      </c>
      <c r="Q17" s="10">
        <f t="shared" si="4"/>
        <v>2</v>
      </c>
      <c r="R17" s="16">
        <f>(sprint1_target/12) *L17</f>
        <v>7.4799999999999978</v>
      </c>
    </row>
    <row r="18" spans="1:18" x14ac:dyDescent="0.25">
      <c r="L18" s="30"/>
      <c r="M18" s="31"/>
      <c r="N18" s="19"/>
      <c r="O18" s="19"/>
      <c r="P18" s="32"/>
      <c r="Q18" s="19"/>
      <c r="R18" s="30"/>
    </row>
    <row r="19" spans="1:18" x14ac:dyDescent="0.25">
      <c r="A19" s="52" t="s">
        <v>7</v>
      </c>
      <c r="B19" s="52"/>
      <c r="C19" s="52"/>
      <c r="D19" s="52"/>
      <c r="E19" s="52"/>
      <c r="F19" s="52"/>
      <c r="G19" s="52"/>
    </row>
    <row r="20" spans="1:18" x14ac:dyDescent="0.25">
      <c r="B20" s="5" t="s">
        <v>6</v>
      </c>
      <c r="C20" s="6" t="s">
        <v>5</v>
      </c>
      <c r="D20" s="6" t="s">
        <v>4</v>
      </c>
      <c r="E20" s="6" t="s">
        <v>1</v>
      </c>
      <c r="F20" s="6" t="s">
        <v>2</v>
      </c>
      <c r="G20" s="7" t="s">
        <v>3</v>
      </c>
    </row>
    <row r="21" spans="1:18" x14ac:dyDescent="0.25">
      <c r="B21" s="3">
        <v>1</v>
      </c>
      <c r="C21" s="1" t="s">
        <v>26</v>
      </c>
      <c r="D21" s="10" t="s">
        <v>42</v>
      </c>
      <c r="E21" s="10" t="s">
        <v>42</v>
      </c>
      <c r="F21" s="10" t="s">
        <v>43</v>
      </c>
      <c r="G21" s="10" t="s">
        <v>43</v>
      </c>
    </row>
    <row r="22" spans="1:18" x14ac:dyDescent="0.25">
      <c r="B22" s="3">
        <f>B21+1</f>
        <v>2</v>
      </c>
      <c r="C22" s="1" t="s">
        <v>27</v>
      </c>
      <c r="D22" s="10" t="s">
        <v>43</v>
      </c>
      <c r="E22" s="10" t="s">
        <v>43</v>
      </c>
      <c r="F22" s="10" t="s">
        <v>43</v>
      </c>
      <c r="G22" s="10" t="s">
        <v>43</v>
      </c>
    </row>
    <row r="23" spans="1:18" x14ac:dyDescent="0.25">
      <c r="B23" s="3">
        <f t="shared" ref="B23:B24" si="5">B22+1</f>
        <v>3</v>
      </c>
      <c r="C23" s="1" t="s">
        <v>29</v>
      </c>
      <c r="D23" s="10"/>
      <c r="E23" s="10"/>
      <c r="F23" s="10" t="s">
        <v>43</v>
      </c>
      <c r="G23" s="10" t="s">
        <v>43</v>
      </c>
    </row>
    <row r="24" spans="1:18" x14ac:dyDescent="0.25">
      <c r="B24" s="3">
        <f t="shared" si="5"/>
        <v>4</v>
      </c>
      <c r="C24" s="1" t="s">
        <v>28</v>
      </c>
      <c r="D24" s="10"/>
      <c r="E24" s="10"/>
      <c r="F24" s="10" t="s">
        <v>43</v>
      </c>
      <c r="G24" s="10" t="s">
        <v>43</v>
      </c>
    </row>
    <row r="25" spans="1:18" x14ac:dyDescent="0.25">
      <c r="B25" s="3">
        <f t="shared" ref="B25:B28" si="6">B24+1</f>
        <v>5</v>
      </c>
      <c r="C25" s="1" t="s">
        <v>38</v>
      </c>
      <c r="D25" s="10"/>
      <c r="E25" s="10"/>
      <c r="F25" s="10" t="s">
        <v>43</v>
      </c>
      <c r="G25" s="17" t="s">
        <v>43</v>
      </c>
    </row>
    <row r="26" spans="1:18" x14ac:dyDescent="0.25">
      <c r="B26" s="3">
        <f t="shared" si="6"/>
        <v>6</v>
      </c>
      <c r="C26" s="1" t="s">
        <v>65</v>
      </c>
      <c r="D26" s="10"/>
      <c r="E26" s="10"/>
      <c r="F26" s="10"/>
      <c r="G26" s="17"/>
    </row>
    <row r="27" spans="1:18" x14ac:dyDescent="0.25">
      <c r="B27" s="3">
        <f>B26+1</f>
        <v>7</v>
      </c>
      <c r="C27" s="1" t="s">
        <v>66</v>
      </c>
      <c r="D27" s="10"/>
      <c r="E27" s="10"/>
      <c r="F27" s="10"/>
      <c r="G27" s="17"/>
    </row>
    <row r="28" spans="1:18" x14ac:dyDescent="0.25">
      <c r="B28" s="3">
        <f t="shared" si="6"/>
        <v>8</v>
      </c>
      <c r="C28" s="1" t="s">
        <v>67</v>
      </c>
      <c r="D28" s="10"/>
      <c r="E28" s="10"/>
      <c r="F28" s="10" t="s">
        <v>43</v>
      </c>
      <c r="G28" s="17" t="s">
        <v>43</v>
      </c>
    </row>
    <row r="29" spans="1:18" x14ac:dyDescent="0.25">
      <c r="B29" s="41">
        <f>B28+1</f>
        <v>9</v>
      </c>
      <c r="C29" s="1" t="s">
        <v>68</v>
      </c>
      <c r="D29" s="18"/>
      <c r="E29" s="18"/>
      <c r="F29" s="18"/>
      <c r="G29" s="43"/>
    </row>
    <row r="30" spans="1:18" x14ac:dyDescent="0.25">
      <c r="B30" s="41">
        <f>B29+1</f>
        <v>10</v>
      </c>
      <c r="C30" s="48" t="s">
        <v>69</v>
      </c>
      <c r="D30" s="18"/>
      <c r="E30" s="18"/>
      <c r="F30" s="18"/>
      <c r="G30" s="43"/>
    </row>
    <row r="31" spans="1:18" x14ac:dyDescent="0.25">
      <c r="B31" s="41">
        <f>B30+1</f>
        <v>11</v>
      </c>
      <c r="C31" s="1" t="s">
        <v>70</v>
      </c>
      <c r="D31" s="18"/>
      <c r="E31" s="18"/>
      <c r="F31" s="18"/>
      <c r="G31" s="43"/>
    </row>
    <row r="32" spans="1:18" x14ac:dyDescent="0.25">
      <c r="B32" s="3">
        <f t="shared" ref="B32:B35" si="7">B31+1</f>
        <v>12</v>
      </c>
      <c r="C32" s="48" t="s">
        <v>40</v>
      </c>
      <c r="D32" s="10"/>
      <c r="E32" s="10"/>
      <c r="F32" s="10"/>
      <c r="G32" s="17"/>
    </row>
    <row r="33" spans="1:10" x14ac:dyDescent="0.25">
      <c r="B33" s="3">
        <f t="shared" si="7"/>
        <v>13</v>
      </c>
      <c r="C33" s="1" t="s">
        <v>62</v>
      </c>
      <c r="D33" s="10"/>
      <c r="E33" s="10"/>
      <c r="F33" s="10"/>
      <c r="G33" s="17"/>
    </row>
    <row r="34" spans="1:10" x14ac:dyDescent="0.25">
      <c r="B34" s="3">
        <f t="shared" si="7"/>
        <v>14</v>
      </c>
      <c r="C34" s="1" t="s">
        <v>63</v>
      </c>
      <c r="D34" s="10"/>
      <c r="E34" s="10"/>
      <c r="F34" s="10" t="s">
        <v>43</v>
      </c>
      <c r="G34" s="17" t="s">
        <v>43</v>
      </c>
    </row>
    <row r="35" spans="1:10" x14ac:dyDescent="0.25">
      <c r="B35" s="3">
        <f t="shared" si="7"/>
        <v>15</v>
      </c>
      <c r="C35" s="48" t="s">
        <v>41</v>
      </c>
      <c r="D35" s="10"/>
      <c r="E35" s="10"/>
      <c r="F35" s="10"/>
      <c r="G35" s="17"/>
    </row>
    <row r="36" spans="1:10" x14ac:dyDescent="0.25">
      <c r="B36" s="41"/>
      <c r="C36" s="42"/>
      <c r="D36" s="18"/>
      <c r="E36" s="18"/>
      <c r="F36" s="18"/>
      <c r="G36" s="43"/>
    </row>
    <row r="37" spans="1:10" x14ac:dyDescent="0.25">
      <c r="B37" s="8"/>
      <c r="C37" s="35"/>
      <c r="D37" s="19"/>
      <c r="E37" s="19"/>
      <c r="F37" s="19"/>
      <c r="G37" s="19"/>
    </row>
    <row r="38" spans="1:10" x14ac:dyDescent="0.25">
      <c r="B38" s="8"/>
      <c r="C38" s="49" t="s">
        <v>64</v>
      </c>
      <c r="D38" s="1">
        <f>COUNTIF(Table1[Asigned],"na")</f>
        <v>1</v>
      </c>
      <c r="E38" s="1">
        <f>COUNTIF(Table1[Done],"na")</f>
        <v>1</v>
      </c>
      <c r="F38" s="1">
        <f>COUNTIF(Table1[Tested],"na")</f>
        <v>7</v>
      </c>
      <c r="G38" s="1">
        <f>COUNTIF(Table1[Verified],"na")</f>
        <v>7</v>
      </c>
      <c r="H38" s="9" t="s">
        <v>1</v>
      </c>
      <c r="I38" s="9" t="s">
        <v>0</v>
      </c>
      <c r="J38" s="9" t="s">
        <v>17</v>
      </c>
    </row>
    <row r="39" spans="1:10" x14ac:dyDescent="0.25">
      <c r="A39" s="50" t="str">
        <f>A19</f>
        <v>Story1:Todo</v>
      </c>
      <c r="B39" s="51"/>
      <c r="C39" s="1">
        <f>COUNTA(C21:C35)</f>
        <v>15</v>
      </c>
      <c r="D39" s="1">
        <f t="shared" ref="D39:E39" si="8">COUNTA(D21:D35)-D38</f>
        <v>1</v>
      </c>
      <c r="E39" s="1">
        <f t="shared" si="8"/>
        <v>1</v>
      </c>
      <c r="F39" s="1">
        <f>COUNTA(F21:F35)-F38</f>
        <v>0</v>
      </c>
      <c r="G39" s="4">
        <f>COUNTA(G21:G35)-G38</f>
        <v>0</v>
      </c>
      <c r="H39" s="10">
        <f>SUM(D39:G39)</f>
        <v>2</v>
      </c>
      <c r="I39" s="10">
        <f>(C39*4) -F38-G38-D38-E38</f>
        <v>44</v>
      </c>
      <c r="J39" s="20">
        <f>H39/I39</f>
        <v>4.5454545454545456E-2</v>
      </c>
    </row>
  </sheetData>
  <protectedRanges>
    <protectedRange sqref="P6:P17 M2:N2" name="Range3"/>
    <protectedRange sqref="A19" name="Range1"/>
    <protectedRange sqref="C36 B20:B36 D20:G36 C20" name="Table"/>
    <protectedRange sqref="C21:C35" name="Table_1"/>
  </protectedRanges>
  <mergeCells count="2">
    <mergeCell ref="A39:B39"/>
    <mergeCell ref="A19:G19"/>
  </mergeCells>
  <conditionalFormatting sqref="J3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1:B24"/>
  <sheetViews>
    <sheetView workbookViewId="0">
      <selection activeCell="C23" sqref="C23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1" spans="1:2" x14ac:dyDescent="0.25">
      <c r="A1" s="40" t="s">
        <v>44</v>
      </c>
      <c r="B1" t="s">
        <v>53</v>
      </c>
    </row>
    <row r="2" spans="1:2" x14ac:dyDescent="0.25">
      <c r="B2" s="11" t="s">
        <v>52</v>
      </c>
    </row>
    <row r="3" spans="1:2" x14ac:dyDescent="0.25">
      <c r="B3" t="s">
        <v>59</v>
      </c>
    </row>
    <row r="4" spans="1:2" x14ac:dyDescent="0.25">
      <c r="B4" s="44" t="s">
        <v>48</v>
      </c>
    </row>
    <row r="5" spans="1:2" x14ac:dyDescent="0.25">
      <c r="A5" s="40"/>
      <c r="B5" s="44" t="s">
        <v>49</v>
      </c>
    </row>
    <row r="6" spans="1:2" x14ac:dyDescent="0.25">
      <c r="A6" s="40"/>
      <c r="B6" t="s">
        <v>30</v>
      </c>
    </row>
    <row r="7" spans="1:2" x14ac:dyDescent="0.25">
      <c r="A7" s="40"/>
      <c r="B7" s="11" t="s">
        <v>31</v>
      </c>
    </row>
    <row r="8" spans="1:2" x14ac:dyDescent="0.25">
      <c r="A8" s="40"/>
      <c r="B8" s="44" t="s">
        <v>46</v>
      </c>
    </row>
    <row r="9" spans="1:2" x14ac:dyDescent="0.25">
      <c r="A9" s="40"/>
      <c r="B9" t="s">
        <v>54</v>
      </c>
    </row>
    <row r="10" spans="1:2" x14ac:dyDescent="0.25">
      <c r="A10" s="40"/>
      <c r="B10" t="s">
        <v>55</v>
      </c>
    </row>
    <row r="11" spans="1:2" x14ac:dyDescent="0.25">
      <c r="A11" s="40"/>
      <c r="B11" t="s">
        <v>56</v>
      </c>
    </row>
    <row r="12" spans="1:2" x14ac:dyDescent="0.25">
      <c r="A12" s="40"/>
      <c r="B12" s="11" t="s">
        <v>57</v>
      </c>
    </row>
    <row r="13" spans="1:2" x14ac:dyDescent="0.25">
      <c r="B13" t="s">
        <v>50</v>
      </c>
    </row>
    <row r="14" spans="1:2" x14ac:dyDescent="0.25">
      <c r="B14" t="s">
        <v>51</v>
      </c>
    </row>
    <row r="15" spans="1:2" x14ac:dyDescent="0.25">
      <c r="A15" s="40"/>
      <c r="B15" t="s">
        <v>47</v>
      </c>
    </row>
    <row r="16" spans="1:2" x14ac:dyDescent="0.25">
      <c r="A16" s="40"/>
      <c r="B16" t="s">
        <v>45</v>
      </c>
    </row>
    <row r="17" spans="1:2" x14ac:dyDescent="0.25">
      <c r="A17" s="40"/>
      <c r="B17" t="s">
        <v>36</v>
      </c>
    </row>
    <row r="18" spans="1:2" x14ac:dyDescent="0.25">
      <c r="A18" s="40"/>
      <c r="B18" t="s">
        <v>58</v>
      </c>
    </row>
    <row r="19" spans="1:2" x14ac:dyDescent="0.25">
      <c r="B19" t="s">
        <v>32</v>
      </c>
    </row>
    <row r="20" spans="1:2" x14ac:dyDescent="0.25">
      <c r="B20" s="11" t="s">
        <v>33</v>
      </c>
    </row>
    <row r="21" spans="1:2" x14ac:dyDescent="0.25">
      <c r="B21" t="s">
        <v>34</v>
      </c>
    </row>
    <row r="22" spans="1:2" x14ac:dyDescent="0.25">
      <c r="B22" t="s">
        <v>35</v>
      </c>
    </row>
    <row r="23" spans="1:2" x14ac:dyDescent="0.25">
      <c r="B23" t="s">
        <v>37</v>
      </c>
    </row>
    <row r="24" spans="1:2" x14ac:dyDescent="0.25">
      <c r="B24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:B14"/>
  <sheetViews>
    <sheetView workbookViewId="0">
      <selection activeCell="C6" sqref="C6"/>
    </sheetView>
  </sheetViews>
  <sheetFormatPr defaultRowHeight="15" x14ac:dyDescent="0.25"/>
  <cols>
    <col min="1" max="1" width="3.5703125" bestFit="1" customWidth="1"/>
  </cols>
  <sheetData>
    <row r="1" spans="1:2" x14ac:dyDescent="0.25">
      <c r="A1" s="40" t="s">
        <v>44</v>
      </c>
      <c r="B1" t="s">
        <v>60</v>
      </c>
    </row>
    <row r="2" spans="1:2" x14ac:dyDescent="0.25">
      <c r="B2" s="11" t="s">
        <v>61</v>
      </c>
    </row>
    <row r="11" spans="1:2" x14ac:dyDescent="0.25">
      <c r="B11" s="45" t="s">
        <v>40</v>
      </c>
    </row>
    <row r="12" spans="1:2" x14ac:dyDescent="0.25">
      <c r="B12" s="46" t="s">
        <v>62</v>
      </c>
    </row>
    <row r="13" spans="1:2" x14ac:dyDescent="0.25">
      <c r="B13" s="47" t="s">
        <v>63</v>
      </c>
    </row>
    <row r="14" spans="1:2" x14ac:dyDescent="0.25">
      <c r="B14" s="46" t="s">
        <v>41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2019-03-03T15:09:16Z</dcterms:modified>
</cp:coreProperties>
</file>