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3375" windowWidth="29040" windowHeight="15840"/>
  </bookViews>
  <sheets>
    <sheet name="Sprint1" sheetId="2" r:id="rId1"/>
    <sheet name="Sprint2" sheetId="5" r:id="rId2"/>
  </sheets>
  <definedNames>
    <definedName name="sp0Weekend">Sprint1!$Y$4</definedName>
    <definedName name="sp1Week">Sprint1!$Y$5</definedName>
    <definedName name="sp2Weeks">Sprint1!$Y$6</definedName>
    <definedName name="sp3Weeks">Sprint1!$Y$7</definedName>
    <definedName name="sp4Weeks">Sprint1!$Y$8</definedName>
    <definedName name="sp5Weeks">Sprint1!$Y$9</definedName>
    <definedName name="sp6Weeks">Sprint1!$Y$10</definedName>
    <definedName name="sp7Weeks">Sprint1!$Y$11</definedName>
    <definedName name="sp8Weeks">Sprint1!$Y$12</definedName>
    <definedName name="sprint1_done">Sprint1!$H$42</definedName>
    <definedName name="sprint1_hours">Sprint1!#REF!</definedName>
    <definedName name="sprint1_interval">Sprint1!$N$4</definedName>
    <definedName name="sprint1_start">Sprint1!$O$4</definedName>
    <definedName name="sprint1_target">Sprint1!$I$42</definedName>
    <definedName name="spWeekend">Sprint1!$Y$4</definedName>
    <definedName name="Week1">Sprint1!$X$5</definedName>
    <definedName name="Weekend">Sprint1!$X$4</definedName>
    <definedName name="WeekFull">Sprint1!$X$5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Q8" i="2"/>
  <c r="X5" i="2"/>
  <c r="X6" i="2" s="1"/>
  <c r="X7" i="2" s="1"/>
  <c r="X8" i="2" s="1"/>
  <c r="X9" i="2" s="1"/>
  <c r="X10" i="2" s="1"/>
  <c r="X11" i="2" s="1"/>
  <c r="X12" i="2" s="1"/>
  <c r="AB4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B5" i="2"/>
  <c r="AA5" i="2"/>
  <c r="C42" i="2"/>
  <c r="Y11" i="2" l="1"/>
  <c r="Y10" i="2"/>
  <c r="Y9" i="2"/>
  <c r="G41" i="2"/>
  <c r="G42" i="2" s="1"/>
  <c r="F41" i="2"/>
  <c r="F42" i="2" s="1"/>
  <c r="Y12" i="2" l="1"/>
  <c r="I42" i="2"/>
  <c r="E42" i="2"/>
  <c r="D42" i="2"/>
  <c r="Y4" i="2" l="1"/>
  <c r="Y6" i="2"/>
  <c r="N7" i="2"/>
  <c r="O5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Y5" i="2" l="1"/>
  <c r="Y7" i="2"/>
  <c r="Y8" i="2"/>
  <c r="H42" i="2"/>
  <c r="M8" i="2" l="1"/>
  <c r="P4" i="2"/>
  <c r="O7" i="2"/>
  <c r="P7" i="2"/>
  <c r="J42" i="2"/>
  <c r="R8" i="2"/>
  <c r="Q4" i="2" l="1"/>
  <c r="S4" i="2" s="1"/>
  <c r="R4" i="2"/>
  <c r="M9" i="2"/>
  <c r="N8" i="2"/>
  <c r="S8" i="2"/>
  <c r="P8" i="2"/>
  <c r="R9" i="2"/>
  <c r="N9" i="2" l="1"/>
  <c r="M10" i="2"/>
  <c r="S9" i="2"/>
  <c r="T4" i="2"/>
  <c r="R10" i="2"/>
  <c r="P9" i="2"/>
  <c r="M11" i="2" l="1"/>
  <c r="N10" i="2"/>
  <c r="S10" i="2"/>
  <c r="R11" i="2"/>
  <c r="P10" i="2"/>
  <c r="S11" i="2" l="1"/>
  <c r="M12" i="2"/>
  <c r="N11" i="2"/>
  <c r="P11" i="2"/>
  <c r="R12" i="2"/>
  <c r="S12" i="2" l="1"/>
  <c r="M13" i="2"/>
  <c r="N12" i="2"/>
  <c r="R13" i="2"/>
  <c r="P12" i="2"/>
  <c r="S13" i="2" l="1"/>
  <c r="N13" i="2"/>
  <c r="M14" i="2"/>
  <c r="P13" i="2"/>
  <c r="R14" i="2"/>
  <c r="M15" i="2" l="1"/>
  <c r="S14" i="2"/>
  <c r="N14" i="2"/>
  <c r="R15" i="2"/>
  <c r="P14" i="2"/>
  <c r="N15" i="2" l="1"/>
  <c r="M16" i="2"/>
  <c r="S15" i="2"/>
  <c r="R16" i="2"/>
  <c r="P15" i="2"/>
  <c r="S16" i="2" l="1"/>
  <c r="N16" i="2"/>
  <c r="M17" i="2"/>
  <c r="R17" i="2"/>
  <c r="P16" i="2"/>
  <c r="N17" i="2" l="1"/>
  <c r="M18" i="2"/>
  <c r="S17" i="2"/>
  <c r="P17" i="2"/>
  <c r="R18" i="2"/>
  <c r="S18" i="2" l="1"/>
  <c r="N18" i="2"/>
  <c r="M19" i="2"/>
  <c r="P18" i="2"/>
  <c r="R19" i="2"/>
  <c r="P19" i="2" s="1"/>
  <c r="S19" i="2" l="1"/>
  <c r="N19" i="2"/>
</calcChain>
</file>

<file path=xl/comments1.xml><?xml version="1.0" encoding="utf-8"?>
<comments xmlns="http://schemas.openxmlformats.org/spreadsheetml/2006/main">
  <authors>
    <author>Author</author>
  </authors>
  <commentList>
    <comment ref="X2" authorId="0" shapeId="0">
      <text>
        <r>
          <rPr>
            <b/>
            <sz val="9"/>
            <color indexed="81"/>
            <rFont val="Tahoma"/>
            <family val="2"/>
          </rPr>
          <t xml:space="preserve">Days per week
</t>
        </r>
        <r>
          <rPr>
            <sz val="9"/>
            <color indexed="81"/>
            <rFont val="Tahoma"/>
            <family val="2"/>
          </rPr>
          <t>Default is 0.1 (2.4 hours per day or 17 hours per week)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Duration factor</t>
        </r>
        <r>
          <rPr>
            <sz val="9"/>
            <color indexed="81"/>
            <rFont val="Tahoma"/>
            <family val="2"/>
          </rPr>
          <t xml:space="preserve"> is used to set the interval time for status updates for the sprint. (There is always </t>
        </r>
        <r>
          <rPr>
            <b/>
            <sz val="9"/>
            <color indexed="81"/>
            <rFont val="Tahoma"/>
            <family val="2"/>
          </rPr>
          <t>12 status updates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See Duration Factor table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Add sprint start date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Every tasks has 4 stages</t>
        </r>
        <r>
          <rPr>
            <sz val="9"/>
            <color indexed="81"/>
            <rFont val="Tahoma"/>
            <family val="2"/>
          </rPr>
          <t xml:space="preserve"> before completion. Add "x" when task is completed.</t>
        </r>
      </text>
    </comment>
    <comment ref="D23" authorId="0" shapeId="0">
      <text>
        <r>
          <rPr>
            <sz val="9"/>
            <color indexed="81"/>
            <rFont val="Tahoma"/>
            <family val="2"/>
          </rPr>
          <t>Task is assigned to someone and has started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Task is reported to be completed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>Task was verified by 2nd party.
Mark with "x" if completed.
Mark with "na" if task is not verified.</t>
        </r>
      </text>
    </comment>
    <comment ref="G23" authorId="0" shapeId="0">
      <text>
        <r>
          <rPr>
            <sz val="9"/>
            <color indexed="81"/>
            <rFont val="Tahoma"/>
            <family val="2"/>
          </rPr>
          <t>Task was presented to stakeholders.
Mark with "x" if completed.
Mark with "na" if task is not presented.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Verified "na" total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Presented "na" total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Total Tasks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Total assigned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Total done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Total verified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Total presented</t>
        </r>
      </text>
    </comment>
  </commentList>
</comments>
</file>

<file path=xl/sharedStrings.xml><?xml version="1.0" encoding="utf-8"?>
<sst xmlns="http://schemas.openxmlformats.org/spreadsheetml/2006/main" count="69" uniqueCount="51">
  <si>
    <t>Todo</t>
  </si>
  <si>
    <t>Done</t>
  </si>
  <si>
    <t>Verified</t>
  </si>
  <si>
    <t>Asigned</t>
  </si>
  <si>
    <t>Task</t>
  </si>
  <si>
    <t>No</t>
  </si>
  <si>
    <t>Today:</t>
  </si>
  <si>
    <t>Date</t>
  </si>
  <si>
    <t>Target</t>
  </si>
  <si>
    <t>Actual</t>
  </si>
  <si>
    <t>Work</t>
  </si>
  <si>
    <t>Interval</t>
  </si>
  <si>
    <t>Start On: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</si>
  <si>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</si>
  <si>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</si>
  <si>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</si>
  <si>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</si>
  <si>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</si>
  <si>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</si>
  <si>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</si>
  <si>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</si>
  <si>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</si>
  <si>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na</t>
  </si>
  <si>
    <t>(na)</t>
  </si>
  <si>
    <t>QA</t>
  </si>
  <si>
    <t>Count</t>
  </si>
  <si>
    <t>Sprint story:What? Why? For Who?</t>
  </si>
  <si>
    <t>Mindmap design</t>
  </si>
  <si>
    <t>Presentation</t>
  </si>
  <si>
    <t>Quotes (costs / times)</t>
  </si>
  <si>
    <t>Cost Analysis</t>
  </si>
  <si>
    <t>Risk Register</t>
  </si>
  <si>
    <t>Presented</t>
  </si>
  <si>
    <t>x</t>
  </si>
  <si>
    <t>Approval</t>
  </si>
  <si>
    <t>Task3</t>
  </si>
  <si>
    <t>Task4</t>
  </si>
  <si>
    <t>Task5</t>
  </si>
  <si>
    <t>Task6</t>
  </si>
  <si>
    <t>Task7</t>
  </si>
  <si>
    <t>Totals</t>
  </si>
  <si>
    <t>Full</t>
  </si>
  <si>
    <t>Duration Factor</t>
  </si>
  <si>
    <t>Target Tasks</t>
  </si>
  <si>
    <t>Acumu-lative</t>
  </si>
  <si>
    <t>Contingency days</t>
  </si>
  <si>
    <t>Close-out</t>
  </si>
  <si>
    <r>
      <rPr>
        <b/>
        <sz val="11"/>
        <color theme="1"/>
        <rFont val="Calibri"/>
        <family val="2"/>
        <scheme val="minor"/>
      </rPr>
      <t>Philosophy</t>
    </r>
    <r>
      <rPr>
        <sz val="11"/>
        <color theme="1"/>
        <rFont val="Calibri"/>
        <family val="2"/>
        <scheme val="minor"/>
      </rPr>
      <t xml:space="preserve">: The duration of individual tasks does not matter. 
What really matter is that </t>
    </r>
    <r>
      <rPr>
        <b/>
        <u/>
        <sz val="11"/>
        <color theme="1"/>
        <rFont val="Calibri"/>
        <family val="2"/>
        <scheme val="minor"/>
      </rPr>
      <t>everything</t>
    </r>
    <r>
      <rPr>
        <u/>
        <sz val="11"/>
        <color theme="1"/>
        <rFont val="Calibri"/>
        <family val="2"/>
        <scheme val="minor"/>
      </rPr>
      <t xml:space="preserve"> shall to be </t>
    </r>
    <r>
      <rPr>
        <b/>
        <u/>
        <sz val="11"/>
        <color theme="1"/>
        <rFont val="Calibri"/>
        <family val="2"/>
        <scheme val="minor"/>
      </rPr>
      <t>done</t>
    </r>
    <r>
      <rPr>
        <u/>
        <sz val="11"/>
        <color theme="1"/>
        <rFont val="Calibri"/>
        <family val="2"/>
        <scheme val="minor"/>
      </rPr>
      <t xml:space="preserve"> on or before the </t>
    </r>
    <r>
      <rPr>
        <b/>
        <u/>
        <sz val="11"/>
        <color theme="1"/>
        <rFont val="Calibri"/>
        <family val="2"/>
        <scheme val="minor"/>
      </rPr>
      <t>deadline!</t>
    </r>
  </si>
  <si>
    <t>Research context</t>
  </si>
  <si>
    <t>Terms &amp; Accronyms</t>
  </si>
  <si>
    <t>Copy Sprint 1 to this tab and update values to capture next sprint.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</si>
</sst>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6" borderId="1" xfId="2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0" fillId="0" borderId="0" xfId="0" applyBorder="1" applyProtection="1"/>
    <xf numFmtId="14" fontId="0" fillId="0" borderId="1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16" fontId="0" fillId="0" borderId="0" xfId="0" applyNumberFormat="1"/>
    <xf numFmtId="0" fontId="3" fillId="0" borderId="0" xfId="0" applyFont="1" applyFill="1" applyBorder="1"/>
    <xf numFmtId="0" fontId="3" fillId="3" borderId="8" xfId="0" applyFont="1" applyFill="1" applyBorder="1"/>
    <xf numFmtId="9" fontId="8" fillId="7" borderId="11" xfId="1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Alignment="1"/>
    <xf numFmtId="0" fontId="3" fillId="3" borderId="8" xfId="0" applyFont="1" applyFill="1" applyBorder="1" applyAlignment="1">
      <alignment horizontal="right"/>
    </xf>
    <xf numFmtId="14" fontId="0" fillId="0" borderId="10" xfId="0" applyNumberFormat="1" applyFill="1" applyBorder="1"/>
    <xf numFmtId="0" fontId="3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6" borderId="26" xfId="2" applyFill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" fontId="0" fillId="0" borderId="2" xfId="0" applyNumberFormat="1" applyBorder="1"/>
    <xf numFmtId="16" fontId="0" fillId="0" borderId="27" xfId="0" applyNumberFormat="1" applyBorder="1"/>
    <xf numFmtId="0" fontId="0" fillId="7" borderId="13" xfId="0" applyFill="1" applyBorder="1" applyAlignment="1">
      <alignment horizontal="center" wrapText="1"/>
    </xf>
    <xf numFmtId="0" fontId="0" fillId="7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4" fillId="4" borderId="13" xfId="0" applyFont="1" applyFill="1" applyBorder="1" applyAlignment="1">
      <alignment horizontal="center" wrapText="1"/>
    </xf>
    <xf numFmtId="0" fontId="4" fillId="4" borderId="14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right" wrapText="1"/>
    </xf>
    <xf numFmtId="0" fontId="3" fillId="3" borderId="18" xfId="0" applyFont="1" applyFill="1" applyBorder="1" applyAlignment="1">
      <alignment horizontal="right" wrapText="1"/>
    </xf>
    <xf numFmtId="164" fontId="0" fillId="0" borderId="3" xfId="0" applyNumberFormat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1" fontId="4" fillId="5" borderId="11" xfId="0" applyNumberFormat="1" applyFont="1" applyFill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1" formatCode="dd\-mmm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39947977420189712"/>
          <c:y val="1.2139599660855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62608770761351E-2"/>
          <c:y val="0.10962058493752885"/>
          <c:w val="0.91781517254192757"/>
          <c:h val="0.59016201745489638"/>
        </c:manualLayout>
      </c:layout>
      <c:lineChart>
        <c:grouping val="standard"/>
        <c:varyColors val="0"/>
        <c:ser>
          <c:idx val="0"/>
          <c:order val="0"/>
          <c:tx>
            <c:strRef>
              <c:f>Sprint1!$O$6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Sprint1!$N$7:$N$19</c:f>
              <c:numCache>
                <c:formatCode>d\-mmm</c:formatCode>
                <c:ptCount val="13"/>
                <c:pt idx="0">
                  <c:v>43761</c:v>
                </c:pt>
                <c:pt idx="1">
                  <c:v>43762.15</c:v>
                </c:pt>
                <c:pt idx="2">
                  <c:v>43763.3</c:v>
                </c:pt>
                <c:pt idx="3">
                  <c:v>43764.45</c:v>
                </c:pt>
                <c:pt idx="4">
                  <c:v>43765.599999999999</c:v>
                </c:pt>
                <c:pt idx="5">
                  <c:v>43766.75</c:v>
                </c:pt>
                <c:pt idx="6">
                  <c:v>43767.9</c:v>
                </c:pt>
                <c:pt idx="7">
                  <c:v>43769.05</c:v>
                </c:pt>
                <c:pt idx="8">
                  <c:v>43770.2</c:v>
                </c:pt>
                <c:pt idx="9">
                  <c:v>43771.35</c:v>
                </c:pt>
                <c:pt idx="10">
                  <c:v>43772.5</c:v>
                </c:pt>
                <c:pt idx="11">
                  <c:v>43773.65</c:v>
                </c:pt>
                <c:pt idx="12">
                  <c:v>43774.8</c:v>
                </c:pt>
              </c:numCache>
            </c:numRef>
          </c:cat>
          <c:val>
            <c:numRef>
              <c:f>Sprint1!$O$7:$O$19</c:f>
              <c:numCache>
                <c:formatCode>General</c:formatCode>
                <c:ptCount val="13"/>
                <c:pt idx="0">
                  <c:v>47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Sprint1!$P$6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Sprint1!$N$7:$N$19</c:f>
              <c:numCache>
                <c:formatCode>d\-mmm</c:formatCode>
                <c:ptCount val="13"/>
                <c:pt idx="0">
                  <c:v>43761</c:v>
                </c:pt>
                <c:pt idx="1">
                  <c:v>43762.15</c:v>
                </c:pt>
                <c:pt idx="2">
                  <c:v>43763.3</c:v>
                </c:pt>
                <c:pt idx="3">
                  <c:v>43764.45</c:v>
                </c:pt>
                <c:pt idx="4">
                  <c:v>43765.599999999999</c:v>
                </c:pt>
                <c:pt idx="5">
                  <c:v>43766.75</c:v>
                </c:pt>
                <c:pt idx="6">
                  <c:v>43767.9</c:v>
                </c:pt>
                <c:pt idx="7">
                  <c:v>43769.05</c:v>
                </c:pt>
                <c:pt idx="8">
                  <c:v>43770.2</c:v>
                </c:pt>
                <c:pt idx="9">
                  <c:v>43771.35</c:v>
                </c:pt>
                <c:pt idx="10">
                  <c:v>43772.5</c:v>
                </c:pt>
                <c:pt idx="11">
                  <c:v>43773.65</c:v>
                </c:pt>
                <c:pt idx="12">
                  <c:v>43774.8</c:v>
                </c:pt>
              </c:numCache>
            </c:numRef>
          </c:cat>
          <c:val>
            <c:numRef>
              <c:f>Sprint1!$P$7:$P$19</c:f>
              <c:numCache>
                <c:formatCode>General</c:formatCode>
                <c:ptCount val="13"/>
                <c:pt idx="0">
                  <c:v>47</c:v>
                </c:pt>
                <c:pt idx="1">
                  <c:v>45</c:v>
                </c:pt>
                <c:pt idx="2">
                  <c:v>43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7048"/>
        <c:axId val="522909008"/>
      </c:lineChart>
      <c:catAx>
        <c:axId val="5229070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9008"/>
        <c:crosses val="autoZero"/>
        <c:auto val="0"/>
        <c:lblAlgn val="ctr"/>
        <c:lblOffset val="100"/>
        <c:noMultiLvlLbl val="1"/>
      </c:catAx>
      <c:valAx>
        <c:axId val="5229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</xdr:row>
      <xdr:rowOff>157161</xdr:rowOff>
    </xdr:from>
    <xdr:to>
      <xdr:col>9</xdr:col>
      <xdr:colOff>352425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333375</xdr:colOff>
      <xdr:row>26</xdr:row>
      <xdr:rowOff>47625</xdr:rowOff>
    </xdr:from>
    <xdr:ext cx="2060564" cy="781240"/>
    <xdr:sp macro="" textlink="">
      <xdr:nvSpPr>
        <xdr:cNvPr id="7" name="TextBox 6"/>
        <xdr:cNvSpPr txBox="1"/>
      </xdr:nvSpPr>
      <xdr:spPr>
        <a:xfrm>
          <a:off x="7239000" y="5229225"/>
          <a:ext cx="2060564" cy="78124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 b="1"/>
            <a:t>Adding</a:t>
          </a:r>
          <a:r>
            <a:rPr lang="en-ZA" sz="1100" b="1" baseline="0"/>
            <a:t> tasks:</a:t>
          </a:r>
        </a:p>
        <a:p>
          <a:r>
            <a:rPr lang="en-ZA" sz="1100" b="0" baseline="0"/>
            <a:t>(More tasks can be added easily)</a:t>
          </a:r>
        </a:p>
        <a:p>
          <a:r>
            <a:rPr lang="en-ZA" sz="1100" baseline="0"/>
            <a:t>1. Insert spreadsheet lines</a:t>
          </a:r>
        </a:p>
        <a:p>
          <a:r>
            <a:rPr lang="en-ZA" sz="1100" baseline="0"/>
            <a:t>2. Drag table bigger</a:t>
          </a:r>
          <a:endParaRPr lang="en-ZA" sz="1100"/>
        </a:p>
      </xdr:txBody>
    </xdr:sp>
    <xdr:clientData/>
  </xdr:oneCellAnchor>
  <xdr:twoCellAnchor>
    <xdr:from>
      <xdr:col>7</xdr:col>
      <xdr:colOff>95250</xdr:colOff>
      <xdr:row>28</xdr:row>
      <xdr:rowOff>57245</xdr:rowOff>
    </xdr:from>
    <xdr:to>
      <xdr:col>10</xdr:col>
      <xdr:colOff>333375</xdr:colOff>
      <xdr:row>38</xdr:row>
      <xdr:rowOff>19050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5581650" y="5619845"/>
          <a:ext cx="1657350" cy="1866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22</xdr:row>
      <xdr:rowOff>38100</xdr:rowOff>
    </xdr:from>
    <xdr:to>
      <xdr:col>13</xdr:col>
      <xdr:colOff>828676</xdr:colOff>
      <xdr:row>25</xdr:row>
      <xdr:rowOff>133350</xdr:rowOff>
    </xdr:to>
    <xdr:sp macro="" textlink="">
      <xdr:nvSpPr>
        <xdr:cNvPr id="10" name="TextBox 9"/>
        <xdr:cNvSpPr txBox="1"/>
      </xdr:nvSpPr>
      <xdr:spPr>
        <a:xfrm>
          <a:off x="7534276" y="4457700"/>
          <a:ext cx="1066800" cy="6667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Sprint always</a:t>
          </a:r>
          <a:r>
            <a:rPr lang="en-ZA" sz="1100" baseline="0"/>
            <a:t> </a:t>
          </a:r>
          <a:r>
            <a:rPr lang="en-ZA" sz="1100"/>
            <a:t>has 12 status update events</a:t>
          </a:r>
        </a:p>
      </xdr:txBody>
    </xdr:sp>
    <xdr:clientData/>
  </xdr:twoCellAnchor>
  <xdr:twoCellAnchor>
    <xdr:from>
      <xdr:col>11</xdr:col>
      <xdr:colOff>200025</xdr:colOff>
      <xdr:row>19</xdr:row>
      <xdr:rowOff>47625</xdr:rowOff>
    </xdr:from>
    <xdr:to>
      <xdr:col>13</xdr:col>
      <xdr:colOff>295276</xdr:colOff>
      <xdr:row>22</xdr:row>
      <xdr:rowOff>38100</xdr:rowOff>
    </xdr:to>
    <xdr:cxnSp macro="">
      <xdr:nvCxnSpPr>
        <xdr:cNvPr id="12" name="Straight Arrow Connector 11"/>
        <xdr:cNvCxnSpPr>
          <a:stCxn id="10" idx="0"/>
        </xdr:cNvCxnSpPr>
      </xdr:nvCxnSpPr>
      <xdr:spPr>
        <a:xfrm flipH="1" flipV="1">
          <a:off x="7677150" y="3876675"/>
          <a:ext cx="390526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171451</xdr:colOff>
      <xdr:row>12</xdr:row>
      <xdr:rowOff>57150</xdr:rowOff>
    </xdr:from>
    <xdr:to>
      <xdr:col>24</xdr:col>
      <xdr:colOff>19050</xdr:colOff>
      <xdr:row>15</xdr:row>
      <xdr:rowOff>180972</xdr:rowOff>
    </xdr:to>
    <xdr:cxnSp macro="">
      <xdr:nvCxnSpPr>
        <xdr:cNvPr id="15" name="Straight Arrow Connector 14"/>
        <xdr:cNvCxnSpPr>
          <a:stCxn id="13" idx="0"/>
        </xdr:cNvCxnSpPr>
      </xdr:nvCxnSpPr>
      <xdr:spPr>
        <a:xfrm flipH="1" flipV="1">
          <a:off x="14001751" y="2543175"/>
          <a:ext cx="180974" cy="695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24</xdr:row>
      <xdr:rowOff>85725</xdr:rowOff>
    </xdr:from>
    <xdr:to>
      <xdr:col>17</xdr:col>
      <xdr:colOff>142876</xdr:colOff>
      <xdr:row>28</xdr:row>
      <xdr:rowOff>0</xdr:rowOff>
    </xdr:to>
    <xdr:sp macro="" textlink="">
      <xdr:nvSpPr>
        <xdr:cNvPr id="23" name="TextBox 22"/>
        <xdr:cNvSpPr txBox="1"/>
      </xdr:nvSpPr>
      <xdr:spPr>
        <a:xfrm>
          <a:off x="9420225" y="4886325"/>
          <a:ext cx="1362076" cy="6762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Dates:</a:t>
          </a:r>
        </a:p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dd-mmm (hh:mm)</a:t>
          </a:r>
          <a:r>
            <a:rPr lang="en-ZA"/>
            <a:t> </a:t>
          </a:r>
        </a:p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dd-mmm</a:t>
          </a:r>
          <a:r>
            <a:rPr lang="en-ZA"/>
            <a:t> </a:t>
          </a:r>
          <a:endParaRPr lang="en-ZA" sz="1100"/>
        </a:p>
      </xdr:txBody>
    </xdr:sp>
    <xdr:clientData/>
  </xdr:twoCellAnchor>
  <xdr:twoCellAnchor>
    <xdr:from>
      <xdr:col>13</xdr:col>
      <xdr:colOff>847725</xdr:colOff>
      <xdr:row>19</xdr:row>
      <xdr:rowOff>38100</xdr:rowOff>
    </xdr:from>
    <xdr:to>
      <xdr:col>15</xdr:col>
      <xdr:colOff>585788</xdr:colOff>
      <xdr:row>24</xdr:row>
      <xdr:rowOff>85725</xdr:rowOff>
    </xdr:to>
    <xdr:cxnSp macro="">
      <xdr:nvCxnSpPr>
        <xdr:cNvPr id="25" name="Straight Arrow Connector 24"/>
        <xdr:cNvCxnSpPr>
          <a:stCxn id="23" idx="0"/>
        </xdr:cNvCxnSpPr>
      </xdr:nvCxnSpPr>
      <xdr:spPr>
        <a:xfrm flipH="1" flipV="1">
          <a:off x="8620125" y="3867150"/>
          <a:ext cx="1481138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23</xdr:row>
      <xdr:rowOff>161924</xdr:rowOff>
    </xdr:from>
    <xdr:to>
      <xdr:col>28</xdr:col>
      <xdr:colOff>57150</xdr:colOff>
      <xdr:row>38</xdr:row>
      <xdr:rowOff>0</xdr:rowOff>
    </xdr:to>
    <xdr:sp macro="" textlink="">
      <xdr:nvSpPr>
        <xdr:cNvPr id="3" name="TextBox 2"/>
        <xdr:cNvSpPr txBox="1"/>
      </xdr:nvSpPr>
      <xdr:spPr>
        <a:xfrm>
          <a:off x="11687175" y="4772024"/>
          <a:ext cx="4152900" cy="2695576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Detail</a:t>
          </a:r>
          <a:r>
            <a:rPr lang="en-ZA" sz="1100" b="1" baseline="0"/>
            <a:t> project planning:</a:t>
          </a:r>
        </a:p>
        <a:p>
          <a:r>
            <a:rPr lang="en-ZA" sz="1100" baseline="0"/>
            <a:t>1. All tasks need to be defined before start</a:t>
          </a:r>
        </a:p>
        <a:p>
          <a:r>
            <a:rPr lang="en-ZA" sz="1100" baseline="0"/>
            <a:t>2. Tasks need to be of equal duration</a:t>
          </a:r>
        </a:p>
        <a:p>
          <a:r>
            <a:rPr lang="en-ZA" sz="1100" baseline="0"/>
            <a:t>3. Scope shall be freezed upon project start</a:t>
          </a:r>
        </a:p>
        <a:p>
          <a:r>
            <a:rPr lang="en-ZA" sz="1100" baseline="0"/>
            <a:t>4. There shall be 12 status feedback update sessions</a:t>
          </a:r>
        </a:p>
        <a:p>
          <a:r>
            <a:rPr lang="en-ZA" sz="1100" baseline="0"/>
            <a:t>5. Two week period is the optimum duration</a:t>
          </a:r>
        </a:p>
        <a:p>
          <a:r>
            <a:rPr lang="en-ZA" sz="1100" baseline="0"/>
            <a:t>------------------------------------------------------</a:t>
          </a:r>
        </a:p>
        <a:p>
          <a:r>
            <a:rPr lang="en-ZA" sz="1100" b="1" baseline="0"/>
            <a:t>Advantages:</a:t>
          </a:r>
        </a:p>
        <a:p>
          <a:r>
            <a:rPr lang="en-ZA" sz="1100" baseline="0"/>
            <a:t>1. Provide sprint progress %</a:t>
          </a:r>
        </a:p>
        <a:p>
          <a:r>
            <a:rPr lang="en-ZA" sz="1100" baseline="0"/>
            <a:t>2. Give current task target to be done to complete within deadline</a:t>
          </a:r>
        </a:p>
        <a:p>
          <a:r>
            <a:rPr lang="en-ZA" sz="1100" baseline="0"/>
            <a:t>3. Burndown chart</a:t>
          </a:r>
        </a:p>
        <a:p>
          <a:r>
            <a:rPr lang="en-ZA" sz="1100" baseline="0"/>
            <a:t>4. Update of project status is simple and effective</a:t>
          </a:r>
        </a:p>
        <a:p>
          <a:r>
            <a:rPr lang="en-ZA" sz="1100" baseline="0"/>
            <a:t>5. This process has proven to be highly effective and productive specially with specific deadlines</a:t>
          </a:r>
        </a:p>
        <a:p>
          <a:endParaRPr lang="en-ZA" sz="1100"/>
        </a:p>
      </xdr:txBody>
    </xdr:sp>
    <xdr:clientData/>
  </xdr:twoCellAnchor>
  <xdr:oneCellAnchor>
    <xdr:from>
      <xdr:col>20</xdr:col>
      <xdr:colOff>323849</xdr:colOff>
      <xdr:row>15</xdr:row>
      <xdr:rowOff>180972</xdr:rowOff>
    </xdr:from>
    <xdr:ext cx="3086102" cy="1228727"/>
    <xdr:sp macro="" textlink="">
      <xdr:nvSpPr>
        <xdr:cNvPr id="13" name="TextBox 12"/>
        <xdr:cNvSpPr txBox="1"/>
      </xdr:nvSpPr>
      <xdr:spPr>
        <a:xfrm>
          <a:off x="12639674" y="3238497"/>
          <a:ext cx="3086102" cy="12287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ZA" sz="1100">
              <a:solidFill>
                <a:schemeClr val="dk1"/>
              </a:solidFill>
              <a:latin typeface="+mn-lt"/>
              <a:ea typeface="+mn-ea"/>
              <a:cs typeface="+mn-cs"/>
            </a:rPr>
            <a:t>Total</a:t>
          </a:r>
          <a:r>
            <a:rPr lang="en-ZA" sz="1100" b="1" u="sng"/>
            <a:t> Time to complete sprint:</a:t>
          </a:r>
        </a:p>
        <a:p>
          <a:r>
            <a:rPr lang="en-ZA" sz="1100"/>
            <a:t>- Contingency is subtracted</a:t>
          </a:r>
          <a:r>
            <a:rPr lang="en-ZA" sz="1100" baseline="0"/>
            <a:t> from time</a:t>
          </a:r>
          <a:endParaRPr lang="en-ZA" sz="1100"/>
        </a:p>
        <a:p>
          <a:r>
            <a:rPr lang="en-ZA" sz="1100"/>
            <a:t>- Contigency of 2 days will exclude weekends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Contigency of 0.1 days is about 2.4 hours / 24 hour day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(Real time is used -&gt; 24 hour days &amp; 7 days / week)</a:t>
          </a:r>
          <a:endParaRPr lang="en-ZA">
            <a:effectLst/>
          </a:endParaRPr>
        </a:p>
        <a:p>
          <a:endParaRPr lang="en-ZA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B23:G38" totalsRowShown="0" headerRowDxfId="16" headerRowBorderDxfId="15" tableBorderDxfId="14" totalsRowBorderDxfId="13">
  <autoFilter ref="B23:G38"/>
  <tableColumns count="6">
    <tableColumn id="1" name="No" dataDxfId="12">
      <calculatedColumnFormula>B23+1</calculatedColumnFormula>
    </tableColumn>
    <tableColumn id="2" name="Task" dataDxfId="11"/>
    <tableColumn id="3" name="Asigned" dataDxfId="10"/>
    <tableColumn id="4" name="Done" dataDxfId="9"/>
    <tableColumn id="5" name="Verified" dataDxfId="8"/>
    <tableColumn id="6" name="Present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356" displayName="Table356" ref="N6:P19" totalsRowShown="0" headerRowDxfId="6" headerRowBorderDxfId="5" tableBorderDxfId="4" totalsRowBorderDxfId="3">
  <autoFilter ref="N6:P19"/>
  <tableColumns count="3">
    <tableColumn id="1" name="Date" dataDxfId="2">
      <calculatedColumnFormula>sprint1_start +M7</calculatedColumnFormula>
    </tableColumn>
    <tableColumn id="2" name="Target" dataDxfId="1"/>
    <tableColumn id="3" name="Actual" dataDxfId="0">
      <calculatedColumnFormula>sprint1_target-R7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2"/>
  <sheetViews>
    <sheetView tabSelected="1" topLeftCell="A16" zoomScale="110" zoomScaleNormal="110" workbookViewId="0">
      <selection activeCell="D27" sqref="D27"/>
    </sheetView>
  </sheetViews>
  <sheetFormatPr defaultRowHeight="15" x14ac:dyDescent="0.25"/>
  <cols>
    <col min="1" max="1" width="6" customWidth="1"/>
    <col min="2" max="2" width="5.85546875" bestFit="1" customWidth="1"/>
    <col min="3" max="3" width="27.140625" customWidth="1"/>
    <col min="4" max="4" width="10.42578125" bestFit="1" customWidth="1"/>
    <col min="6" max="6" width="11.140625" customWidth="1"/>
    <col min="7" max="7" width="12.5703125" customWidth="1"/>
    <col min="8" max="8" width="5.7109375" bestFit="1" customWidth="1"/>
    <col min="9" max="9" width="7" bestFit="1" customWidth="1"/>
    <col min="10" max="10" width="8.5703125" bestFit="1" customWidth="1"/>
    <col min="11" max="11" width="138.7109375" customWidth="1"/>
    <col min="12" max="12" width="4.42578125" customWidth="1"/>
    <col min="13" max="13" width="6.5703125" customWidth="1"/>
    <col min="14" max="14" width="14.7109375" customWidth="1"/>
    <col min="15" max="15" width="11.42578125" customWidth="1"/>
    <col min="16" max="16" width="11.140625" customWidth="1"/>
    <col min="17" max="17" width="5.7109375" customWidth="1"/>
    <col min="18" max="18" width="8.7109375" customWidth="1"/>
    <col min="19" max="19" width="9.85546875" customWidth="1"/>
    <col min="20" max="20" width="6.5703125" customWidth="1"/>
    <col min="21" max="21" width="7.42578125" customWidth="1"/>
    <col min="22" max="22" width="6" customWidth="1"/>
    <col min="23" max="23" width="9.28515625" customWidth="1"/>
    <col min="24" max="24" width="5" customWidth="1"/>
    <col min="25" max="25" width="9.140625" customWidth="1"/>
    <col min="26" max="26" width="5" customWidth="1"/>
    <col min="27" max="27" width="5.85546875" customWidth="1"/>
    <col min="28" max="28" width="4.28515625" customWidth="1"/>
    <col min="29" max="30" width="9.140625" customWidth="1"/>
  </cols>
  <sheetData>
    <row r="1" spans="1:28" ht="11.25" customHeight="1" thickBot="1" x14ac:dyDescent="0.3">
      <c r="A1" s="36"/>
      <c r="B1" s="36"/>
      <c r="C1" s="36"/>
      <c r="D1" s="36"/>
      <c r="E1" s="36"/>
      <c r="F1" s="36"/>
      <c r="G1" s="36"/>
      <c r="H1" s="36"/>
      <c r="I1" s="36"/>
      <c r="J1" s="36"/>
    </row>
    <row r="2" spans="1:28" ht="31.5" customHeight="1" thickBot="1" x14ac:dyDescent="0.3">
      <c r="B2" s="69" t="s">
        <v>47</v>
      </c>
      <c r="C2" s="70"/>
      <c r="D2" s="70"/>
      <c r="E2" s="70"/>
      <c r="F2" s="70"/>
      <c r="G2" s="70"/>
      <c r="H2" s="70"/>
      <c r="I2" s="70"/>
      <c r="J2" s="71"/>
      <c r="N2" s="86" t="s">
        <v>42</v>
      </c>
      <c r="T2" s="87" t="s">
        <v>43</v>
      </c>
      <c r="V2" s="90" t="s">
        <v>45</v>
      </c>
      <c r="W2" s="91"/>
      <c r="X2" s="63">
        <v>0.1</v>
      </c>
      <c r="Y2" s="88" t="s">
        <v>42</v>
      </c>
      <c r="AA2" s="77" t="s">
        <v>16</v>
      </c>
      <c r="AB2" s="78"/>
    </row>
    <row r="3" spans="1:28" ht="15.75" thickBot="1" x14ac:dyDescent="0.3">
      <c r="I3" s="7"/>
      <c r="J3" s="7"/>
      <c r="K3" s="7"/>
      <c r="L3" s="7"/>
      <c r="M3" s="30"/>
      <c r="N3" s="86"/>
      <c r="O3" s="20" t="s">
        <v>12</v>
      </c>
      <c r="P3" s="20" t="s">
        <v>14</v>
      </c>
      <c r="Q3" s="20" t="s">
        <v>16</v>
      </c>
      <c r="R3" s="20" t="s">
        <v>15</v>
      </c>
      <c r="S3" s="20" t="s">
        <v>18</v>
      </c>
      <c r="T3" s="93"/>
      <c r="V3" s="44" t="s">
        <v>25</v>
      </c>
      <c r="W3" s="20" t="s">
        <v>17</v>
      </c>
      <c r="X3" s="20" t="s">
        <v>16</v>
      </c>
      <c r="Y3" s="89"/>
      <c r="Z3" s="30"/>
      <c r="AA3" s="44" t="s">
        <v>10</v>
      </c>
      <c r="AB3" s="52" t="s">
        <v>41</v>
      </c>
    </row>
    <row r="4" spans="1:28" ht="15.75" thickBot="1" x14ac:dyDescent="0.3">
      <c r="I4" s="7"/>
      <c r="J4" s="7"/>
      <c r="K4" s="7"/>
      <c r="L4" s="7"/>
      <c r="N4" s="62">
        <f>sp2Weeks</f>
        <v>1.1500000000000001</v>
      </c>
      <c r="O4" s="21">
        <v>43761</v>
      </c>
      <c r="P4" s="26">
        <f>sprint1_start + (sprint1_interval*12)</f>
        <v>43774.8</v>
      </c>
      <c r="Q4" s="18">
        <f>DATEDIF(O4,P4,"d")+1</f>
        <v>14</v>
      </c>
      <c r="R4" s="18">
        <f ca="1">DATEDIF(O5,P4,"d")</f>
        <v>13</v>
      </c>
      <c r="S4" s="92">
        <f>I42/Q4</f>
        <v>3.3571428571428572</v>
      </c>
      <c r="T4" s="94">
        <f ca="1">(Q4-R4)*S4</f>
        <v>3.3571428571428572</v>
      </c>
      <c r="V4" s="54">
        <v>1</v>
      </c>
      <c r="W4" s="9" t="s">
        <v>21</v>
      </c>
      <c r="X4" s="64">
        <v>2</v>
      </c>
      <c r="Y4" s="57">
        <f>X4/12</f>
        <v>0.16666666666666666</v>
      </c>
      <c r="AA4" s="54"/>
      <c r="AB4" s="59">
        <f>Weekend</f>
        <v>2</v>
      </c>
    </row>
    <row r="5" spans="1:28" ht="15.75" thickBot="1" x14ac:dyDescent="0.3">
      <c r="I5" s="7"/>
      <c r="J5" s="7"/>
      <c r="K5" s="7"/>
      <c r="L5" s="7"/>
      <c r="N5" s="38" t="s">
        <v>6</v>
      </c>
      <c r="O5" s="39">
        <f ca="1">NOW()</f>
        <v>43761.412082986113</v>
      </c>
      <c r="P5" s="12"/>
      <c r="Q5" s="2"/>
      <c r="R5" s="11"/>
      <c r="V5" s="55">
        <v>1</v>
      </c>
      <c r="W5" s="9" t="s">
        <v>19</v>
      </c>
      <c r="X5" s="65">
        <f>(V5*5-X2) + Weekend</f>
        <v>6.9</v>
      </c>
      <c r="Y5" s="57">
        <f t="shared" ref="Y5:Y8" si="0">X5/12</f>
        <v>0.57500000000000007</v>
      </c>
      <c r="AA5" s="54">
        <f>V5*5</f>
        <v>5</v>
      </c>
      <c r="AB5" s="59">
        <f>V5*7</f>
        <v>7</v>
      </c>
    </row>
    <row r="6" spans="1:28" x14ac:dyDescent="0.25">
      <c r="L6" s="77" t="s">
        <v>5</v>
      </c>
      <c r="M6" s="40" t="s">
        <v>11</v>
      </c>
      <c r="N6" s="41" t="s">
        <v>7</v>
      </c>
      <c r="O6" s="42" t="s">
        <v>8</v>
      </c>
      <c r="P6" s="43" t="s">
        <v>9</v>
      </c>
      <c r="Q6" s="80" t="s">
        <v>1</v>
      </c>
      <c r="R6" s="82" t="s">
        <v>44</v>
      </c>
      <c r="S6" s="84" t="s">
        <v>0</v>
      </c>
      <c r="V6" s="55">
        <v>2</v>
      </c>
      <c r="W6" s="9" t="s">
        <v>20</v>
      </c>
      <c r="X6" s="65">
        <f>Week1+WeekFull</f>
        <v>13.8</v>
      </c>
      <c r="Y6" s="57">
        <f t="shared" si="0"/>
        <v>1.1500000000000001</v>
      </c>
      <c r="AA6" s="54">
        <f t="shared" ref="AA6:AA12" si="1">V6*5</f>
        <v>10</v>
      </c>
      <c r="AB6" s="59">
        <f t="shared" ref="AB6:AB12" si="2">V6*7</f>
        <v>14</v>
      </c>
    </row>
    <row r="7" spans="1:28" x14ac:dyDescent="0.25">
      <c r="L7" s="79"/>
      <c r="M7" s="9">
        <v>0</v>
      </c>
      <c r="N7" s="67">
        <f t="shared" ref="N7:N19" si="3">sprint1_start +M7</f>
        <v>43761</v>
      </c>
      <c r="O7" s="9">
        <f>sprint1_target</f>
        <v>47</v>
      </c>
      <c r="P7" s="14">
        <f t="shared" ref="P7:P19" si="4">sprint1_target-R7</f>
        <v>47</v>
      </c>
      <c r="Q7" s="81"/>
      <c r="R7" s="83"/>
      <c r="S7" s="85"/>
      <c r="V7" s="55">
        <v>3</v>
      </c>
      <c r="W7" s="9" t="s">
        <v>20</v>
      </c>
      <c r="X7" s="65">
        <f t="shared" ref="X7:X12" si="5">X6+WeekFull</f>
        <v>20.700000000000003</v>
      </c>
      <c r="Y7" s="57">
        <f t="shared" si="0"/>
        <v>1.7250000000000003</v>
      </c>
      <c r="AA7" s="54">
        <f t="shared" si="1"/>
        <v>15</v>
      </c>
      <c r="AB7" s="59">
        <f t="shared" si="2"/>
        <v>21</v>
      </c>
    </row>
    <row r="8" spans="1:28" x14ac:dyDescent="0.25">
      <c r="L8" s="44">
        <v>1</v>
      </c>
      <c r="M8" s="13">
        <f t="shared" ref="M8:M19" si="6">M7+sprint1_interval</f>
        <v>1.1500000000000001</v>
      </c>
      <c r="N8" s="67">
        <f t="shared" si="3"/>
        <v>43762.15</v>
      </c>
      <c r="O8" s="9"/>
      <c r="P8" s="14">
        <f t="shared" si="4"/>
        <v>45</v>
      </c>
      <c r="Q8" s="17">
        <f>sprint1_done</f>
        <v>2</v>
      </c>
      <c r="R8" s="9">
        <f>R7+Q8</f>
        <v>2</v>
      </c>
      <c r="S8" s="45">
        <f t="shared" ref="S8:S19" si="7">(sprint1_target/12) *M8</f>
        <v>4.5041666666666673</v>
      </c>
      <c r="V8" s="55">
        <v>4</v>
      </c>
      <c r="W8" s="9" t="s">
        <v>20</v>
      </c>
      <c r="X8" s="65">
        <f t="shared" si="5"/>
        <v>27.6</v>
      </c>
      <c r="Y8" s="57">
        <f t="shared" si="0"/>
        <v>2.3000000000000003</v>
      </c>
      <c r="AA8" s="54">
        <f t="shared" si="1"/>
        <v>20</v>
      </c>
      <c r="AB8" s="59">
        <f t="shared" si="2"/>
        <v>28</v>
      </c>
    </row>
    <row r="9" spans="1:28" x14ac:dyDescent="0.25">
      <c r="L9" s="44">
        <v>2</v>
      </c>
      <c r="M9" s="13">
        <f t="shared" si="6"/>
        <v>2.3000000000000003</v>
      </c>
      <c r="N9" s="67">
        <f t="shared" si="3"/>
        <v>43763.3</v>
      </c>
      <c r="O9" s="9"/>
      <c r="P9" s="14">
        <f t="shared" si="4"/>
        <v>43</v>
      </c>
      <c r="Q9" s="17">
        <v>4</v>
      </c>
      <c r="R9" s="9">
        <f>MAX(Q9,R8)</f>
        <v>4</v>
      </c>
      <c r="S9" s="45">
        <f t="shared" si="7"/>
        <v>9.0083333333333346</v>
      </c>
      <c r="V9" s="55">
        <v>5</v>
      </c>
      <c r="W9" s="9" t="s">
        <v>20</v>
      </c>
      <c r="X9" s="65">
        <f t="shared" si="5"/>
        <v>34.5</v>
      </c>
      <c r="Y9" s="57">
        <f t="shared" ref="Y9:Y10" si="8">X9/12</f>
        <v>2.875</v>
      </c>
      <c r="AA9" s="54">
        <f t="shared" si="1"/>
        <v>25</v>
      </c>
      <c r="AB9" s="59">
        <f t="shared" si="2"/>
        <v>35</v>
      </c>
    </row>
    <row r="10" spans="1:28" x14ac:dyDescent="0.25">
      <c r="L10" s="44">
        <v>3</v>
      </c>
      <c r="M10" s="13">
        <f t="shared" si="6"/>
        <v>3.45</v>
      </c>
      <c r="N10" s="67">
        <f t="shared" si="3"/>
        <v>43764.45</v>
      </c>
      <c r="O10" s="9"/>
      <c r="P10" s="14">
        <f t="shared" si="4"/>
        <v>41</v>
      </c>
      <c r="Q10" s="17">
        <v>6</v>
      </c>
      <c r="R10" s="9">
        <f t="shared" ref="R10:R19" si="9">MAX(Q10,R9)</f>
        <v>6</v>
      </c>
      <c r="S10" s="45">
        <f t="shared" si="7"/>
        <v>13.512500000000001</v>
      </c>
      <c r="V10" s="55">
        <v>6</v>
      </c>
      <c r="W10" s="9" t="s">
        <v>20</v>
      </c>
      <c r="X10" s="65">
        <f t="shared" si="5"/>
        <v>41.4</v>
      </c>
      <c r="Y10" s="57">
        <f t="shared" si="8"/>
        <v>3.4499999999999997</v>
      </c>
      <c r="AA10" s="54">
        <f t="shared" si="1"/>
        <v>30</v>
      </c>
      <c r="AB10" s="59">
        <f t="shared" si="2"/>
        <v>42</v>
      </c>
    </row>
    <row r="11" spans="1:28" x14ac:dyDescent="0.25">
      <c r="L11" s="44">
        <v>4</v>
      </c>
      <c r="M11" s="13">
        <f t="shared" si="6"/>
        <v>4.6000000000000005</v>
      </c>
      <c r="N11" s="67">
        <f t="shared" si="3"/>
        <v>43765.599999999999</v>
      </c>
      <c r="O11" s="9"/>
      <c r="P11" s="14">
        <f t="shared" si="4"/>
        <v>41</v>
      </c>
      <c r="Q11" s="17">
        <v>0</v>
      </c>
      <c r="R11" s="9">
        <f t="shared" si="9"/>
        <v>6</v>
      </c>
      <c r="S11" s="45">
        <f t="shared" si="7"/>
        <v>18.016666666666669</v>
      </c>
      <c r="V11" s="55">
        <v>7</v>
      </c>
      <c r="W11" s="9" t="s">
        <v>20</v>
      </c>
      <c r="X11" s="65">
        <f t="shared" si="5"/>
        <v>48.3</v>
      </c>
      <c r="Y11" s="57">
        <f t="shared" ref="Y11:Y12" si="10">X11/12</f>
        <v>4.0249999999999995</v>
      </c>
      <c r="AA11" s="54">
        <f t="shared" si="1"/>
        <v>35</v>
      </c>
      <c r="AB11" s="59">
        <f t="shared" si="2"/>
        <v>49</v>
      </c>
    </row>
    <row r="12" spans="1:28" ht="15.75" thickBot="1" x14ac:dyDescent="0.3">
      <c r="L12" s="44">
        <v>5</v>
      </c>
      <c r="M12" s="13">
        <f t="shared" si="6"/>
        <v>5.7500000000000009</v>
      </c>
      <c r="N12" s="67">
        <f t="shared" si="3"/>
        <v>43766.75</v>
      </c>
      <c r="O12" s="9"/>
      <c r="P12" s="14">
        <f t="shared" si="4"/>
        <v>41</v>
      </c>
      <c r="Q12" s="17">
        <v>0</v>
      </c>
      <c r="R12" s="9">
        <f t="shared" si="9"/>
        <v>6</v>
      </c>
      <c r="S12" s="45">
        <f t="shared" si="7"/>
        <v>22.520833333333336</v>
      </c>
      <c r="V12" s="56">
        <v>8</v>
      </c>
      <c r="W12" s="48" t="s">
        <v>20</v>
      </c>
      <c r="X12" s="66">
        <f t="shared" si="5"/>
        <v>55.199999999999996</v>
      </c>
      <c r="Y12" s="58">
        <f t="shared" si="10"/>
        <v>4.5999999999999996</v>
      </c>
      <c r="AA12" s="60">
        <f t="shared" si="1"/>
        <v>40</v>
      </c>
      <c r="AB12" s="61">
        <f t="shared" si="2"/>
        <v>56</v>
      </c>
    </row>
    <row r="13" spans="1:28" x14ac:dyDescent="0.25">
      <c r="L13" s="44">
        <v>6</v>
      </c>
      <c r="M13" s="13">
        <f t="shared" si="6"/>
        <v>6.9000000000000012</v>
      </c>
      <c r="N13" s="67">
        <f t="shared" si="3"/>
        <v>43767.9</v>
      </c>
      <c r="O13" s="9"/>
      <c r="P13" s="14">
        <f t="shared" si="4"/>
        <v>41</v>
      </c>
      <c r="Q13" s="17">
        <v>0</v>
      </c>
      <c r="R13" s="9">
        <f t="shared" si="9"/>
        <v>6</v>
      </c>
      <c r="S13" s="45">
        <f t="shared" si="7"/>
        <v>27.025000000000002</v>
      </c>
    </row>
    <row r="14" spans="1:28" x14ac:dyDescent="0.25">
      <c r="L14" s="44">
        <v>7</v>
      </c>
      <c r="M14" s="13">
        <f t="shared" si="6"/>
        <v>8.0500000000000007</v>
      </c>
      <c r="N14" s="67">
        <f t="shared" si="3"/>
        <v>43769.05</v>
      </c>
      <c r="O14" s="9"/>
      <c r="P14" s="14">
        <f t="shared" si="4"/>
        <v>41</v>
      </c>
      <c r="Q14" s="17">
        <v>0</v>
      </c>
      <c r="R14" s="9">
        <f t="shared" si="9"/>
        <v>6</v>
      </c>
      <c r="S14" s="45">
        <f t="shared" si="7"/>
        <v>31.529166666666669</v>
      </c>
    </row>
    <row r="15" spans="1:28" x14ac:dyDescent="0.25">
      <c r="L15" s="44">
        <v>8</v>
      </c>
      <c r="M15" s="13">
        <f t="shared" si="6"/>
        <v>9.2000000000000011</v>
      </c>
      <c r="N15" s="67">
        <f t="shared" si="3"/>
        <v>43770.2</v>
      </c>
      <c r="O15" s="9"/>
      <c r="P15" s="14">
        <f t="shared" si="4"/>
        <v>41</v>
      </c>
      <c r="Q15" s="17">
        <v>0</v>
      </c>
      <c r="R15" s="9">
        <f t="shared" si="9"/>
        <v>6</v>
      </c>
      <c r="S15" s="45">
        <f t="shared" si="7"/>
        <v>36.033333333333339</v>
      </c>
    </row>
    <row r="16" spans="1:28" x14ac:dyDescent="0.25">
      <c r="L16" s="44">
        <v>9</v>
      </c>
      <c r="M16" s="13">
        <f t="shared" si="6"/>
        <v>10.350000000000001</v>
      </c>
      <c r="N16" s="67">
        <f t="shared" si="3"/>
        <v>43771.35</v>
      </c>
      <c r="O16" s="9"/>
      <c r="P16" s="14">
        <f t="shared" si="4"/>
        <v>41</v>
      </c>
      <c r="Q16" s="17">
        <v>0</v>
      </c>
      <c r="R16" s="9">
        <f t="shared" si="9"/>
        <v>6</v>
      </c>
      <c r="S16" s="45">
        <f t="shared" si="7"/>
        <v>40.537500000000001</v>
      </c>
    </row>
    <row r="17" spans="2:23" x14ac:dyDescent="0.25">
      <c r="L17" s="44">
        <v>10</v>
      </c>
      <c r="M17" s="13">
        <f t="shared" si="6"/>
        <v>11.500000000000002</v>
      </c>
      <c r="N17" s="67">
        <f t="shared" si="3"/>
        <v>43772.5</v>
      </c>
      <c r="O17" s="9"/>
      <c r="P17" s="14">
        <f t="shared" si="4"/>
        <v>41</v>
      </c>
      <c r="Q17" s="17">
        <v>0</v>
      </c>
      <c r="R17" s="9">
        <f t="shared" si="9"/>
        <v>6</v>
      </c>
      <c r="S17" s="45">
        <f t="shared" si="7"/>
        <v>45.041666666666671</v>
      </c>
    </row>
    <row r="18" spans="2:23" x14ac:dyDescent="0.25">
      <c r="L18" s="44">
        <v>11</v>
      </c>
      <c r="M18" s="13">
        <f t="shared" si="6"/>
        <v>12.650000000000002</v>
      </c>
      <c r="N18" s="67">
        <f t="shared" si="3"/>
        <v>43773.65</v>
      </c>
      <c r="O18" s="9"/>
      <c r="P18" s="14">
        <f t="shared" si="4"/>
        <v>41</v>
      </c>
      <c r="Q18" s="17">
        <v>0</v>
      </c>
      <c r="R18" s="9">
        <f t="shared" si="9"/>
        <v>6</v>
      </c>
      <c r="S18" s="45">
        <f t="shared" si="7"/>
        <v>49.545833333333341</v>
      </c>
    </row>
    <row r="19" spans="2:23" ht="15.75" thickBot="1" x14ac:dyDescent="0.3">
      <c r="L19" s="46">
        <v>12</v>
      </c>
      <c r="M19" s="47">
        <f t="shared" si="6"/>
        <v>13.800000000000002</v>
      </c>
      <c r="N19" s="68">
        <f t="shared" si="3"/>
        <v>43774.8</v>
      </c>
      <c r="O19" s="48">
        <v>0</v>
      </c>
      <c r="P19" s="49">
        <f t="shared" si="4"/>
        <v>41</v>
      </c>
      <c r="Q19" s="50">
        <v>0</v>
      </c>
      <c r="R19" s="48">
        <f t="shared" si="9"/>
        <v>6</v>
      </c>
      <c r="S19" s="51">
        <f t="shared" si="7"/>
        <v>54.050000000000004</v>
      </c>
    </row>
    <row r="20" spans="2:23" x14ac:dyDescent="0.25">
      <c r="M20" s="22"/>
      <c r="N20" s="23"/>
      <c r="O20" s="16"/>
      <c r="P20" s="16"/>
      <c r="Q20" s="24"/>
      <c r="R20" s="16"/>
      <c r="S20" s="22"/>
    </row>
    <row r="21" spans="2:23" ht="15.75" thickBot="1" x14ac:dyDescent="0.3"/>
    <row r="22" spans="2:23" ht="15.75" thickBot="1" x14ac:dyDescent="0.3">
      <c r="B22" s="72" t="s">
        <v>26</v>
      </c>
      <c r="C22" s="73"/>
      <c r="D22" s="73"/>
      <c r="E22" s="73"/>
      <c r="F22" s="73"/>
      <c r="G22" s="74"/>
      <c r="H22" s="37"/>
    </row>
    <row r="23" spans="2:23" x14ac:dyDescent="0.25">
      <c r="B23" s="4" t="s">
        <v>5</v>
      </c>
      <c r="C23" s="5" t="s">
        <v>4</v>
      </c>
      <c r="D23" s="5" t="s">
        <v>3</v>
      </c>
      <c r="E23" s="5" t="s">
        <v>1</v>
      </c>
      <c r="F23" s="6" t="s">
        <v>2</v>
      </c>
      <c r="G23" s="6" t="s">
        <v>32</v>
      </c>
    </row>
    <row r="24" spans="2:23" x14ac:dyDescent="0.25">
      <c r="B24" s="3">
        <v>1</v>
      </c>
      <c r="C24" s="5" t="s">
        <v>48</v>
      </c>
      <c r="D24" s="9" t="s">
        <v>33</v>
      </c>
      <c r="E24" s="9"/>
      <c r="F24" s="9" t="s">
        <v>22</v>
      </c>
      <c r="G24" s="14" t="s">
        <v>22</v>
      </c>
    </row>
    <row r="25" spans="2:23" x14ac:dyDescent="0.25">
      <c r="B25" s="3">
        <f>B24+1</f>
        <v>2</v>
      </c>
      <c r="C25" s="1" t="s">
        <v>49</v>
      </c>
      <c r="D25" s="9" t="s">
        <v>33</v>
      </c>
      <c r="E25" s="9"/>
      <c r="F25" s="9" t="s">
        <v>22</v>
      </c>
      <c r="G25" s="14" t="s">
        <v>22</v>
      </c>
      <c r="W25" s="32"/>
    </row>
    <row r="26" spans="2:23" x14ac:dyDescent="0.25">
      <c r="B26" s="3">
        <f t="shared" ref="B26:B27" si="11">B25+1</f>
        <v>3</v>
      </c>
      <c r="C26" s="1" t="s">
        <v>27</v>
      </c>
      <c r="D26" s="9"/>
      <c r="E26" s="9"/>
      <c r="F26" s="9"/>
      <c r="G26" s="14" t="s">
        <v>22</v>
      </c>
    </row>
    <row r="27" spans="2:23" x14ac:dyDescent="0.25">
      <c r="B27" s="3">
        <f t="shared" si="11"/>
        <v>4</v>
      </c>
      <c r="C27" s="1" t="s">
        <v>29</v>
      </c>
      <c r="D27" s="9"/>
      <c r="E27" s="9"/>
      <c r="F27" s="9"/>
      <c r="G27" s="14"/>
    </row>
    <row r="28" spans="2:23" x14ac:dyDescent="0.25">
      <c r="B28" s="3">
        <f t="shared" ref="B28:B33" si="12">B27+1</f>
        <v>5</v>
      </c>
      <c r="C28" s="10" t="s">
        <v>30</v>
      </c>
      <c r="D28" s="9"/>
      <c r="E28" s="9"/>
      <c r="F28" s="9"/>
      <c r="G28" s="14"/>
    </row>
    <row r="29" spans="2:23" x14ac:dyDescent="0.25">
      <c r="B29" s="3">
        <f t="shared" si="12"/>
        <v>6</v>
      </c>
      <c r="C29" s="10" t="s">
        <v>31</v>
      </c>
      <c r="D29" s="9"/>
      <c r="E29" s="9"/>
      <c r="F29" s="9"/>
      <c r="G29" s="14"/>
    </row>
    <row r="30" spans="2:23" x14ac:dyDescent="0.25">
      <c r="B30" s="3">
        <f t="shared" si="12"/>
        <v>7</v>
      </c>
      <c r="C30" s="10" t="s">
        <v>28</v>
      </c>
      <c r="D30" s="9"/>
      <c r="E30" s="9"/>
      <c r="F30" s="9"/>
      <c r="G30" s="14"/>
    </row>
    <row r="31" spans="2:23" x14ac:dyDescent="0.25">
      <c r="B31" s="3">
        <f t="shared" si="12"/>
        <v>8</v>
      </c>
      <c r="C31" s="10" t="s">
        <v>34</v>
      </c>
      <c r="D31" s="9"/>
      <c r="E31" s="9"/>
      <c r="F31" s="9"/>
      <c r="G31" s="14"/>
    </row>
    <row r="32" spans="2:23" x14ac:dyDescent="0.25">
      <c r="B32" s="3">
        <f t="shared" si="12"/>
        <v>9</v>
      </c>
      <c r="C32" s="10" t="s">
        <v>35</v>
      </c>
      <c r="D32" s="9"/>
      <c r="E32" s="9"/>
      <c r="F32" s="9"/>
      <c r="G32" s="14"/>
    </row>
    <row r="33" spans="1:11" x14ac:dyDescent="0.25">
      <c r="B33" s="27">
        <f t="shared" si="12"/>
        <v>10</v>
      </c>
      <c r="C33" s="28" t="s">
        <v>36</v>
      </c>
      <c r="D33" s="15"/>
      <c r="E33" s="15"/>
      <c r="F33" s="15"/>
      <c r="G33" s="29"/>
    </row>
    <row r="34" spans="1:11" x14ac:dyDescent="0.25">
      <c r="B34" s="3">
        <f t="shared" ref="B34:B35" si="13">B33+1</f>
        <v>11</v>
      </c>
      <c r="C34" s="10" t="s">
        <v>37</v>
      </c>
      <c r="D34" s="9"/>
      <c r="E34" s="9"/>
      <c r="F34" s="9"/>
      <c r="G34" s="14"/>
    </row>
    <row r="35" spans="1:11" x14ac:dyDescent="0.25">
      <c r="B35" s="27">
        <f t="shared" si="13"/>
        <v>12</v>
      </c>
      <c r="C35" s="28" t="s">
        <v>38</v>
      </c>
      <c r="D35" s="15"/>
      <c r="E35" s="15"/>
      <c r="F35" s="15"/>
      <c r="G35" s="29"/>
    </row>
    <row r="36" spans="1:11" x14ac:dyDescent="0.25">
      <c r="B36" s="3">
        <f t="shared" ref="B36:B38" si="14">B35+1</f>
        <v>13</v>
      </c>
      <c r="C36" s="10" t="s">
        <v>39</v>
      </c>
      <c r="D36" s="9"/>
      <c r="E36" s="9"/>
      <c r="F36" s="9"/>
      <c r="G36" s="14"/>
    </row>
    <row r="37" spans="1:11" x14ac:dyDescent="0.25">
      <c r="B37" s="3">
        <f t="shared" si="14"/>
        <v>14</v>
      </c>
      <c r="C37" s="10" t="s">
        <v>24</v>
      </c>
      <c r="D37" s="9"/>
      <c r="E37" s="9"/>
      <c r="F37" s="9"/>
      <c r="G37" s="14"/>
    </row>
    <row r="38" spans="1:11" x14ac:dyDescent="0.25">
      <c r="B38" s="27">
        <f t="shared" si="14"/>
        <v>15</v>
      </c>
      <c r="C38" s="28" t="s">
        <v>46</v>
      </c>
      <c r="D38" s="15"/>
      <c r="E38" s="15"/>
      <c r="F38" s="15"/>
      <c r="G38" s="29"/>
    </row>
    <row r="39" spans="1:11" x14ac:dyDescent="0.25">
      <c r="B39" s="7"/>
      <c r="C39" s="25"/>
      <c r="D39" s="16"/>
      <c r="E39" s="16"/>
      <c r="F39" s="16"/>
      <c r="G39" s="16"/>
    </row>
    <row r="40" spans="1:11" x14ac:dyDescent="0.25">
      <c r="B40" s="7"/>
      <c r="C40" s="25"/>
      <c r="D40" s="16"/>
      <c r="E40" s="16"/>
      <c r="F40" s="16"/>
      <c r="G40" s="16"/>
    </row>
    <row r="41" spans="1:11" ht="15.75" thickBot="1" x14ac:dyDescent="0.3">
      <c r="B41" s="7"/>
      <c r="C41" s="7"/>
      <c r="D41" s="7"/>
      <c r="E41" s="19" t="s">
        <v>23</v>
      </c>
      <c r="F41" s="53">
        <f>COUNTIF(Table1[Verified],"na")</f>
        <v>2</v>
      </c>
      <c r="G41" s="53">
        <f>COUNTIF(Table1[Presented],"na")</f>
        <v>3</v>
      </c>
      <c r="H41" s="8" t="s">
        <v>1</v>
      </c>
      <c r="I41" s="8" t="s">
        <v>0</v>
      </c>
      <c r="J41" s="34" t="s">
        <v>13</v>
      </c>
      <c r="K41" s="33"/>
    </row>
    <row r="42" spans="1:11" ht="15.75" thickBot="1" x14ac:dyDescent="0.3">
      <c r="A42" s="75" t="s">
        <v>40</v>
      </c>
      <c r="B42" s="76"/>
      <c r="C42" s="1">
        <f>COUNTA(C26:C38)</f>
        <v>13</v>
      </c>
      <c r="D42" s="9">
        <f>COUNTA(D24:D35)</f>
        <v>2</v>
      </c>
      <c r="E42" s="9">
        <f>COUNTA(E24:E35)</f>
        <v>0</v>
      </c>
      <c r="F42" s="9">
        <f>COUNTA(F24:F38) -F41</f>
        <v>0</v>
      </c>
      <c r="G42" s="14">
        <f>COUNTA(G24:G38) -G41</f>
        <v>0</v>
      </c>
      <c r="H42" s="9">
        <f>SUM(D42:G42)</f>
        <v>2</v>
      </c>
      <c r="I42" s="14">
        <f>(C42*4) -F41-G41</f>
        <v>47</v>
      </c>
      <c r="J42" s="35">
        <f>H42/I42</f>
        <v>4.2553191489361701E-2</v>
      </c>
      <c r="K42" s="31"/>
    </row>
  </sheetData>
  <protectedRanges>
    <protectedRange sqref="N4:O4 Q8:Q19" name="Range3"/>
    <protectedRange sqref="B22" name="Range1"/>
    <protectedRange sqref="B23:B39 D23:G39 C23 C26:C39" name="Table"/>
  </protectedRanges>
  <mergeCells count="12">
    <mergeCell ref="B2:J2"/>
    <mergeCell ref="B22:G22"/>
    <mergeCell ref="A42:B42"/>
    <mergeCell ref="AA2:AB2"/>
    <mergeCell ref="L6:L7"/>
    <mergeCell ref="Q6:Q7"/>
    <mergeCell ref="R6:R7"/>
    <mergeCell ref="S6:S7"/>
    <mergeCell ref="N2:N3"/>
    <mergeCell ref="T2:T3"/>
    <mergeCell ref="Y2:Y3"/>
    <mergeCell ref="V2:W2"/>
  </mergeCells>
  <conditionalFormatting sqref="J42:K42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J42:K42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Sprint1</vt:lpstr>
      <vt:lpstr>Sprint2</vt:lpstr>
      <vt:lpstr>sp0Weekend</vt:lpstr>
      <vt:lpstr>sp1Week</vt:lpstr>
      <vt:lpstr>sp2Weeks</vt:lpstr>
      <vt:lpstr>sp3Weeks</vt:lpstr>
      <vt:lpstr>sp4Weeks</vt:lpstr>
      <vt:lpstr>sp5Weeks</vt:lpstr>
      <vt:lpstr>sp6Weeks</vt:lpstr>
      <vt:lpstr>sp7Weeks</vt:lpstr>
      <vt:lpstr>sp8Weeks</vt:lpstr>
      <vt:lpstr>sprint1_done</vt:lpstr>
      <vt:lpstr>sprint1_interval</vt:lpstr>
      <vt:lpstr>sprint1_start</vt:lpstr>
      <vt:lpstr>sprint1_target</vt:lpstr>
      <vt:lpstr>spWeekend</vt:lpstr>
      <vt:lpstr>Week1</vt:lpstr>
      <vt:lpstr>Weekend</vt:lpstr>
      <vt:lpstr>WeekFull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2019-10-23T07:53:24Z</dcterms:modified>
</cp:coreProperties>
</file>