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ummary" sheetId="1" state="visible" r:id="rId3"/>
    <sheet name="m_codes" sheetId="2" state="hidden" r:id="rId4"/>
    <sheet name="included" sheetId="3" state="visible" r:id="rId5"/>
    <sheet name="excluded" sheetId="4" state="visible" r:id="rId6"/>
    <sheet name="pindel" sheetId="5" state="visible" r:id="rId7"/>
  </sheets>
  <definedNames>
    <definedName function="false" hidden="true" localSheetId="3" name="_xlnm._FilterDatabase" vbProcedure="false">excluded!$A$1:$AP$172</definedName>
    <definedName function="false" hidden="true" localSheetId="2" name="_xlnm._FilterDatabase" vbProcedure="false">included!$A$1:$AR$18</definedName>
    <definedName function="false" hidden="true" localSheetId="4" name="_xlnm._FilterDatabase" vbProcedure="false">pindel!$A$1:$AP$3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<sst xmlns="http://schemas.openxmlformats.org/spreadsheetml/2006/main" count="836" uniqueCount="345">
  <si>
    <t xml:space="preserve">Sample ID</t>
  </si>
  <si>
    <t xml:space="preserve">999999999-99999K9999-99NGSH999-9999-M-99999999</t>
  </si>
  <si>
    <t xml:space="preserve">Analysed by</t>
  </si>
  <si>
    <t xml:space="preserve">XSADD</t>
  </si>
  <si>
    <t xml:space="preserve">Date</t>
  </si>
  <si>
    <t xml:space="preserve">Subpanel analysed</t>
  </si>
  <si>
    <t xml:space="preserve">Myeloid</t>
  </si>
  <si>
    <t xml:space="preserve">M-code</t>
  </si>
  <si>
    <t xml:space="preserve">M82</t>
  </si>
  <si>
    <t xml:space="preserve">Run QC</t>
  </si>
  <si>
    <t xml:space="preserve">Sample QC</t>
  </si>
  <si>
    <t xml:space="preserve">250x</t>
  </si>
  <si>
    <t xml:space="preserve">100.0%</t>
  </si>
  <si>
    <t xml:space="preserve">Contamination</t>
  </si>
  <si>
    <t xml:space="preserve">0.118%</t>
  </si>
  <si>
    <t xml:space="preserve">Genes in the applied panel(s): 108</t>
  </si>
  <si>
    <t xml:space="preserve">Total reads M</t>
  </si>
  <si>
    <t xml:space="preserve">Total selected transcripts: 110</t>
  </si>
  <si>
    <t xml:space="preserve">Fold 80</t>
  </si>
  <si>
    <t xml:space="preserve">Low coverage threshold: &lt; 250x</t>
  </si>
  <si>
    <t xml:space="preserve">Insert size</t>
  </si>
  <si>
    <t xml:space="preserve">236 bp</t>
  </si>
  <si>
    <t xml:space="preserve">Panel coverage at 250x: 100.0 %</t>
  </si>
  <si>
    <t xml:space="preserve">Sex Check</t>
  </si>
  <si>
    <t xml:space="preserve">True</t>
  </si>
  <si>
    <t xml:space="preserve">Genes with 100% coverage at 250x: 108</t>
  </si>
  <si>
    <t xml:space="preserve">Genes not 100% covered at 250x: 0</t>
  </si>
  <si>
    <t xml:space="preserve">Pindel and aphelelia checked</t>
  </si>
  <si>
    <t xml:space="preserve">Checked by JLKDF 17/02/2026</t>
  </si>
  <si>
    <t xml:space="preserve">Reference:</t>
  </si>
  <si>
    <t xml:space="preserve">GRCh38.p13</t>
  </si>
  <si>
    <t xml:space="preserve">Filter command:</t>
  </si>
  <si>
    <t xml:space="preserve">bcftools filter --soft-filter "EXCLUDE" -m + -e '(CSQ_Prev_Count_AC&gt;853 || CSQ_gnomADg_AF &gt;= 0.002 || CSQ_gnomADe_AF &gt;= 0.002) || (CSQ_SYMBOL!="GATA2" || CSQ_Consequence!="synonymous_variant") &amp;&amp; (CSQ_SYMBOL!="TP53" || CSQ_Consequence!="synonymous_variant") &amp;&amp; (CSQ_Consequence=="synonymous_variant")'</t>
  </si>
  <si>
    <t xml:space="preserve">Workflow:</t>
  </si>
  <si>
    <t xml:space="preserve">uranus_main_workflow_GRCh38_v3.3.0</t>
  </si>
  <si>
    <t xml:space="preserve">Workflow ID:</t>
  </si>
  <si>
    <t xml:space="preserve">analysis-J67gYPQ41y057vFGK73fg7fp</t>
  </si>
  <si>
    <t xml:space="preserve">Report Job ID:</t>
  </si>
  <si>
    <t xml:space="preserve">job-J67gYQ041y057vFGK73fg7j8</t>
  </si>
  <si>
    <t xml:space="preserve">sampleName</t>
  </si>
  <si>
    <t xml:space="preserve">CHROM</t>
  </si>
  <si>
    <t xml:space="preserve">POS</t>
  </si>
  <si>
    <t xml:space="preserve">SYMBOL</t>
  </si>
  <si>
    <t xml:space="preserve">PANEL</t>
  </si>
  <si>
    <t xml:space="preserve">Transcript ID</t>
  </si>
  <si>
    <t xml:space="preserve">EXON</t>
  </si>
  <si>
    <t xml:space="preserve">DNA</t>
  </si>
  <si>
    <t xml:space="preserve">Protein</t>
  </si>
  <si>
    <t xml:space="preserve">HGVSp</t>
  </si>
  <si>
    <t xml:space="preserve">Consequence</t>
  </si>
  <si>
    <t xml:space="preserve">HGVSc</t>
  </si>
  <si>
    <t xml:space="preserve">Read Depth</t>
  </si>
  <si>
    <t xml:space="preserve">AF</t>
  </si>
  <si>
    <t xml:space="preserve">FILTER</t>
  </si>
  <si>
    <t xml:space="preserve">ClinVar</t>
  </si>
  <si>
    <t xml:space="preserve">ClinVar CLNSIG</t>
  </si>
  <si>
    <t xml:space="preserve">ClinVar CLNDN</t>
  </si>
  <si>
    <t xml:space="preserve">dbSNP</t>
  </si>
  <si>
    <t xml:space="preserve">gnomADg AF</t>
  </si>
  <si>
    <t xml:space="preserve">gnomADe AF</t>
  </si>
  <si>
    <t xml:space="preserve">SpliceAI pred DS AG</t>
  </si>
  <si>
    <t xml:space="preserve">SpliceAI pred DS AL</t>
  </si>
  <si>
    <t xml:space="preserve">SpliceAI pred DS DG</t>
  </si>
  <si>
    <t xml:space="preserve">SpliceAI pred DS DL</t>
  </si>
  <si>
    <t xml:space="preserve">SpliceAI pred DP AG</t>
  </si>
  <si>
    <t xml:space="preserve">SpliceAI pred DP AL</t>
  </si>
  <si>
    <t xml:space="preserve">SpliceAI pred DP DG</t>
  </si>
  <si>
    <t xml:space="preserve">SpliceAI pred DP DL</t>
  </si>
  <si>
    <t xml:space="preserve">CADD PHRED</t>
  </si>
  <si>
    <t xml:space="preserve">Prev Count</t>
  </si>
  <si>
    <t xml:space="preserve">Latest Classification</t>
  </si>
  <si>
    <t xml:space="preserve">Latest Classification Date</t>
  </si>
  <si>
    <t xml:space="preserve">Latest Specimen ID</t>
  </si>
  <si>
    <t xml:space="preserve">Total Classifications</t>
  </si>
  <si>
    <t xml:space="preserve">Allele Origin</t>
  </si>
  <si>
    <t xml:space="preserve">Interpreted</t>
  </si>
  <si>
    <t xml:space="preserve">Reported</t>
  </si>
  <si>
    <t xml:space="preserve">Comment</t>
  </si>
  <si>
    <t xml:space="preserve">Classification</t>
  </si>
  <si>
    <t xml:space="preserve">MNV</t>
  </si>
  <si>
    <t xml:space="preserve">Report text</t>
  </si>
  <si>
    <t xml:space="preserve">ZNF318</t>
  </si>
  <si>
    <t xml:space="preserve">NM_014345.3</t>
  </si>
  <si>
    <t xml:space="preserve">10/10</t>
  </si>
  <si>
    <t xml:space="preserve">c.4089T&gt;G</t>
  </si>
  <si>
    <t xml:space="preserve">p.Cys1363Trp</t>
  </si>
  <si>
    <t xml:space="preserve">NP_055160.2:p.Cys1363Trp</t>
  </si>
  <si>
    <t xml:space="preserve">missense_variant</t>
  </si>
  <si>
    <t xml:space="preserve">NM_014345.3:c.4089T&gt;G</t>
  </si>
  <si>
    <t xml:space="preserve">PASS</t>
  </si>
  <si>
    <t xml:space="preserve">Uncertain_significance</t>
  </si>
  <si>
    <t xml:space="preserve">not_specified</t>
  </si>
  <si>
    <t xml:space="preserve">./.</t>
  </si>
  <si>
    <t xml:space="preserve">.</t>
  </si>
  <si>
    <t xml:space="preserve">Unknown</t>
  </si>
  <si>
    <t xml:space="preserve">YES</t>
  </si>
  <si>
    <t xml:space="preserve">1:26903 in gnomADv4.1.0.
VUS in 1-unspecifed case in ClinVar.
Variant absent from NHS GENIE v17 BETA and cBioPortal.</t>
  </si>
  <si>
    <t xml:space="preserve">ZNF318 missense_variant in exon 10
HGVSc: c.4089T&gt;G
HGVSp: p.Cys1363Trp
dbSNP: rs148758834
Allele Frequency (VAF): 50.3%</t>
  </si>
  <si>
    <t xml:space="preserve">some supporting reads showing the variants are in trans</t>
  </si>
  <si>
    <t xml:space="preserve">c.4481A&gt;G</t>
  </si>
  <si>
    <t xml:space="preserve">p.Asn1494Ser</t>
  </si>
  <si>
    <t xml:space="preserve">NP_055160.2:p.Asn1494Ser</t>
  </si>
  <si>
    <t xml:space="preserve">NM_014345.3:c.4481A&gt;G</t>
  </si>
  <si>
    <t xml:space="preserve">1:25252 in gnomADv4.1.0.
VUS in 1-unspecified case in ClinVar.
Variant absent from NHS GENIE v17 BETA and cBioPortal.</t>
  </si>
  <si>
    <t xml:space="preserve">ZNF318 missense_variant in exon 10
HGVSc: c.4481A&gt;G
HGVSp: p.Asn1494Ser
dbSNP: rs200065307
Allele Frequency (VAF): 50.6%</t>
  </si>
  <si>
    <t xml:space="preserve">SRSF2</t>
  </si>
  <si>
    <t xml:space="preserve">NM_001195427.2</t>
  </si>
  <si>
    <t xml:space="preserve">1/3</t>
  </si>
  <si>
    <t xml:space="preserve">c.284C&gt;T</t>
  </si>
  <si>
    <t xml:space="preserve">p.Pro95Leu</t>
  </si>
  <si>
    <t xml:space="preserve">NP_001182356.1:p.Pro95Leu</t>
  </si>
  <si>
    <t xml:space="preserve">NM_001195427.2:c.284C&gt;T</t>
  </si>
  <si>
    <t xml:space="preserve">Pathogenic</t>
  </si>
  <si>
    <t xml:space="preserve">Acute_myeloid_leukemia&amp;Atypical_chronic_myeloid_leukemia&amp;_BCR-ABL1_negative</t>
  </si>
  <si>
    <t xml:space="preserve">rs751713049</t>
  </si>
  <si>
    <t xml:space="preserve">57/1706</t>
  </si>
  <si>
    <t xml:space="preserve">oncogenic</t>
  </si>
  <si>
    <t xml:space="preserve">2024-10-04</t>
  </si>
  <si>
    <t xml:space="preserve">24262K0058</t>
  </si>
  <si>
    <t xml:space="preserve">oncogenic(131)</t>
  </si>
  <si>
    <t xml:space="preserve">Hotspot variant</t>
  </si>
  <si>
    <t xml:space="preserve">Oncogenic</t>
  </si>
  <si>
    <t xml:space="preserve">SRSF2 missense_variant in exon 1
HGVSc: c.284C&gt;T
HGVSp: p.Pro95Leu
dbSNP: rs751713049
Allele Frequency (VAF): 45.0%</t>
  </si>
  <si>
    <t xml:space="preserve">M80</t>
  </si>
  <si>
    <t xml:space="preserve">M81</t>
  </si>
  <si>
    <t xml:space="preserve">M83</t>
  </si>
  <si>
    <t xml:space="preserve">M84</t>
  </si>
  <si>
    <t xml:space="preserve">M85</t>
  </si>
  <si>
    <t xml:space="preserve">M86</t>
  </si>
  <si>
    <t xml:space="preserve">M87</t>
  </si>
  <si>
    <t xml:space="preserve">M88</t>
  </si>
  <si>
    <t xml:space="preserve">M89</t>
  </si>
  <si>
    <t xml:space="preserve">M90</t>
  </si>
  <si>
    <t xml:space="preserve">M91</t>
  </si>
  <si>
    <t xml:space="preserve">M92</t>
  </si>
  <si>
    <t xml:space="preserve">M93</t>
  </si>
  <si>
    <t xml:space="preserve">M94</t>
  </si>
  <si>
    <t xml:space="preserve">M95</t>
  </si>
  <si>
    <t xml:space="preserve">M96</t>
  </si>
  <si>
    <t xml:space="preserve">M97</t>
  </si>
  <si>
    <t xml:space="preserve">M98</t>
  </si>
  <si>
    <t xml:space="preserve">M99</t>
  </si>
  <si>
    <t xml:space="preserve">M100</t>
  </si>
  <si>
    <t xml:space="preserve">M101</t>
  </si>
  <si>
    <t xml:space="preserve">M102</t>
  </si>
  <si>
    <t xml:space="preserve">M103</t>
  </si>
  <si>
    <t xml:space="preserve">M104</t>
  </si>
  <si>
    <t xml:space="preserve">M105</t>
  </si>
  <si>
    <t xml:space="preserve">M106</t>
  </si>
  <si>
    <t xml:space="preserve">M107</t>
  </si>
  <si>
    <t xml:space="preserve">M108</t>
  </si>
  <si>
    <t xml:space="preserve">M109</t>
  </si>
  <si>
    <t xml:space="preserve">M110</t>
  </si>
  <si>
    <t xml:space="preserve">M111</t>
  </si>
  <si>
    <t xml:space="preserve">M112</t>
  </si>
  <si>
    <t xml:space="preserve">M113</t>
  </si>
  <si>
    <t xml:space="preserve">M114</t>
  </si>
  <si>
    <t xml:space="preserve">M115</t>
  </si>
  <si>
    <t xml:space="preserve">M116</t>
  </si>
  <si>
    <t xml:space="preserve">M117</t>
  </si>
  <si>
    <t xml:space="preserve">M118</t>
  </si>
  <si>
    <t xml:space="preserve">M181</t>
  </si>
  <si>
    <t xml:space="preserve">M182</t>
  </si>
  <si>
    <t xml:space="preserve">M224</t>
  </si>
  <si>
    <t xml:space="preserve">M225</t>
  </si>
  <si>
    <t xml:space="preserve">M235</t>
  </si>
  <si>
    <t xml:space="preserve">M242</t>
  </si>
  <si>
    <t xml:space="preserve">NRAS</t>
  </si>
  <si>
    <t xml:space="preserve">B-/T-ALL&amp;BNHL&amp;CLL/MCL&amp;Histiocytosis&amp;Myeloid&amp;PCD&amp;TNHL</t>
  </si>
  <si>
    <t xml:space="preserve">NM_002524.5</t>
  </si>
  <si>
    <t xml:space="preserve">2/7</t>
  </si>
  <si>
    <t xml:space="preserve">c.34G&gt;A</t>
  </si>
  <si>
    <t xml:space="preserve">p.Gly12Ser</t>
  </si>
  <si>
    <t xml:space="preserve">NP_002515.1:p.Gly12Ser</t>
  </si>
  <si>
    <t xml:space="preserve">NM_002524.5:c.34G&gt;A</t>
  </si>
  <si>
    <t xml:space="preserve">Colorectal_cancer&amp;Juvenile_myelomonocytic_leukemia&amp;Noonan_syndrome&amp;Noonan_syndrome_6&amp;Noonan_syndrome_and_Noonan-related_syndrome&amp;RASopathy&amp;not_provided</t>
  </si>
  <si>
    <t xml:space="preserve">6/1706</t>
  </si>
  <si>
    <t xml:space="preserve">2024-07-23</t>
  </si>
  <si>
    <t xml:space="preserve">5624178K9972</t>
  </si>
  <si>
    <t xml:space="preserve">oncogenic(15)</t>
  </si>
  <si>
    <t xml:space="preserve">NRAS missense_variant in exon 2
HGVSc: c.34G&gt;A
HGVSp: p.Gly12Ser
dbSNP: rs121913250
Allele Frequency (VAF): 44.0%</t>
  </si>
  <si>
    <t xml:space="preserve">GATA2</t>
  </si>
  <si>
    <t xml:space="preserve">NM_032638.5</t>
  </si>
  <si>
    <t xml:space="preserve">c.1018-43G&gt;A</t>
  </si>
  <si>
    <t xml:space="preserve">intron_variant</t>
  </si>
  <si>
    <t xml:space="preserve">NM_032638.5:c.1018-43G&gt;A</t>
  </si>
  <si>
    <t xml:space="preserve">clustered_events</t>
  </si>
  <si>
    <t xml:space="preserve">1:14226 in gnomADv4.1.0.
All Splice AI scores below 0.3.</t>
  </si>
  <si>
    <t xml:space="preserve">GATA2 intron_variant in intron 4
HGVSc: c.1018-43G&gt;A
HGVSp: nan
dbSNP: rs369850507
Allele Frequency (VAF): 50.3%</t>
  </si>
  <si>
    <t xml:space="preserve">No effect on splicing</t>
  </si>
  <si>
    <t xml:space="preserve">POT1</t>
  </si>
  <si>
    <t xml:space="preserve">TNHL</t>
  </si>
  <si>
    <t xml:space="preserve">NM_015450.3</t>
  </si>
  <si>
    <t xml:space="preserve">c.702+8_702+9delinsTG</t>
  </si>
  <si>
    <t xml:space="preserve">intron_variant&amp;splice_region_variant</t>
  </si>
  <si>
    <t xml:space="preserve">NM_015450.3:c.702+8_702+9delinsTG</t>
  </si>
  <si>
    <t xml:space="preserve">Benign/Likely_benign</t>
  </si>
  <si>
    <t xml:space="preserve">Breast_carcinoma&amp;Tumor_predisposition_syndrome_3</t>
  </si>
  <si>
    <t xml:space="preserve">POT1 intron_variant&amp;splice_region_variant in intron 9
HGVSc: c.702+8_702+9delinsTG
HGVSp: nan
dbSNP: rs36069303
Allele Frequency (VAF): 49.6%</t>
  </si>
  <si>
    <t xml:space="preserve">LUC7L2</t>
  </si>
  <si>
    <t xml:space="preserve">NM_016019.5</t>
  </si>
  <si>
    <t xml:space="preserve">c.780-15_780-14insCT</t>
  </si>
  <si>
    <t xml:space="preserve">NM_016019.5:c.780-15_780-14insCT</t>
  </si>
  <si>
    <t xml:space="preserve">clustered_events;multiallelic</t>
  </si>
  <si>
    <t xml:space="preserve">&gt; 40 occurances</t>
  </si>
  <si>
    <t xml:space="preserve">LUC7L2 intron_variant in intron 7
HGVSc: c.780-15_780-14insCT
HGVSp: nan
dbSNP: rs11409457
Allele Frequency (VAF): 7.9%</t>
  </si>
  <si>
    <t xml:space="preserve">EZH2</t>
  </si>
  <si>
    <t xml:space="preserve">B-/T-ALL&amp;BNHL&amp;Myeloid</t>
  </si>
  <si>
    <t xml:space="preserve">NM_004456.5</t>
  </si>
  <si>
    <t xml:space="preserve">c.118-4dup</t>
  </si>
  <si>
    <t xml:space="preserve">NM_004456.5:c.118-4dup</t>
  </si>
  <si>
    <t xml:space="preserve">multiallelic</t>
  </si>
  <si>
    <t xml:space="preserve">Weaver_syndrome&amp;not_specified</t>
  </si>
  <si>
    <t xml:space="preserve">628/1706</t>
  </si>
  <si>
    <t xml:space="preserve">EZH2 intron_variant&amp;splice_region_variant in intron 2
HGVSc: c.118-4dup
HGVSp: nan
dbSNP: rs3214332
Allele Frequency (VAF): 3.9%</t>
  </si>
  <si>
    <t xml:space="preserve">KMT2C</t>
  </si>
  <si>
    <t xml:space="preserve">B-/T-ALL&amp;Myeloid&amp;TNHL</t>
  </si>
  <si>
    <t xml:space="preserve">NM_170606.3</t>
  </si>
  <si>
    <t xml:space="preserve">c.5009-19C&gt;T</t>
  </si>
  <si>
    <t xml:space="preserve">NM_170606.3:c.5009-19C&gt;T</t>
  </si>
  <si>
    <t xml:space="preserve">Benign</t>
  </si>
  <si>
    <t xml:space="preserve">not_provided</t>
  </si>
  <si>
    <t xml:space="preserve">KMT2C intron_variant in intron 33
HGVSc: c.5009-19C&gt;T
HGVSp: nan
dbSNP: rs62481492
Allele Frequency (VAF): 6.4%</t>
  </si>
  <si>
    <t xml:space="preserve">c.2653-15C&gt;T</t>
  </si>
  <si>
    <t xml:space="preserve">NM_170606.3:c.2653-15C&gt;T</t>
  </si>
  <si>
    <t xml:space="preserve">clustered_events;haplotype;map_qual</t>
  </si>
  <si>
    <t xml:space="preserve">KMT2C intron_variant in intron 15
HGVSc: c.2653-15C&gt;T
HGVSp: nan
dbSNP: rs113470386
Allele Frequency (VAF): 4.3%</t>
  </si>
  <si>
    <t xml:space="preserve">c.2532+6G&gt;A</t>
  </si>
  <si>
    <t xml:space="preserve">NM_170606.3:c.2532+6G&gt;A</t>
  </si>
  <si>
    <t xml:space="preserve">Likely_benign</t>
  </si>
  <si>
    <t xml:space="preserve">Inborn_genetic_diseases&amp;not_provided</t>
  </si>
  <si>
    <t xml:space="preserve">KMT2C intron_variant&amp;splice_region_variant in intron 14
HGVSc: c.2532+6G&gt;A
HGVSp: nan
dbSNP: rs3888468
Allele Frequency (VAF): 28.1%</t>
  </si>
  <si>
    <t xml:space="preserve">JAK2</t>
  </si>
  <si>
    <t xml:space="preserve">B-/T-ALL&amp;MPN-limited&amp;Myeloid</t>
  </si>
  <si>
    <t xml:space="preserve">NM_004972.4</t>
  </si>
  <si>
    <t xml:space="preserve">c.1777-7del</t>
  </si>
  <si>
    <t xml:space="preserve">NM_004972.4:c.1777-7del</t>
  </si>
  <si>
    <t xml:space="preserve">multiallelic;slippage</t>
  </si>
  <si>
    <t xml:space="preserve">JAK2 intron_variant&amp;splice_region_variant in intron 13
HGVSc: c.1777-7del
HGVSp: nan
dbSNP: rs750624043
Allele Frequency (VAF): 3.4%</t>
  </si>
  <si>
    <t xml:space="preserve">BIRC3</t>
  </si>
  <si>
    <t xml:space="preserve">BNHL&amp;CLL/MCL&amp;Myeloid</t>
  </si>
  <si>
    <t xml:space="preserve">NM_001165.5</t>
  </si>
  <si>
    <t xml:space="preserve">c.1033-17A&gt;T</t>
  </si>
  <si>
    <t xml:space="preserve">NM_001165.5:c.1033-17A&gt;T</t>
  </si>
  <si>
    <t xml:space="preserve">BIRC3 intron_variant in intron 4
HGVSc: c.1033-17A&gt;T
HGVSp: nan
dbSNP: rs10895289
Allele Frequency (VAF): 94.5%</t>
  </si>
  <si>
    <t xml:space="preserve">ATM</t>
  </si>
  <si>
    <t xml:space="preserve">NM_000051.4</t>
  </si>
  <si>
    <t xml:space="preserve">c.2922-10_2922-8del</t>
  </si>
  <si>
    <t xml:space="preserve">NM_000051.4:c.2922-10_2922-8del</t>
  </si>
  <si>
    <t xml:space="preserve">ATM-related_cancer_predisposition&amp;Familial_cancer_of_breast&amp;Hereditary_cancer-predisposing_syndrome</t>
  </si>
  <si>
    <t xml:space="preserve">ATM intron_variant&amp;splice_region_variant in intron 19
HGVSc: c.2922-10_2922-8del
HGVSp: nan
dbSNP: rs373881770
Allele Frequency (VAF): 4.4%</t>
  </si>
  <si>
    <t xml:space="preserve">c.6347+30_6347+31del</t>
  </si>
  <si>
    <t xml:space="preserve">NM_000051.4:c.6347+30_6347+31del</t>
  </si>
  <si>
    <t xml:space="preserve">Breast_and/or_ovarian_cancer</t>
  </si>
  <si>
    <t xml:space="preserve">ATM intron_variant in intron 43
HGVSc: c.6347+30_6347+31del
HGVSp: nan
dbSNP: rs58978479
Allele Frequency (VAF): 3.6%</t>
  </si>
  <si>
    <t xml:space="preserve">SRCAP</t>
  </si>
  <si>
    <t xml:space="preserve">NM_006662.3</t>
  </si>
  <si>
    <t xml:space="preserve">c.1134+6G&gt;C</t>
  </si>
  <si>
    <t xml:space="preserve">NM_006662.3:c.1134+6G&gt;C</t>
  </si>
  <si>
    <t xml:space="preserve">Developmental_delay&amp;Floating-Harbor_syndrome&amp;_and_behavioral_abnormalities&amp;_hypotonia&amp;_musculoskeletal_defects&amp;not_provided</t>
  </si>
  <si>
    <t xml:space="preserve">&gt; 0.002 AF in A/AA sub-population in gnomADv4.1.0.</t>
  </si>
  <si>
    <t xml:space="preserve">SRCAP intron_variant&amp;splice_region_variant in intron 8
HGVSc: c.1134+6G&gt;C
HGVSp: nan
dbSNP: rs143387966
Allele Frequency (VAF): 48.6%</t>
  </si>
  <si>
    <t xml:space="preserve">2224262K958</t>
  </si>
  <si>
    <t xml:space="preserve">CALR</t>
  </si>
  <si>
    <t xml:space="preserve">MPN-limited&amp;Myeloid</t>
  </si>
  <si>
    <t xml:space="preserve">NM_004343.4</t>
  </si>
  <si>
    <t xml:space="preserve">5/9</t>
  </si>
  <si>
    <t xml:space="preserve">c.566G&gt;C</t>
  </si>
  <si>
    <t xml:space="preserve">p.Ser189Thr</t>
  </si>
  <si>
    <t xml:space="preserve">NP_004334.1:p.Ser189Thr</t>
  </si>
  <si>
    <t xml:space="preserve">NM_004343.4:c.566G&gt;C</t>
  </si>
  <si>
    <t xml:space="preserve">CALR-related_disorder</t>
  </si>
  <si>
    <t xml:space="preserve">uncertain_significance</t>
  </si>
  <si>
    <t xml:space="preserve">2024-10-12</t>
  </si>
  <si>
    <t xml:space="preserve">424270K22319</t>
  </si>
  <si>
    <t xml:space="preserve">uncertain_significance(2)</t>
  </si>
  <si>
    <t xml:space="preserve">NO</t>
  </si>
  <si>
    <t xml:space="preserve">1:663 in gnomad</t>
  </si>
  <si>
    <t xml:space="preserve">CALR missense_variant in exon 5
HGVSc: c.566G&gt;C
HGVSp: p.Ser189Thr
dbSNP: rs147369833
Allele Frequency (VAF): 49.7%</t>
  </si>
  <si>
    <t xml:space="preserve">GNAS</t>
  </si>
  <si>
    <t xml:space="preserve">NM_080425.4</t>
  </si>
  <si>
    <t xml:space="preserve">1/13</t>
  </si>
  <si>
    <t xml:space="preserve">c.1394_1395insCGACTCCGGGGCGGCCCGTGACGCCCCAGCCGATCC</t>
  </si>
  <si>
    <t xml:space="preserve">p.Asp466_Ala467insSerGlyAlaAlaArgAspAlaProAlaAspProAsp</t>
  </si>
  <si>
    <t xml:space="preserve">NP_536350.2:p.Asp466_Ala467insSerGlyAlaAlaArgAspAlaProAlaAspProAsp</t>
  </si>
  <si>
    <t xml:space="preserve">inframe_insertion</t>
  </si>
  <si>
    <t xml:space="preserve">NM_080425.4:c.1394_1395insCGACTCCGGGGCGGCCCGTGACGCCCCAGCCGATCC</t>
  </si>
  <si>
    <t xml:space="preserve">I don't understand how to see this variant.</t>
  </si>
  <si>
    <t xml:space="preserve">GNAS inframe_insertion in exon 1
HGVSc: c.1394_1395insCGACTCCGGGGCGGCCCGTGACGCCCCAGCCGATCC
HGVSp: p.Asp466_Ala467insSerGlyAlaAlaArgAspAlaProAlaAspProAsp
Allele Frequency (VAF): 47.1%</t>
  </si>
  <si>
    <t xml:space="preserve">Missense variant on BAM, very common in gnomad</t>
  </si>
  <si>
    <t xml:space="preserve">RUNX1</t>
  </si>
  <si>
    <t xml:space="preserve">B-/T-ALL&amp;Myeloid</t>
  </si>
  <si>
    <t xml:space="preserve">NM_001754.5</t>
  </si>
  <si>
    <t xml:space="preserve">7/9</t>
  </si>
  <si>
    <t xml:space="preserve">c.735dup</t>
  </si>
  <si>
    <t xml:space="preserve">p.Thr246HisfsTer15</t>
  </si>
  <si>
    <t xml:space="preserve">NP_001745.2:p.Thr246HisfsTer15</t>
  </si>
  <si>
    <t xml:space="preserve">frameshift_variant</t>
  </si>
  <si>
    <t xml:space="preserve">NM_001754.5:c.735dup</t>
  </si>
  <si>
    <t xml:space="preserve">Inborn_genetic_diseases</t>
  </si>
  <si>
    <t xml:space="preserve">1/1706</t>
  </si>
  <si>
    <t xml:space="preserve">2024-05-30</t>
  </si>
  <si>
    <t xml:space="preserve">4137K123456</t>
  </si>
  <si>
    <t xml:space="preserve">oncogenic(2)</t>
  </si>
  <si>
    <t xml:space="preserve">Absent in gnomad, truncating variants likely oncogenic in oncokb, predicted NMD in decipher, loss of RUNX1 known mechanism in HM</t>
  </si>
  <si>
    <t xml:space="preserve">RUNX1 frameshift_variant in exon 7
HGVSc: c.735dup
HGVSp: p.Thr246HisfsTer15
Allele Frequency (VAF): 45.6%</t>
  </si>
  <si>
    <t xml:space="preserve">EP300</t>
  </si>
  <si>
    <t xml:space="preserve">B-/T-ALL&amp;BNHL&amp;Myeloid&amp;TNHL</t>
  </si>
  <si>
    <t xml:space="preserve">NM_001429.4</t>
  </si>
  <si>
    <t xml:space="preserve">c.2242-5_2242-4del</t>
  </si>
  <si>
    <t xml:space="preserve">NM_001429.4:c.2242-5_2242-4del</t>
  </si>
  <si>
    <t xml:space="preserve">EP300 intron_variant&amp;splice_region_variant in intron 12
HGVSc: c.2242-5_2242-4del
HGVSp: nan
dbSNP: rs747710183
Allele Frequency (VAF): 3.3%</t>
  </si>
  <si>
    <t xml:space="preserve">X</t>
  </si>
  <si>
    <t xml:space="preserve">ATRX</t>
  </si>
  <si>
    <t xml:space="preserve">NM_000489.6</t>
  </si>
  <si>
    <t xml:space="preserve">c.5787-21dup</t>
  </si>
  <si>
    <t xml:space="preserve">NM_000489.6:c.5787-21dup</t>
  </si>
  <si>
    <t xml:space="preserve">Single and two 'A' insertion in a short homopolymer and repeat region.</t>
  </si>
  <si>
    <t xml:space="preserve">ATRX intron_variant in intron 24
HGVSc: c.5787-21dup
HGVSp: nan
dbSNP: rs782124200
Allele Frequency (VAF): 14.2%</t>
  </si>
  <si>
    <t xml:space="preserve">STAG2</t>
  </si>
  <si>
    <t xml:space="preserve">NM_001042750.2</t>
  </si>
  <si>
    <t xml:space="preserve">c.2359-8_2359-7del</t>
  </si>
  <si>
    <t xml:space="preserve">NM_001042750.2:c.2359-8_2359-7del</t>
  </si>
  <si>
    <t xml:space="preserve">STAG2 intron_variant&amp;splice_region_variant in intron 24
HGVSc: c.2359-8_2359-7del
HGVSp: nan
dbSNP: rs77366098
Allele Frequency (VAF): 3.6%</t>
  </si>
  <si>
    <t xml:space="preserve">NM_41343.4</t>
  </si>
  <si>
    <t xml:space="preserve">9/9</t>
  </si>
  <si>
    <t xml:space="preserve">c.1142_1144del</t>
  </si>
  <si>
    <t xml:space="preserve">p.Glu381del</t>
  </si>
  <si>
    <t xml:space="preserve">NP_00434.1:p.Glu3881del</t>
  </si>
  <si>
    <t xml:space="preserve">inframe_deletion</t>
  </si>
  <si>
    <t xml:space="preserve">NM_004343.4:c.114_1144del</t>
  </si>
  <si>
    <t xml:space="preserve">2024-07-25</t>
  </si>
  <si>
    <t xml:space="preserve">56787K9936</t>
  </si>
  <si>
    <t xml:space="preserve">CALR inframe_deletion in exon 9
HGVSc: c.1142_1144del
HGVSp: p.Glu381del
dbSNP: rs573652087
Allele Frequency (VAF): 0.1%</t>
  </si>
  <si>
    <t xml:space="preserve">CEBPA</t>
  </si>
  <si>
    <t xml:space="preserve">NM_00499.5</t>
  </si>
  <si>
    <t xml:space="preserve">1/1</t>
  </si>
  <si>
    <t xml:space="preserve">c.311_313del</t>
  </si>
  <si>
    <t xml:space="preserve">p.Gly104del</t>
  </si>
  <si>
    <t xml:space="preserve">NP_004355.2:p.Gly10del</t>
  </si>
  <si>
    <t xml:space="preserve">NM_00364.5:c.31_313del</t>
  </si>
  <si>
    <t xml:space="preserve">Conflicting_classifications_of_pathogenicity</t>
  </si>
  <si>
    <t xml:space="preserve">Acute_myeloid_leukemia&amp;Inborn_genetic_diseases</t>
  </si>
  <si>
    <t xml:space="preserve">5/1706</t>
  </si>
  <si>
    <t xml:space="preserve">CEBPA inframe_deletion in exon 1
HGVSc: c.311_313del
HGVSp: p.Gly104del
dbSNP: rs780345232
Allele Frequency (VAF): 1.1%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</si>
</sst>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name val="Calibri"/>
      <family val="2"/>
      <charset val="1"/>
    </font>
    <font>
      <sz val="11"/>
      <color rgb="FF00007F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7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7F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S531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34" activeCellId="0" sqref="A34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7.88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27"/>
    <col collapsed="false" customWidth="true" hidden="false" outlineLevel="0" max="6" min="6" style="0" width="15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27"/>
    <col collapsed="false" customWidth="true" hidden="false" outlineLevel="0" max="11" min="11" style="0" width="17"/>
    <col collapsed="false" customWidth="true" hidden="false" outlineLevel="0" max="12" min="12" style="0" width="27"/>
    <col collapsed="false" customWidth="true" hidden="false" outlineLevel="0" max="13" min="13" style="0" width="13"/>
    <col collapsed="false" customWidth="true" hidden="false" outlineLevel="0" max="16" min="14" style="0" width="10"/>
    <col collapsed="false" customWidth="true" hidden="false" outlineLevel="0" max="18" min="17" style="0" width="18"/>
    <col collapsed="false" customWidth="true" hidden="false" outlineLevel="0" max="19" min="19" style="0" width="10"/>
    <col collapsed="false" customWidth="true" hidden="false" outlineLevel="0" max="21" min="20" style="0" width="16"/>
    <col collapsed="false" customWidth="true" hidden="false" outlineLevel="0" max="29" min="22" style="0" width="18"/>
    <col collapsed="false" customWidth="true" hidden="false" outlineLevel="0" max="31" min="30" style="0" width="13"/>
    <col collapsed="false" customWidth="true" hidden="false" outlineLevel="0" max="32" min="32" style="0" width="24.11"/>
    <col collapsed="false" customWidth="true" hidden="false" outlineLevel="0" max="33" min="33" style="0" width="29.88"/>
    <col collapsed="false" customWidth="true" hidden="false" outlineLevel="0" max="34" min="34" style="0" width="20.66"/>
    <col collapsed="false" customWidth="true" hidden="false" outlineLevel="0" max="35" min="35" style="0" width="24.11"/>
    <col collapsed="false" customWidth="true" hidden="false" outlineLevel="0" max="36" min="36" style="0" width="15"/>
    <col collapsed="false" customWidth="true" hidden="false" outlineLevel="0" max="37" min="37" style="0" width="13"/>
    <col collapsed="false" customWidth="true" hidden="false" outlineLevel="0" max="38" min="38" style="0" width="17"/>
    <col collapsed="false" customWidth="true" hidden="false" outlineLevel="0" max="39" min="39" style="0" width="10"/>
    <col collapsed="false" customWidth="true" hidden="false" outlineLevel="0" max="40" min="40" style="0" width="12"/>
    <col collapsed="false" customWidth="true" hidden="false" outlineLevel="0" max="41" min="41" style="0" width="10"/>
    <col collapsed="false" customWidth="true" hidden="false" outlineLevel="0" max="42" min="42" style="0" width="35"/>
  </cols>
  <sheetData>
    <row r="1" customFormat="false" ht="14.25" hidden="false" customHeight="false" outlineLevel="0" collapsed="false">
      <c r="A1" s="1" t="s">
        <v>0</v>
      </c>
      <c r="B1" s="0" t="s">
        <v>1</v>
      </c>
    </row>
    <row r="3" customFormat="false" ht="14.25" hidden="false" customHeight="false" outlineLevel="0" collapsed="false">
      <c r="A3" s="1" t="s">
        <v>2</v>
      </c>
      <c r="B3" s="2" t="s">
        <v>3</v>
      </c>
    </row>
    <row r="4" customFormat="false" ht="14.25" hidden="false" customHeight="false" outlineLevel="0" collapsed="false">
      <c r="A4" s="1" t="s">
        <v>4</v>
      </c>
      <c r="B4" s="3" t="n">
        <v>46070</v>
      </c>
    </row>
    <row r="5" customFormat="false" ht="14.25" hidden="false" customHeight="false" outlineLevel="0" collapsed="false">
      <c r="A5" s="1" t="s">
        <v>5</v>
      </c>
      <c r="B5" s="2" t="s">
        <v>6</v>
      </c>
    </row>
    <row r="6" customFormat="false" ht="14.25" hidden="false" customHeight="false" outlineLevel="0" collapsed="false">
      <c r="A6" s="1" t="s">
        <v>7</v>
      </c>
      <c r="B6" s="2" t="s">
        <v>8</v>
      </c>
    </row>
    <row r="8" customFormat="false" ht="14.25" hidden="false" customHeight="false" outlineLevel="0" collapsed="false">
      <c r="A8" s="1" t="s">
        <v>9</v>
      </c>
      <c r="D8" s="1" t="s">
        <v>10</v>
      </c>
    </row>
    <row r="9" customFormat="false" ht="14.25" hidden="false" customHeight="false" outlineLevel="0" collapsed="false">
      <c r="A9" s="0" t="s">
        <v>11</v>
      </c>
      <c r="B9" s="4" t="s">
        <v>12</v>
      </c>
      <c r="C9" s="2"/>
      <c r="D9" s="0" t="s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</row>
    <row r="10" customFormat="false" ht="14.25" hidden="false" customHeight="false" outlineLevel="0" collapsed="false">
      <c r="A10" s="0" t="s">
        <v>13</v>
      </c>
      <c r="B10" s="4" t="s">
        <v>14</v>
      </c>
      <c r="C10" s="2"/>
      <c r="D10" s="2" t="s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</row>
    <row r="11" customFormat="false" ht="14.25" hidden="false" customHeight="false" outlineLevel="0" collapsed="false">
      <c r="A11" s="0" t="s">
        <v>16</v>
      </c>
      <c r="B11" s="4" t="n">
        <v>76.1</v>
      </c>
      <c r="C11" s="2"/>
      <c r="D11" s="2" t="s">
        <v>17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</row>
    <row r="12" customFormat="false" ht="14.25" hidden="false" customHeight="false" outlineLevel="0" collapsed="false">
      <c r="A12" s="0" t="s">
        <v>18</v>
      </c>
      <c r="B12" s="4" t="n">
        <v>1.3</v>
      </c>
      <c r="C12" s="2"/>
      <c r="D12" s="2" t="s">
        <v>19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</row>
    <row r="13" customFormat="false" ht="14.25" hidden="false" customHeight="false" outlineLevel="0" collapsed="false">
      <c r="A13" s="0" t="s">
        <v>20</v>
      </c>
      <c r="B13" s="4" t="s">
        <v>21</v>
      </c>
      <c r="C13" s="2"/>
      <c r="D13" s="2" t="s">
        <v>22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</row>
    <row r="14" customFormat="false" ht="14.25" hidden="false" customHeight="false" outlineLevel="0" collapsed="false">
      <c r="A14" s="0" t="s">
        <v>23</v>
      </c>
      <c r="B14" s="4" t="s">
        <v>24</v>
      </c>
      <c r="C14" s="2"/>
      <c r="D14" s="2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</row>
    <row r="15" customFormat="false" ht="14.25" hidden="false" customHeight="false" outlineLevel="0" collapsed="false">
      <c r="B15" s="2"/>
      <c r="C15" s="2"/>
      <c r="D15" s="2" t="s">
        <v>26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</row>
    <row r="16" customFormat="false" ht="14.25" hidden="false" customHeight="false" outlineLevel="0" collapsed="false">
      <c r="B16" s="2" t="s">
        <v>27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</row>
    <row r="17" customFormat="false" ht="14.25" hidden="false" customHeight="false" outlineLevel="0" collapsed="false">
      <c r="B17" s="2" t="s">
        <v>28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</row>
    <row r="18" customFormat="false" ht="14.25" hidden="false" customHeight="false" outlineLevel="0" collapsed="false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</row>
    <row r="19" customFormat="false" ht="14.25" hidden="false" customHeight="false" outlineLevel="0" collapsed="false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</row>
    <row r="20" customFormat="false" ht="14.25" hidden="false" customHeight="false" outlineLevel="0" collapsed="false">
      <c r="A20" s="1" t="s">
        <v>29</v>
      </c>
      <c r="B20" s="0" t="s">
        <v>30</v>
      </c>
    </row>
    <row r="23" customFormat="false" ht="14.25" hidden="false" customHeight="false" outlineLevel="0" collapsed="false">
      <c r="A23" s="1" t="s">
        <v>31</v>
      </c>
      <c r="B23" s="0" t="s">
        <v>32</v>
      </c>
    </row>
    <row r="27" customFormat="false" ht="14.25" hidden="false" customHeight="false" outlineLevel="0" collapsed="false">
      <c r="A27" s="1" t="s">
        <v>33</v>
      </c>
      <c r="B27" s="0" t="s">
        <v>34</v>
      </c>
    </row>
    <row r="28" customFormat="false" ht="14.25" hidden="false" customHeight="false" outlineLevel="0" collapsed="false">
      <c r="A28" s="1" t="s">
        <v>35</v>
      </c>
      <c r="B28" s="0" t="s">
        <v>36</v>
      </c>
    </row>
    <row r="29" customFormat="false" ht="14.25" hidden="false" customHeight="false" outlineLevel="0" collapsed="false">
      <c r="A29" s="1" t="s">
        <v>37</v>
      </c>
      <c r="B29" s="0" t="s">
        <v>38</v>
      </c>
    </row>
    <row r="31" customFormat="false" ht="14.25" hidden="false" customHeight="false" outlineLevel="0" collapsed="false">
      <c r="A31" s="1" t="s">
        <v>39</v>
      </c>
      <c r="B31" s="1" t="s">
        <v>40</v>
      </c>
      <c r="C31" s="1" t="s">
        <v>41</v>
      </c>
      <c r="D31" s="1" t="s">
        <v>42</v>
      </c>
      <c r="E31" s="1" t="s">
        <v>43</v>
      </c>
      <c r="F31" s="1" t="s">
        <v>44</v>
      </c>
      <c r="G31" s="1" t="s">
        <v>45</v>
      </c>
      <c r="H31" s="1" t="s">
        <v>46</v>
      </c>
      <c r="I31" s="1" t="s">
        <v>47</v>
      </c>
      <c r="J31" s="1" t="s">
        <v>48</v>
      </c>
      <c r="K31" s="1" t="s">
        <v>49</v>
      </c>
      <c r="L31" s="1" t="s">
        <v>50</v>
      </c>
      <c r="M31" s="1" t="s">
        <v>51</v>
      </c>
      <c r="N31" s="1" t="s">
        <v>52</v>
      </c>
      <c r="O31" s="1" t="s">
        <v>53</v>
      </c>
      <c r="P31" s="1" t="s">
        <v>54</v>
      </c>
      <c r="Q31" s="1" t="s">
        <v>55</v>
      </c>
      <c r="R31" s="1" t="s">
        <v>56</v>
      </c>
      <c r="S31" s="1" t="s">
        <v>57</v>
      </c>
      <c r="T31" s="1" t="s">
        <v>58</v>
      </c>
      <c r="U31" s="1" t="s">
        <v>59</v>
      </c>
      <c r="V31" s="1" t="s">
        <v>60</v>
      </c>
      <c r="W31" s="1" t="s">
        <v>61</v>
      </c>
      <c r="X31" s="1" t="s">
        <v>62</v>
      </c>
      <c r="Y31" s="1" t="s">
        <v>63</v>
      </c>
      <c r="Z31" s="1" t="s">
        <v>64</v>
      </c>
      <c r="AA31" s="1" t="s">
        <v>65</v>
      </c>
      <c r="AB31" s="1" t="s">
        <v>66</v>
      </c>
      <c r="AC31" s="1" t="s">
        <v>67</v>
      </c>
      <c r="AD31" s="1" t="s">
        <v>68</v>
      </c>
      <c r="AE31" s="1" t="s">
        <v>69</v>
      </c>
      <c r="AF31" s="1" t="s">
        <v>70</v>
      </c>
      <c r="AG31" s="1" t="s">
        <v>71</v>
      </c>
      <c r="AH31" s="1" t="s">
        <v>72</v>
      </c>
      <c r="AI31" s="1" t="s">
        <v>73</v>
      </c>
      <c r="AJ31" s="1" t="s">
        <v>74</v>
      </c>
      <c r="AK31" s="1" t="s">
        <v>75</v>
      </c>
      <c r="AL31" s="1" t="s">
        <v>76</v>
      </c>
      <c r="AM31" s="1" t="s">
        <v>77</v>
      </c>
      <c r="AN31" s="1" t="s">
        <v>78</v>
      </c>
      <c r="AO31" s="1" t="s">
        <v>79</v>
      </c>
      <c r="AP31" s="1" t="s">
        <v>80</v>
      </c>
    </row>
    <row r="32" customFormat="false" ht="15" hidden="false" customHeight="true" outlineLevel="0" collapsed="false">
      <c r="A32" s="0" t="s">
        <v>1</v>
      </c>
      <c r="B32" s="5" t="n">
        <v>6</v>
      </c>
      <c r="C32" s="5" t="n">
        <v>43339909</v>
      </c>
      <c r="D32" s="5" t="s">
        <v>81</v>
      </c>
      <c r="E32" s="5" t="s">
        <v>6</v>
      </c>
      <c r="F32" s="5" t="s">
        <v>82</v>
      </c>
      <c r="G32" s="5" t="s">
        <v>83</v>
      </c>
      <c r="H32" s="5" t="s">
        <v>84</v>
      </c>
      <c r="I32" s="5" t="s">
        <v>85</v>
      </c>
      <c r="J32" s="5" t="s">
        <v>86</v>
      </c>
      <c r="K32" s="5" t="s">
        <v>87</v>
      </c>
      <c r="L32" s="5" t="s">
        <v>88</v>
      </c>
      <c r="M32" s="5" t="n">
        <v>3191</v>
      </c>
      <c r="N32" s="6" t="n">
        <v>0.503</v>
      </c>
      <c r="O32" s="5" t="s">
        <v>89</v>
      </c>
      <c r="P32" s="7" t="n">
        <f aca="false">HYPERLINK("https://www.ncbi.nlm.nih.gov/clinvar/variation/3820413", 3820413)</f>
        <v>3820413</v>
      </c>
      <c r="Q32" s="5" t="s">
        <v>90</v>
      </c>
      <c r="R32" s="5" t="s">
        <v>91</v>
      </c>
      <c r="S32" s="7" t="str">
        <f aca="false">HYPERLINK("https://www.ncbi.nlm.nih.gov/snp/rs148758834", "rs148758834")</f>
        <v>rs148758834</v>
      </c>
      <c r="T32" s="7" t="n">
        <f aca="false">HYPERLINK("https://gnomad.broadinstitute.org/variant/6-43339909-A-C?dataset=gnomad_r4", 0.000164281)</f>
        <v>0.000164281</v>
      </c>
      <c r="U32" s="7" t="n">
        <f aca="false">HYPERLINK("https://gnomad.broadinstitute.org/variant/6-43339909-A-C?dataset=gnomad_r4", 0.0000239417)</f>
        <v>2.39417E-005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1</v>
      </c>
      <c r="AA32" s="5" t="n">
        <v>16</v>
      </c>
      <c r="AB32" s="5" t="n">
        <v>1</v>
      </c>
      <c r="AC32" s="5" t="n">
        <v>18</v>
      </c>
      <c r="AD32" s="5" t="n">
        <v>22.9</v>
      </c>
      <c r="AE32" s="5" t="s">
        <v>92</v>
      </c>
      <c r="AF32" s="5" t="s">
        <v>93</v>
      </c>
      <c r="AG32" s="5" t="s">
        <v>93</v>
      </c>
      <c r="AH32" s="5" t="s">
        <v>93</v>
      </c>
      <c r="AI32" s="5" t="s">
        <v>93</v>
      </c>
      <c r="AJ32" s="5" t="s">
        <v>94</v>
      </c>
      <c r="AK32" s="5" t="s">
        <v>95</v>
      </c>
      <c r="AL32" s="5" t="s">
        <v>95</v>
      </c>
      <c r="AM32" s="8" t="s">
        <v>96</v>
      </c>
      <c r="AN32" s="5" t="s">
        <v>90</v>
      </c>
      <c r="AO32" s="5"/>
      <c r="AP32" s="8" t="s">
        <v>97</v>
      </c>
      <c r="AQ32" s="2" t="s">
        <v>98</v>
      </c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</row>
    <row r="33" customFormat="false" ht="15" hidden="false" customHeight="true" outlineLevel="0" collapsed="false">
      <c r="A33" s="0" t="s">
        <v>1</v>
      </c>
      <c r="B33" s="5" t="n">
        <v>6</v>
      </c>
      <c r="C33" s="5" t="n">
        <v>43339517</v>
      </c>
      <c r="D33" s="5" t="s">
        <v>81</v>
      </c>
      <c r="E33" s="5" t="s">
        <v>6</v>
      </c>
      <c r="F33" s="5" t="s">
        <v>82</v>
      </c>
      <c r="G33" s="5" t="s">
        <v>83</v>
      </c>
      <c r="H33" s="5" t="s">
        <v>99</v>
      </c>
      <c r="I33" s="5" t="s">
        <v>100</v>
      </c>
      <c r="J33" s="5" t="s">
        <v>101</v>
      </c>
      <c r="K33" s="5" t="s">
        <v>87</v>
      </c>
      <c r="L33" s="5" t="s">
        <v>102</v>
      </c>
      <c r="M33" s="5" t="n">
        <v>3122</v>
      </c>
      <c r="N33" s="6" t="n">
        <v>0.506</v>
      </c>
      <c r="O33" s="5" t="s">
        <v>89</v>
      </c>
      <c r="P33" s="7" t="n">
        <f aca="false">HYPERLINK("https://www.ncbi.nlm.nih.gov/clinvar/variation/3195101", 3195101)</f>
        <v>3195101</v>
      </c>
      <c r="Q33" s="5" t="s">
        <v>90</v>
      </c>
      <c r="R33" s="5" t="s">
        <v>91</v>
      </c>
      <c r="S33" s="7" t="str">
        <f aca="false">HYPERLINK("https://www.ncbi.nlm.nih.gov/snp/rs200065307", "rs200065307")</f>
        <v>rs200065307</v>
      </c>
      <c r="T33" s="7" t="n">
        <f aca="false">HYPERLINK("https://gnomad.broadinstitute.org/variant/6-43339517-T-C?dataset=gnomad_r4", 0.000223396)</f>
        <v>0.000223396</v>
      </c>
      <c r="U33" s="7" t="n">
        <f aca="false">HYPERLINK("https://gnomad.broadinstitute.org/variant/6-43339517-T-C?dataset=gnomad_r4", 0.0000205214)</f>
        <v>2.05214E-005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-1</v>
      </c>
      <c r="AA33" s="5" t="n">
        <v>-27</v>
      </c>
      <c r="AB33" s="5" t="n">
        <v>-1</v>
      </c>
      <c r="AC33" s="5" t="n">
        <v>38</v>
      </c>
      <c r="AD33" s="5" t="n">
        <v>17.8</v>
      </c>
      <c r="AE33" s="5" t="s">
        <v>92</v>
      </c>
      <c r="AF33" s="5" t="s">
        <v>93</v>
      </c>
      <c r="AG33" s="5" t="s">
        <v>93</v>
      </c>
      <c r="AH33" s="5" t="s">
        <v>93</v>
      </c>
      <c r="AI33" s="5" t="s">
        <v>93</v>
      </c>
      <c r="AJ33" s="5" t="s">
        <v>94</v>
      </c>
      <c r="AK33" s="5" t="s">
        <v>95</v>
      </c>
      <c r="AL33" s="5" t="s">
        <v>95</v>
      </c>
      <c r="AM33" s="8" t="s">
        <v>103</v>
      </c>
      <c r="AN33" s="5" t="s">
        <v>90</v>
      </c>
      <c r="AO33" s="5"/>
      <c r="AP33" s="8" t="s">
        <v>104</v>
      </c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</row>
    <row r="34" customFormat="false" ht="57.45" hidden="false" customHeight="false" outlineLevel="0" collapsed="false">
      <c r="A34" s="0" t="s">
        <v>1</v>
      </c>
      <c r="B34" s="5" t="n">
        <v>17</v>
      </c>
      <c r="C34" s="5" t="n">
        <v>76736877</v>
      </c>
      <c r="D34" s="5" t="s">
        <v>105</v>
      </c>
      <c r="E34" s="5" t="s">
        <v>6</v>
      </c>
      <c r="F34" s="5" t="s">
        <v>106</v>
      </c>
      <c r="G34" s="5" t="s">
        <v>107</v>
      </c>
      <c r="H34" s="5" t="s">
        <v>108</v>
      </c>
      <c r="I34" s="5" t="s">
        <v>109</v>
      </c>
      <c r="J34" s="5" t="s">
        <v>110</v>
      </c>
      <c r="K34" s="5" t="s">
        <v>87</v>
      </c>
      <c r="L34" s="5" t="s">
        <v>111</v>
      </c>
      <c r="M34" s="5" t="n">
        <v>3690</v>
      </c>
      <c r="N34" s="6" t="n">
        <v>0.45</v>
      </c>
      <c r="O34" s="5" t="s">
        <v>89</v>
      </c>
      <c r="P34" s="7" t="n">
        <v>2504111</v>
      </c>
      <c r="Q34" s="5" t="s">
        <v>112</v>
      </c>
      <c r="R34" s="5" t="s">
        <v>113</v>
      </c>
      <c r="S34" s="7" t="s">
        <v>114</v>
      </c>
      <c r="T34" s="7" t="n">
        <v>9.20641E-005</v>
      </c>
      <c r="U34" s="7" t="n">
        <v>4.66128E-005</v>
      </c>
      <c r="V34" s="5" t="n">
        <v>0</v>
      </c>
      <c r="W34" s="5" t="n">
        <v>0</v>
      </c>
      <c r="X34" s="5" t="n">
        <v>0.01</v>
      </c>
      <c r="Y34" s="5" t="n">
        <v>0</v>
      </c>
      <c r="Z34" s="5" t="n">
        <v>-19</v>
      </c>
      <c r="AA34" s="5" t="n">
        <v>-43</v>
      </c>
      <c r="AB34" s="5" t="n">
        <v>-42</v>
      </c>
      <c r="AC34" s="5" t="n">
        <v>26</v>
      </c>
      <c r="AD34" s="5" t="n">
        <v>23.1</v>
      </c>
      <c r="AE34" s="5" t="s">
        <v>115</v>
      </c>
      <c r="AF34" s="5" t="s">
        <v>116</v>
      </c>
      <c r="AG34" s="5" t="s">
        <v>117</v>
      </c>
      <c r="AH34" s="5" t="s">
        <v>118</v>
      </c>
      <c r="AI34" s="5" t="s">
        <v>119</v>
      </c>
      <c r="AJ34" s="5" t="s">
        <v>94</v>
      </c>
      <c r="AK34" s="5" t="s">
        <v>95</v>
      </c>
      <c r="AL34" s="5" t="s">
        <v>95</v>
      </c>
      <c r="AM34" s="5" t="s">
        <v>120</v>
      </c>
      <c r="AN34" s="5" t="s">
        <v>121</v>
      </c>
      <c r="AO34" s="5"/>
      <c r="AP34" s="8" t="s">
        <v>122</v>
      </c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</row>
    <row r="35" customFormat="false" ht="14.2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</row>
    <row r="36" customFormat="false" ht="14.2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</row>
    <row r="37" customFormat="false" ht="14.2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</row>
    <row r="38" customFormat="false" ht="14.2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</row>
    <row r="39" customFormat="false" ht="14.2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</row>
    <row r="40" customFormat="false" ht="14.2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</row>
    <row r="41" customFormat="false" ht="14.2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</row>
    <row r="42" customFormat="false" ht="14.2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</row>
    <row r="43" customFormat="false" ht="14.2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</row>
    <row r="44" customFormat="false" ht="14.2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</row>
    <row r="45" customFormat="false" ht="14.2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</row>
    <row r="46" customFormat="false" ht="14.2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</row>
    <row r="47" customFormat="false" ht="14.2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</row>
    <row r="48" customFormat="false" ht="14.2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</row>
    <row r="49" customFormat="false" ht="14.2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</row>
    <row r="50" customFormat="false" ht="14.2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</row>
    <row r="51" customFormat="false" ht="14.2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</row>
    <row r="52" customFormat="false" ht="14.2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</row>
    <row r="53" customFormat="false" ht="14.2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</row>
    <row r="54" customFormat="false" ht="14.2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</row>
    <row r="55" customFormat="false" ht="14.2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</row>
    <row r="56" customFormat="false" ht="14.2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</row>
    <row r="57" customFormat="false" ht="14.2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</row>
    <row r="58" customFormat="false" ht="14.2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</row>
    <row r="59" customFormat="false" ht="14.2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</row>
    <row r="60" customFormat="false" ht="14.2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</row>
    <row r="61" customFormat="false" ht="14.2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</row>
    <row r="62" customFormat="false" ht="14.2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</row>
    <row r="63" customFormat="false" ht="14.2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</row>
    <row r="64" customFormat="false" ht="14.2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</row>
    <row r="65" customFormat="false" ht="14.2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</row>
    <row r="66" customFormat="false" ht="14.2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</row>
    <row r="67" customFormat="false" ht="14.2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</row>
    <row r="68" customFormat="false" ht="14.2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</row>
    <row r="69" customFormat="false" ht="14.2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</row>
    <row r="70" customFormat="false" ht="14.2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</row>
    <row r="71" customFormat="false" ht="14.2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</row>
    <row r="72" customFormat="false" ht="14.2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</row>
    <row r="73" customFormat="false" ht="14.2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</row>
    <row r="74" customFormat="false" ht="14.2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</row>
    <row r="75" customFormat="false" ht="14.2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</row>
    <row r="76" customFormat="false" ht="14.2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</row>
    <row r="77" customFormat="false" ht="14.2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</row>
    <row r="78" customFormat="false" ht="14.2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</row>
    <row r="79" customFormat="false" ht="14.2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</row>
    <row r="80" customFormat="false" ht="14.2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</row>
    <row r="81" customFormat="false" ht="14.2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</row>
    <row r="82" customFormat="false" ht="14.2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</row>
    <row r="83" customFormat="false" ht="14.2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</row>
    <row r="84" customFormat="false" ht="14.2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</row>
    <row r="85" customFormat="false" ht="14.2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</row>
    <row r="86" customFormat="false" ht="14.2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</row>
    <row r="87" customFormat="false" ht="14.2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</row>
    <row r="88" customFormat="false" ht="14.2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</row>
    <row r="89" customFormat="false" ht="14.2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</row>
    <row r="90" customFormat="false" ht="14.2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</row>
    <row r="91" customFormat="false" ht="14.2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</row>
    <row r="92" customFormat="false" ht="14.2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</row>
    <row r="93" customFormat="false" ht="14.2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</row>
    <row r="94" customFormat="false" ht="14.2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</row>
    <row r="95" customFormat="false" ht="14.2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</row>
    <row r="96" customFormat="false" ht="14.2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</row>
    <row r="97" customFormat="false" ht="14.2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</row>
    <row r="98" customFormat="false" ht="14.2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</row>
    <row r="99" customFormat="false" ht="14.2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</row>
    <row r="100" customFormat="false" ht="14.2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</row>
    <row r="101" customFormat="false" ht="14.2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</row>
    <row r="102" customFormat="false" ht="14.2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</row>
    <row r="103" customFormat="false" ht="14.2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</row>
    <row r="104" customFormat="false" ht="14.2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</row>
    <row r="105" customFormat="false" ht="14.2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</row>
    <row r="106" customFormat="false" ht="14.2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</row>
    <row r="107" customFormat="false" ht="14.2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</row>
    <row r="108" customFormat="false" ht="14.2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</row>
    <row r="109" customFormat="false" ht="14.2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</row>
    <row r="110" customFormat="false" ht="14.2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</row>
    <row r="111" customFormat="false" ht="14.2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</row>
    <row r="112" customFormat="false" ht="14.2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</row>
    <row r="113" customFormat="false" ht="14.2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</row>
    <row r="114" customFormat="false" ht="14.2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</row>
    <row r="115" customFormat="false" ht="14.2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</row>
    <row r="116" customFormat="false" ht="14.2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</row>
    <row r="117" customFormat="false" ht="14.2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</row>
    <row r="118" customFormat="false" ht="14.2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</row>
    <row r="119" customFormat="false" ht="14.2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</row>
    <row r="120" customFormat="false" ht="14.2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</row>
    <row r="121" customFormat="false" ht="14.2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</row>
    <row r="122" customFormat="false" ht="14.2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</row>
    <row r="123" customFormat="false" ht="14.2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</row>
    <row r="124" customFormat="false" ht="14.2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</row>
    <row r="125" customFormat="false" ht="14.2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</row>
    <row r="126" customFormat="false" ht="14.2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</row>
    <row r="127" customFormat="false" ht="14.2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</row>
    <row r="128" customFormat="false" ht="14.2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</row>
    <row r="129" customFormat="false" ht="14.2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</row>
    <row r="130" customFormat="false" ht="14.2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</row>
    <row r="131" customFormat="false" ht="14.2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</row>
    <row r="132" customFormat="false" ht="14.2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</row>
    <row r="133" customFormat="false" ht="14.2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</row>
    <row r="134" customFormat="false" ht="14.2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</row>
    <row r="135" customFormat="false" ht="14.2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</row>
    <row r="136" customFormat="false" ht="14.2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</row>
    <row r="137" customFormat="false" ht="14.2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</row>
    <row r="138" customFormat="false" ht="14.2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</row>
    <row r="139" customFormat="false" ht="14.2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</row>
    <row r="140" customFormat="false" ht="14.2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</row>
    <row r="141" customFormat="false" ht="14.2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</row>
    <row r="142" customFormat="false" ht="14.2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</row>
    <row r="143" customFormat="false" ht="14.2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</row>
    <row r="144" customFormat="false" ht="14.2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</row>
    <row r="145" customFormat="false" ht="14.2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</row>
    <row r="146" customFormat="false" ht="14.2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</row>
    <row r="147" customFormat="false" ht="14.2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</row>
    <row r="148" customFormat="false" ht="14.2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</row>
    <row r="149" customFormat="false" ht="14.2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</row>
    <row r="150" customFormat="false" ht="14.2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</row>
    <row r="151" customFormat="false" ht="14.2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</row>
    <row r="152" customFormat="false" ht="14.2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</row>
    <row r="153" customFormat="false" ht="14.2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</row>
    <row r="154" customFormat="false" ht="14.2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</row>
    <row r="155" customFormat="false" ht="14.2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</row>
    <row r="156" customFormat="false" ht="14.2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</row>
    <row r="157" customFormat="false" ht="14.2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</row>
    <row r="158" customFormat="false" ht="14.2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</row>
    <row r="159" customFormat="false" ht="14.2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</row>
    <row r="160" customFormat="false" ht="14.2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</row>
    <row r="161" customFormat="false" ht="14.2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</row>
    <row r="162" customFormat="false" ht="14.2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</row>
    <row r="163" customFormat="false" ht="14.2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</row>
    <row r="164" customFormat="false" ht="14.2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</row>
    <row r="165" customFormat="false" ht="14.2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</row>
    <row r="166" customFormat="false" ht="14.2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</row>
    <row r="167" customFormat="false" ht="14.2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</row>
    <row r="168" customFormat="false" ht="14.2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</row>
    <row r="169" customFormat="false" ht="14.2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</row>
    <row r="170" customFormat="false" ht="14.2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</row>
    <row r="171" customFormat="false" ht="14.2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</row>
    <row r="172" customFormat="false" ht="14.2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</row>
    <row r="173" customFormat="false" ht="14.2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</row>
    <row r="174" customFormat="false" ht="14.2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</row>
    <row r="175" customFormat="false" ht="14.2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</row>
    <row r="176" customFormat="false" ht="14.2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</row>
    <row r="177" customFormat="false" ht="14.2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</row>
    <row r="178" customFormat="false" ht="14.2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</row>
    <row r="179" customFormat="false" ht="14.2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</row>
    <row r="180" customFormat="false" ht="14.2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</row>
    <row r="181" customFormat="false" ht="14.2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</row>
    <row r="182" customFormat="false" ht="14.2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</row>
    <row r="183" customFormat="false" ht="14.2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</row>
    <row r="184" customFormat="false" ht="14.2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</row>
    <row r="185" customFormat="false" ht="14.2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</row>
    <row r="186" customFormat="false" ht="14.2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</row>
    <row r="187" customFormat="false" ht="14.2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</row>
    <row r="188" customFormat="false" ht="14.2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</row>
    <row r="189" customFormat="false" ht="14.2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</row>
    <row r="190" customFormat="false" ht="14.2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</row>
    <row r="191" customFormat="false" ht="14.2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</row>
    <row r="192" customFormat="false" ht="14.2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</row>
    <row r="193" customFormat="false" ht="14.2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</row>
    <row r="194" customFormat="false" ht="14.2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</row>
    <row r="195" customFormat="false" ht="14.2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</row>
    <row r="196" customFormat="false" ht="14.2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</row>
    <row r="197" customFormat="false" ht="14.2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</row>
    <row r="198" customFormat="false" ht="14.2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</row>
    <row r="199" customFormat="false" ht="14.2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</row>
    <row r="200" customFormat="false" ht="14.2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</row>
    <row r="201" customFormat="false" ht="14.2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</row>
    <row r="202" customFormat="false" ht="14.2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</row>
    <row r="203" customFormat="false" ht="14.2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</row>
    <row r="204" customFormat="false" ht="14.2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</row>
    <row r="205" customFormat="false" ht="14.2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</row>
    <row r="206" customFormat="false" ht="14.2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</row>
    <row r="207" customFormat="false" ht="14.2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</row>
    <row r="208" customFormat="false" ht="14.2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</row>
    <row r="209" customFormat="false" ht="14.2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</row>
    <row r="210" customFormat="false" ht="14.2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</row>
    <row r="211" customFormat="false" ht="14.2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</row>
    <row r="212" customFormat="false" ht="14.2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</row>
    <row r="213" customFormat="false" ht="14.2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</row>
    <row r="214" customFormat="false" ht="14.2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</row>
    <row r="215" customFormat="false" ht="14.2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</row>
    <row r="216" customFormat="false" ht="14.2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</row>
    <row r="217" customFormat="false" ht="14.2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</row>
    <row r="218" customFormat="false" ht="14.2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</row>
    <row r="219" customFormat="false" ht="14.2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</row>
    <row r="220" customFormat="false" ht="14.2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</row>
    <row r="221" customFormat="false" ht="14.2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</row>
    <row r="222" customFormat="false" ht="14.2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</row>
    <row r="223" customFormat="false" ht="14.2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</row>
    <row r="224" customFormat="false" ht="14.2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</row>
    <row r="225" customFormat="false" ht="14.2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</row>
    <row r="226" customFormat="false" ht="14.2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</row>
    <row r="227" customFormat="false" ht="14.2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</row>
    <row r="228" customFormat="false" ht="14.2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</row>
    <row r="229" customFormat="false" ht="14.2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</row>
    <row r="230" customFormat="false" ht="14.2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</row>
    <row r="231" customFormat="false" ht="14.2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</row>
    <row r="232" customFormat="false" ht="14.2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</row>
    <row r="233" customFormat="false" ht="14.2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</row>
    <row r="234" customFormat="false" ht="14.2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</row>
    <row r="235" customFormat="false" ht="14.2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</row>
    <row r="236" customFormat="false" ht="14.2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</row>
    <row r="237" customFormat="false" ht="14.2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</row>
    <row r="238" customFormat="false" ht="14.2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</row>
    <row r="239" customFormat="false" ht="14.2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</row>
    <row r="240" customFormat="false" ht="14.2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</row>
    <row r="241" customFormat="false" ht="14.2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</row>
    <row r="242" customFormat="false" ht="14.2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</row>
    <row r="243" customFormat="false" ht="14.2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</row>
    <row r="244" customFormat="false" ht="14.2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</row>
    <row r="245" customFormat="false" ht="14.2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</row>
    <row r="246" customFormat="false" ht="14.2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</row>
    <row r="247" customFormat="false" ht="14.2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</row>
    <row r="248" customFormat="false" ht="14.2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</row>
    <row r="249" customFormat="false" ht="14.2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</row>
    <row r="250" customFormat="false" ht="14.2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</row>
    <row r="251" customFormat="false" ht="14.2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</row>
    <row r="252" customFormat="false" ht="14.2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</row>
    <row r="253" customFormat="false" ht="14.2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</row>
    <row r="254" customFormat="false" ht="14.2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</row>
    <row r="255" customFormat="false" ht="14.2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</row>
    <row r="256" customFormat="false" ht="14.2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</row>
    <row r="257" customFormat="false" ht="14.2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</row>
    <row r="258" customFormat="false" ht="14.2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</row>
    <row r="259" customFormat="false" ht="14.2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</row>
    <row r="260" customFormat="false" ht="14.2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</row>
    <row r="261" customFormat="false" ht="14.2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</row>
    <row r="262" customFormat="false" ht="14.2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</row>
    <row r="263" customFormat="false" ht="14.2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</row>
    <row r="264" customFormat="false" ht="14.2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</row>
    <row r="265" customFormat="false" ht="14.2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</row>
    <row r="266" customFormat="false" ht="14.2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</row>
    <row r="267" customFormat="false" ht="14.2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</row>
    <row r="268" customFormat="false" ht="14.2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</row>
    <row r="269" customFormat="false" ht="14.2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</row>
    <row r="270" customFormat="false" ht="14.2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</row>
    <row r="271" customFormat="false" ht="14.2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</row>
    <row r="272" customFormat="false" ht="14.2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</row>
    <row r="273" customFormat="false" ht="14.2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</row>
    <row r="274" customFormat="false" ht="14.2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</row>
    <row r="275" customFormat="false" ht="14.2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</row>
    <row r="276" customFormat="false" ht="14.2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</row>
    <row r="277" customFormat="false" ht="14.2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</row>
    <row r="278" customFormat="false" ht="14.2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</row>
    <row r="279" customFormat="false" ht="14.2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</row>
    <row r="280" customFormat="false" ht="14.2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</row>
    <row r="281" customFormat="false" ht="14.2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</row>
    <row r="282" customFormat="false" ht="14.2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</row>
    <row r="283" customFormat="false" ht="14.2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</row>
    <row r="284" customFormat="false" ht="14.2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</row>
    <row r="285" customFormat="false" ht="14.2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</row>
    <row r="286" customFormat="false" ht="14.2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</row>
    <row r="287" customFormat="false" ht="14.2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</row>
    <row r="288" customFormat="false" ht="14.2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</row>
    <row r="289" customFormat="false" ht="14.2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</row>
    <row r="290" customFormat="false" ht="14.2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</row>
    <row r="291" customFormat="false" ht="14.2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</row>
    <row r="292" customFormat="false" ht="14.2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</row>
    <row r="293" customFormat="false" ht="14.2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</row>
    <row r="294" customFormat="false" ht="14.2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</row>
    <row r="295" customFormat="false" ht="14.2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</row>
    <row r="296" customFormat="false" ht="14.2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</row>
    <row r="297" customFormat="false" ht="14.2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</row>
    <row r="298" customFormat="false" ht="14.2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</row>
    <row r="299" customFormat="false" ht="14.2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</row>
    <row r="300" customFormat="false" ht="14.2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</row>
    <row r="301" customFormat="false" ht="14.2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</row>
    <row r="302" customFormat="false" ht="14.2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</row>
    <row r="303" customFormat="false" ht="14.2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</row>
    <row r="304" customFormat="false" ht="14.2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</row>
    <row r="305" customFormat="false" ht="14.2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</row>
    <row r="306" customFormat="false" ht="14.2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</row>
    <row r="307" customFormat="false" ht="14.2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</row>
    <row r="308" customFormat="false" ht="14.2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</row>
    <row r="309" customFormat="false" ht="14.2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</row>
    <row r="310" customFormat="false" ht="14.2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</row>
    <row r="311" customFormat="false" ht="14.2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</row>
    <row r="312" customFormat="false" ht="14.2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</row>
    <row r="313" customFormat="false" ht="14.2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</row>
    <row r="314" customFormat="false" ht="14.2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</row>
    <row r="315" customFormat="false" ht="14.2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</row>
    <row r="316" customFormat="false" ht="14.2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</row>
    <row r="317" customFormat="false" ht="14.2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</row>
    <row r="318" customFormat="false" ht="14.2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</row>
    <row r="319" customFormat="false" ht="14.2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</row>
    <row r="320" customFormat="false" ht="14.2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</row>
    <row r="321" customFormat="false" ht="14.2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</row>
    <row r="322" customFormat="false" ht="14.2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</row>
    <row r="323" customFormat="false" ht="14.2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</row>
    <row r="324" customFormat="false" ht="14.2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</row>
    <row r="325" customFormat="false" ht="14.2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</row>
    <row r="326" customFormat="false" ht="14.2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</row>
    <row r="327" customFormat="false" ht="14.2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</row>
    <row r="328" customFormat="false" ht="14.2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</row>
    <row r="329" customFormat="false" ht="14.2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</row>
    <row r="330" customFormat="false" ht="14.2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</row>
    <row r="331" customFormat="false" ht="14.2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</row>
    <row r="332" customFormat="false" ht="14.2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</row>
    <row r="333" customFormat="false" ht="14.2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</row>
    <row r="334" customFormat="false" ht="14.2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</row>
    <row r="335" customFormat="false" ht="14.2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</row>
    <row r="336" customFormat="false" ht="14.2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</row>
    <row r="337" customFormat="false" ht="14.2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</row>
    <row r="338" customFormat="false" ht="14.2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</row>
    <row r="339" customFormat="false" ht="14.2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</row>
    <row r="340" customFormat="false" ht="14.2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</row>
    <row r="341" customFormat="false" ht="14.2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</row>
    <row r="342" customFormat="false" ht="14.2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</row>
    <row r="343" customFormat="false" ht="14.2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</row>
    <row r="344" customFormat="false" ht="14.2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</row>
    <row r="345" customFormat="false" ht="14.2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</row>
    <row r="346" customFormat="false" ht="14.2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</row>
    <row r="347" customFormat="false" ht="14.2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</row>
    <row r="348" customFormat="false" ht="14.2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</row>
    <row r="349" customFormat="false" ht="14.2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</row>
    <row r="350" customFormat="false" ht="14.2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</row>
    <row r="351" customFormat="false" ht="14.2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</row>
    <row r="352" customFormat="false" ht="14.2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</row>
    <row r="353" customFormat="false" ht="14.2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</row>
    <row r="354" customFormat="false" ht="14.2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</row>
    <row r="355" customFormat="false" ht="14.2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</row>
    <row r="356" customFormat="false" ht="14.2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</row>
    <row r="357" customFormat="false" ht="14.2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</row>
    <row r="358" customFormat="false" ht="14.2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</row>
    <row r="359" customFormat="false" ht="14.2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</row>
    <row r="360" customFormat="false" ht="14.2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</row>
    <row r="361" customFormat="false" ht="14.2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</row>
    <row r="362" customFormat="false" ht="14.2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</row>
    <row r="363" customFormat="false" ht="14.2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</row>
    <row r="364" customFormat="false" ht="14.2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</row>
    <row r="365" customFormat="false" ht="14.2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</row>
    <row r="366" customFormat="false" ht="14.2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</row>
    <row r="367" customFormat="false" ht="14.2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</row>
    <row r="368" customFormat="false" ht="14.2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</row>
    <row r="369" customFormat="false" ht="14.2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</row>
    <row r="370" customFormat="false" ht="14.2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</row>
    <row r="371" customFormat="false" ht="14.2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</row>
    <row r="372" customFormat="false" ht="14.2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</row>
    <row r="373" customFormat="false" ht="14.2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</row>
    <row r="374" customFormat="false" ht="14.2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</row>
    <row r="375" customFormat="false" ht="14.2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</row>
    <row r="376" customFormat="false" ht="14.2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</row>
    <row r="377" customFormat="false" ht="14.2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</row>
    <row r="378" customFormat="false" ht="14.2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</row>
    <row r="379" customFormat="false" ht="14.2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</row>
    <row r="380" customFormat="false" ht="14.2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</row>
    <row r="381" customFormat="false" ht="14.2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</row>
    <row r="382" customFormat="false" ht="14.2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</row>
    <row r="383" customFormat="false" ht="14.2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</row>
    <row r="384" customFormat="false" ht="14.2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</row>
    <row r="385" customFormat="false" ht="14.2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</row>
    <row r="386" customFormat="false" ht="14.2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</row>
    <row r="387" customFormat="false" ht="14.2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</row>
    <row r="388" customFormat="false" ht="14.2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</row>
    <row r="389" customFormat="false" ht="14.2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</row>
    <row r="390" customFormat="false" ht="14.2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</row>
    <row r="391" customFormat="false" ht="14.2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</row>
    <row r="392" customFormat="false" ht="14.2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</row>
    <row r="393" customFormat="false" ht="14.2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</row>
    <row r="394" customFormat="false" ht="14.2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</row>
    <row r="395" customFormat="false" ht="14.2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</row>
    <row r="396" customFormat="false" ht="14.2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</row>
    <row r="397" customFormat="false" ht="14.2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</row>
    <row r="398" customFormat="false" ht="14.2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</row>
    <row r="399" customFormat="false" ht="14.2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</row>
    <row r="400" customFormat="false" ht="14.2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</row>
    <row r="401" customFormat="false" ht="14.2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</row>
    <row r="402" customFormat="false" ht="14.2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</row>
    <row r="403" customFormat="false" ht="14.2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</row>
    <row r="404" customFormat="false" ht="14.2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</row>
    <row r="405" customFormat="false" ht="14.2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</row>
    <row r="406" customFormat="false" ht="14.2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</row>
    <row r="407" customFormat="false" ht="14.2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</row>
    <row r="408" customFormat="false" ht="14.2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</row>
    <row r="409" customFormat="false" ht="14.2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</row>
    <row r="410" customFormat="false" ht="14.2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</row>
    <row r="411" customFormat="false" ht="14.2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</row>
    <row r="412" customFormat="false" ht="14.2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</row>
    <row r="413" customFormat="false" ht="14.2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</row>
    <row r="414" customFormat="false" ht="14.2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</row>
    <row r="415" customFormat="false" ht="14.2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</row>
    <row r="416" customFormat="false" ht="14.2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</row>
    <row r="417" customFormat="false" ht="14.2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</row>
    <row r="418" customFormat="false" ht="14.2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</row>
    <row r="419" customFormat="false" ht="14.2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</row>
    <row r="420" customFormat="false" ht="14.2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</row>
    <row r="421" customFormat="false" ht="14.2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</row>
    <row r="422" customFormat="false" ht="14.2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</row>
    <row r="423" customFormat="false" ht="14.2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</row>
    <row r="424" customFormat="false" ht="14.2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</row>
    <row r="425" customFormat="false" ht="14.2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</row>
    <row r="426" customFormat="false" ht="14.2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</row>
    <row r="427" customFormat="false" ht="14.2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</row>
    <row r="428" customFormat="false" ht="14.2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</row>
    <row r="429" customFormat="false" ht="14.2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</row>
    <row r="430" customFormat="false" ht="14.2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</row>
    <row r="431" customFormat="false" ht="14.2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</row>
    <row r="432" customFormat="false" ht="14.2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</row>
    <row r="433" customFormat="false" ht="14.2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</row>
    <row r="434" customFormat="false" ht="14.2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</row>
    <row r="435" customFormat="false" ht="14.2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</row>
    <row r="436" customFormat="false" ht="14.2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</row>
    <row r="437" customFormat="false" ht="14.2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</row>
    <row r="438" customFormat="false" ht="14.2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</row>
    <row r="439" customFormat="false" ht="14.2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</row>
    <row r="440" customFormat="false" ht="14.2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</row>
    <row r="441" customFormat="false" ht="14.2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</row>
    <row r="442" customFormat="false" ht="14.2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</row>
    <row r="443" customFormat="false" ht="14.2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</row>
    <row r="444" customFormat="false" ht="14.2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</row>
    <row r="445" customFormat="false" ht="14.2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</row>
    <row r="446" customFormat="false" ht="14.2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</row>
    <row r="447" customFormat="false" ht="14.2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</row>
    <row r="448" customFormat="false" ht="14.2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</row>
    <row r="449" customFormat="false" ht="14.2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</row>
    <row r="450" customFormat="false" ht="14.2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</row>
    <row r="451" customFormat="false" ht="14.2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</row>
    <row r="452" customFormat="false" ht="14.2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</row>
    <row r="453" customFormat="false" ht="14.2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</row>
    <row r="454" customFormat="false" ht="14.2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</row>
    <row r="455" customFormat="false" ht="14.2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</row>
    <row r="456" customFormat="false" ht="14.2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</row>
    <row r="457" customFormat="false" ht="14.2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</row>
    <row r="458" customFormat="false" ht="14.2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</row>
    <row r="459" customFormat="false" ht="14.2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</row>
    <row r="460" customFormat="false" ht="14.2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</row>
    <row r="461" customFormat="false" ht="14.2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</row>
    <row r="462" customFormat="false" ht="14.2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</row>
    <row r="463" customFormat="false" ht="14.2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</row>
    <row r="464" customFormat="false" ht="14.2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</row>
    <row r="465" customFormat="false" ht="14.2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</row>
    <row r="466" customFormat="false" ht="14.2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</row>
    <row r="467" customFormat="false" ht="14.2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</row>
    <row r="468" customFormat="false" ht="14.2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</row>
    <row r="469" customFormat="false" ht="14.2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</row>
    <row r="470" customFormat="false" ht="14.2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</row>
    <row r="471" customFormat="false" ht="14.2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</row>
    <row r="472" customFormat="false" ht="14.2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</row>
    <row r="473" customFormat="false" ht="14.2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</row>
    <row r="474" customFormat="false" ht="14.2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</row>
    <row r="475" customFormat="false" ht="14.2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</row>
    <row r="476" customFormat="false" ht="14.2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</row>
    <row r="477" customFormat="false" ht="14.2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</row>
    <row r="478" customFormat="false" ht="14.2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</row>
    <row r="479" customFormat="false" ht="14.2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</row>
    <row r="480" customFormat="false" ht="14.2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</row>
    <row r="481" customFormat="false" ht="14.2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</row>
    <row r="482" customFormat="false" ht="14.2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</row>
    <row r="483" customFormat="false" ht="14.2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</row>
    <row r="484" customFormat="false" ht="14.2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</row>
    <row r="485" customFormat="false" ht="14.2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</row>
    <row r="486" customFormat="false" ht="14.2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</row>
    <row r="487" customFormat="false" ht="14.2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</row>
    <row r="488" customFormat="false" ht="14.2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</row>
    <row r="489" customFormat="false" ht="14.2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</row>
    <row r="490" customFormat="false" ht="14.2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</row>
    <row r="491" customFormat="false" ht="14.2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</row>
    <row r="492" customFormat="false" ht="14.2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</row>
    <row r="493" customFormat="false" ht="14.2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</row>
    <row r="494" customFormat="false" ht="14.2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</row>
    <row r="495" customFormat="false" ht="14.2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</row>
    <row r="496" customFormat="false" ht="14.2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</row>
    <row r="497" customFormat="false" ht="14.2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</row>
    <row r="498" customFormat="false" ht="14.2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</row>
    <row r="499" customFormat="false" ht="14.2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</row>
    <row r="500" customFormat="false" ht="14.2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</row>
    <row r="501" customFormat="false" ht="14.2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</row>
    <row r="502" customFormat="false" ht="14.2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</row>
    <row r="503" customFormat="false" ht="14.2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</row>
    <row r="504" customFormat="false" ht="14.2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</row>
    <row r="505" customFormat="false" ht="14.2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</row>
    <row r="506" customFormat="false" ht="14.2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</row>
    <row r="507" customFormat="false" ht="14.2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</row>
    <row r="508" customFormat="false" ht="14.2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</row>
    <row r="509" customFormat="false" ht="14.2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</row>
    <row r="510" customFormat="false" ht="14.2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</row>
    <row r="511" customFormat="false" ht="14.2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</row>
    <row r="512" customFormat="false" ht="14.2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</row>
    <row r="513" customFormat="false" ht="14.2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</row>
    <row r="514" customFormat="false" ht="14.2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</row>
    <row r="515" customFormat="false" ht="14.2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</row>
    <row r="516" customFormat="false" ht="14.2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</row>
    <row r="517" customFormat="false" ht="14.2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</row>
    <row r="518" customFormat="false" ht="14.2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</row>
    <row r="519" customFormat="false" ht="14.2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</row>
    <row r="520" customFormat="false" ht="14.2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</row>
    <row r="521" customFormat="false" ht="14.2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</row>
    <row r="522" customFormat="false" ht="14.2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</row>
    <row r="523" customFormat="false" ht="14.2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</row>
    <row r="524" customFormat="false" ht="14.2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</row>
    <row r="525" customFormat="false" ht="14.2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</row>
    <row r="526" customFormat="false" ht="14.2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</row>
    <row r="527" customFormat="false" ht="14.2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</row>
    <row r="528" customFormat="false" ht="14.2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</row>
    <row r="529" customFormat="false" ht="14.2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</row>
    <row r="530" customFormat="false" ht="14.2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</row>
    <row r="531" customFormat="false" ht="14.2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</row>
  </sheetData>
  <dataValidations count="1">
    <dataValidation allowBlank="false" errorStyle="stop" operator="between" prompt="M-code associated with sample" promptTitle="M-code" showDropDown="false" showErrorMessage="true" showInputMessage="true" sqref="B6" type="list">
      <formula1>m_codes!A1:A45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123</v>
      </c>
    </row>
    <row r="2" customFormat="false" ht="14.25" hidden="false" customHeight="false" outlineLevel="0" collapsed="false">
      <c r="A2" s="0" t="s">
        <v>124</v>
      </c>
    </row>
    <row r="3" customFormat="false" ht="14.25" hidden="false" customHeight="false" outlineLevel="0" collapsed="false">
      <c r="A3" s="0" t="s">
        <v>8</v>
      </c>
    </row>
    <row r="4" customFormat="false" ht="14.25" hidden="false" customHeight="false" outlineLevel="0" collapsed="false">
      <c r="A4" s="0" t="s">
        <v>125</v>
      </c>
    </row>
    <row r="5" customFormat="false" ht="14.25" hidden="false" customHeight="false" outlineLevel="0" collapsed="false">
      <c r="A5" s="0" t="s">
        <v>126</v>
      </c>
    </row>
    <row r="6" customFormat="false" ht="14.25" hidden="false" customHeight="false" outlineLevel="0" collapsed="false">
      <c r="A6" s="0" t="s">
        <v>127</v>
      </c>
    </row>
    <row r="7" customFormat="false" ht="14.25" hidden="false" customHeight="false" outlineLevel="0" collapsed="false">
      <c r="A7" s="0" t="s">
        <v>128</v>
      </c>
    </row>
    <row r="8" customFormat="false" ht="14.25" hidden="false" customHeight="false" outlineLevel="0" collapsed="false">
      <c r="A8" s="0" t="s">
        <v>129</v>
      </c>
    </row>
    <row r="9" customFormat="false" ht="14.25" hidden="false" customHeight="false" outlineLevel="0" collapsed="false">
      <c r="A9" s="0" t="s">
        <v>130</v>
      </c>
    </row>
    <row r="10" customFormat="false" ht="14.25" hidden="false" customHeight="false" outlineLevel="0" collapsed="false">
      <c r="A10" s="0" t="s">
        <v>131</v>
      </c>
    </row>
    <row r="11" customFormat="false" ht="14.25" hidden="false" customHeight="false" outlineLevel="0" collapsed="false">
      <c r="A11" s="0" t="s">
        <v>132</v>
      </c>
    </row>
    <row r="12" customFormat="false" ht="14.25" hidden="false" customHeight="false" outlineLevel="0" collapsed="false">
      <c r="A12" s="0" t="s">
        <v>133</v>
      </c>
    </row>
    <row r="13" customFormat="false" ht="14.25" hidden="false" customHeight="false" outlineLevel="0" collapsed="false">
      <c r="A13" s="0" t="s">
        <v>134</v>
      </c>
    </row>
    <row r="14" customFormat="false" ht="14.25" hidden="false" customHeight="false" outlineLevel="0" collapsed="false">
      <c r="A14" s="0" t="s">
        <v>135</v>
      </c>
    </row>
    <row r="15" customFormat="false" ht="14.25" hidden="false" customHeight="false" outlineLevel="0" collapsed="false">
      <c r="A15" s="0" t="s">
        <v>136</v>
      </c>
    </row>
    <row r="16" customFormat="false" ht="14.25" hidden="false" customHeight="false" outlineLevel="0" collapsed="false">
      <c r="A16" s="0" t="s">
        <v>137</v>
      </c>
    </row>
    <row r="17" customFormat="false" ht="14.25" hidden="false" customHeight="false" outlineLevel="0" collapsed="false">
      <c r="A17" s="0" t="s">
        <v>138</v>
      </c>
    </row>
    <row r="18" customFormat="false" ht="14.25" hidden="false" customHeight="false" outlineLevel="0" collapsed="false">
      <c r="A18" s="0" t="s">
        <v>139</v>
      </c>
    </row>
    <row r="19" customFormat="false" ht="14.25" hidden="false" customHeight="false" outlineLevel="0" collapsed="false">
      <c r="A19" s="0" t="s">
        <v>140</v>
      </c>
    </row>
    <row r="20" customFormat="false" ht="14.25" hidden="false" customHeight="false" outlineLevel="0" collapsed="false">
      <c r="A20" s="0" t="s">
        <v>141</v>
      </c>
    </row>
    <row r="21" customFormat="false" ht="14.25" hidden="false" customHeight="false" outlineLevel="0" collapsed="false">
      <c r="A21" s="0" t="s">
        <v>142</v>
      </c>
    </row>
    <row r="22" customFormat="false" ht="14.25" hidden="false" customHeight="false" outlineLevel="0" collapsed="false">
      <c r="A22" s="0" t="s">
        <v>143</v>
      </c>
    </row>
    <row r="23" customFormat="false" ht="14.25" hidden="false" customHeight="false" outlineLevel="0" collapsed="false">
      <c r="A23" s="0" t="s">
        <v>144</v>
      </c>
    </row>
    <row r="24" customFormat="false" ht="14.25" hidden="false" customHeight="false" outlineLevel="0" collapsed="false">
      <c r="A24" s="0" t="s">
        <v>145</v>
      </c>
    </row>
    <row r="25" customFormat="false" ht="14.25" hidden="false" customHeight="false" outlineLevel="0" collapsed="false">
      <c r="A25" s="0" t="s">
        <v>146</v>
      </c>
    </row>
    <row r="26" customFormat="false" ht="14.25" hidden="false" customHeight="false" outlineLevel="0" collapsed="false">
      <c r="A26" s="0" t="s">
        <v>147</v>
      </c>
    </row>
    <row r="27" customFormat="false" ht="14.25" hidden="false" customHeight="false" outlineLevel="0" collapsed="false">
      <c r="A27" s="0" t="s">
        <v>148</v>
      </c>
    </row>
    <row r="28" customFormat="false" ht="14.25" hidden="false" customHeight="false" outlineLevel="0" collapsed="false">
      <c r="A28" s="0" t="s">
        <v>149</v>
      </c>
    </row>
    <row r="29" customFormat="false" ht="14.25" hidden="false" customHeight="false" outlineLevel="0" collapsed="false">
      <c r="A29" s="0" t="s">
        <v>150</v>
      </c>
    </row>
    <row r="30" customFormat="false" ht="14.25" hidden="false" customHeight="false" outlineLevel="0" collapsed="false">
      <c r="A30" s="0" t="s">
        <v>151</v>
      </c>
    </row>
    <row r="31" customFormat="false" ht="14.25" hidden="false" customHeight="false" outlineLevel="0" collapsed="false">
      <c r="A31" s="0" t="s">
        <v>152</v>
      </c>
    </row>
    <row r="32" customFormat="false" ht="14.25" hidden="false" customHeight="false" outlineLevel="0" collapsed="false">
      <c r="A32" s="0" t="s">
        <v>153</v>
      </c>
    </row>
    <row r="33" customFormat="false" ht="14.25" hidden="false" customHeight="false" outlineLevel="0" collapsed="false">
      <c r="A33" s="0" t="s">
        <v>154</v>
      </c>
    </row>
    <row r="34" customFormat="false" ht="14.25" hidden="false" customHeight="false" outlineLevel="0" collapsed="false">
      <c r="A34" s="0" t="s">
        <v>155</v>
      </c>
    </row>
    <row r="35" customFormat="false" ht="14.25" hidden="false" customHeight="false" outlineLevel="0" collapsed="false">
      <c r="A35" s="0" t="s">
        <v>156</v>
      </c>
    </row>
    <row r="36" customFormat="false" ht="14.25" hidden="false" customHeight="false" outlineLevel="0" collapsed="false">
      <c r="A36" s="0" t="s">
        <v>157</v>
      </c>
    </row>
    <row r="37" customFormat="false" ht="14.25" hidden="false" customHeight="false" outlineLevel="0" collapsed="false">
      <c r="A37" s="0" t="s">
        <v>158</v>
      </c>
    </row>
    <row r="38" customFormat="false" ht="14.25" hidden="false" customHeight="false" outlineLevel="0" collapsed="false">
      <c r="A38" s="0" t="s">
        <v>159</v>
      </c>
    </row>
    <row r="39" customFormat="false" ht="14.25" hidden="false" customHeight="false" outlineLevel="0" collapsed="false">
      <c r="A39" s="0" t="s">
        <v>160</v>
      </c>
    </row>
    <row r="40" customFormat="false" ht="14.25" hidden="false" customHeight="false" outlineLevel="0" collapsed="false">
      <c r="A40" s="0" t="s">
        <v>161</v>
      </c>
    </row>
    <row r="41" customFormat="false" ht="14.25" hidden="false" customHeight="false" outlineLevel="0" collapsed="false">
      <c r="A41" s="0" t="s">
        <v>162</v>
      </c>
    </row>
    <row r="42" customFormat="false" ht="14.25" hidden="false" customHeight="false" outlineLevel="0" collapsed="false">
      <c r="A42" s="0" t="s">
        <v>163</v>
      </c>
    </row>
    <row r="43" customFormat="false" ht="14.25" hidden="false" customHeight="false" outlineLevel="0" collapsed="false">
      <c r="A43" s="0" t="s">
        <v>164</v>
      </c>
    </row>
    <row r="44" customFormat="false" ht="14.25" hidden="false" customHeight="false" outlineLevel="0" collapsed="false">
      <c r="A44" s="0" t="s">
        <v>165</v>
      </c>
    </row>
    <row r="45" customFormat="false" ht="14.25" hidden="false" customHeight="false" outlineLevel="0" collapsed="false">
      <c r="A45" s="0" t="s">
        <v>166</v>
      </c>
    </row>
  </sheetData>
  <sheetProtection sheet="true" password="c8bf" formatCells="false" formatColumns="false" formatRows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1" topLeftCell="J2" activePane="bottomRight" state="frozen"/>
      <selection pane="topLeft" activeCell="A1" activeCellId="0" sqref="A1"/>
      <selection pane="topRight" activeCell="J1" activeCellId="0" sqref="J1"/>
      <selection pane="bottomLeft" activeCell="A2" activeCellId="0" sqref="A2"/>
      <selection pane="bottomRight" activeCell="A3" activeCellId="0" sqref="A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27"/>
    <col collapsed="false" customWidth="true" hidden="false" outlineLevel="0" max="6" min="6" style="0" width="15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27"/>
    <col collapsed="false" customWidth="true" hidden="false" outlineLevel="0" max="11" min="11" style="0" width="17"/>
    <col collapsed="false" customWidth="true" hidden="false" outlineLevel="0" max="12" min="12" style="0" width="27"/>
    <col collapsed="false" customWidth="true" hidden="false" outlineLevel="0" max="13" min="13" style="0" width="13"/>
    <col collapsed="false" customWidth="true" hidden="false" outlineLevel="0" max="16" min="14" style="0" width="10"/>
    <col collapsed="false" customWidth="true" hidden="false" outlineLevel="0" max="18" min="17" style="0" width="18"/>
    <col collapsed="false" customWidth="true" hidden="false" outlineLevel="0" max="19" min="19" style="0" width="10"/>
    <col collapsed="false" customWidth="true" hidden="false" outlineLevel="0" max="21" min="20" style="0" width="16"/>
    <col collapsed="false" customWidth="true" hidden="false" outlineLevel="0" max="29" min="22" style="0" width="18"/>
    <col collapsed="false" customWidth="true" hidden="false" outlineLevel="0" max="31" min="30" style="0" width="13"/>
    <col collapsed="false" customWidth="true" hidden="false" outlineLevel="0" max="32" min="32" style="0" width="24.11"/>
    <col collapsed="false" customWidth="true" hidden="false" outlineLevel="0" max="33" min="33" style="0" width="29.88"/>
    <col collapsed="false" customWidth="true" hidden="false" outlineLevel="0" max="34" min="34" style="0" width="20.66"/>
    <col collapsed="false" customWidth="true" hidden="false" outlineLevel="0" max="35" min="35" style="0" width="24.11"/>
    <col collapsed="false" customWidth="true" hidden="false" outlineLevel="0" max="36" min="36" style="0" width="15"/>
    <col collapsed="false" customWidth="true" hidden="false" outlineLevel="0" max="37" min="37" style="0" width="13"/>
    <col collapsed="false" customWidth="true" hidden="false" outlineLevel="0" max="38" min="38" style="0" width="17"/>
    <col collapsed="false" customWidth="true" hidden="false" outlineLevel="0" max="39" min="39" style="0" width="41.88"/>
    <col collapsed="false" customWidth="true" hidden="false" outlineLevel="0" max="40" min="40" style="0" width="12"/>
    <col collapsed="false" customWidth="true" hidden="false" outlineLevel="0" max="41" min="41" style="0" width="10"/>
    <col collapsed="false" customWidth="true" hidden="false" outlineLevel="0" max="42" min="42" style="9" width="35"/>
  </cols>
  <sheetData>
    <row r="1" customFormat="false" ht="15" hidden="false" customHeight="true" outlineLevel="0" collapsed="false">
      <c r="A1" s="10" t="s">
        <v>39</v>
      </c>
      <c r="B1" s="10" t="s">
        <v>40</v>
      </c>
      <c r="C1" s="10" t="s">
        <v>41</v>
      </c>
      <c r="D1" s="10" t="s">
        <v>42</v>
      </c>
      <c r="E1" s="10" t="s">
        <v>43</v>
      </c>
      <c r="F1" s="10" t="s">
        <v>44</v>
      </c>
      <c r="G1" s="10" t="s">
        <v>45</v>
      </c>
      <c r="H1" s="10" t="s">
        <v>46</v>
      </c>
      <c r="I1" s="10" t="s">
        <v>47</v>
      </c>
      <c r="J1" s="10" t="s">
        <v>48</v>
      </c>
      <c r="K1" s="10" t="s">
        <v>49</v>
      </c>
      <c r="L1" s="10" t="s">
        <v>50</v>
      </c>
      <c r="M1" s="10" t="s">
        <v>51</v>
      </c>
      <c r="N1" s="10" t="s">
        <v>52</v>
      </c>
      <c r="O1" s="10" t="s">
        <v>53</v>
      </c>
      <c r="P1" s="10" t="s">
        <v>54</v>
      </c>
      <c r="Q1" s="10" t="s">
        <v>55</v>
      </c>
      <c r="R1" s="10" t="s">
        <v>56</v>
      </c>
      <c r="S1" s="10" t="s">
        <v>57</v>
      </c>
      <c r="T1" s="10" t="s">
        <v>58</v>
      </c>
      <c r="U1" s="10" t="s">
        <v>59</v>
      </c>
      <c r="V1" s="10" t="s">
        <v>60</v>
      </c>
      <c r="W1" s="10" t="s">
        <v>61</v>
      </c>
      <c r="X1" s="10" t="s">
        <v>62</v>
      </c>
      <c r="Y1" s="10" t="s">
        <v>63</v>
      </c>
      <c r="Z1" s="10" t="s">
        <v>64</v>
      </c>
      <c r="AA1" s="10" t="s">
        <v>65</v>
      </c>
      <c r="AB1" s="10" t="s">
        <v>66</v>
      </c>
      <c r="AC1" s="10" t="s">
        <v>67</v>
      </c>
      <c r="AD1" s="10" t="s">
        <v>68</v>
      </c>
      <c r="AE1" s="10" t="s">
        <v>69</v>
      </c>
      <c r="AF1" s="10" t="s">
        <v>70</v>
      </c>
      <c r="AG1" s="10" t="s">
        <v>71</v>
      </c>
      <c r="AH1" s="10" t="s">
        <v>72</v>
      </c>
      <c r="AI1" s="10" t="s">
        <v>73</v>
      </c>
      <c r="AJ1" s="10" t="s">
        <v>74</v>
      </c>
      <c r="AK1" s="10" t="s">
        <v>75</v>
      </c>
      <c r="AL1" s="10" t="s">
        <v>76</v>
      </c>
      <c r="AM1" s="10" t="s">
        <v>77</v>
      </c>
      <c r="AN1" s="10" t="s">
        <v>78</v>
      </c>
      <c r="AO1" s="10" t="s">
        <v>79</v>
      </c>
      <c r="AP1" s="11" t="s">
        <v>80</v>
      </c>
      <c r="AQ1" s="12"/>
      <c r="AR1" s="1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</row>
    <row r="2" customFormat="false" ht="15" hidden="false" customHeight="true" outlineLevel="0" collapsed="false">
      <c r="A2" s="0" t="s">
        <v>1</v>
      </c>
      <c r="B2" s="13" t="n">
        <v>1</v>
      </c>
      <c r="C2" s="13" t="n">
        <v>114716127</v>
      </c>
      <c r="D2" s="13" t="s">
        <v>167</v>
      </c>
      <c r="E2" s="13" t="s">
        <v>168</v>
      </c>
      <c r="F2" s="13" t="s">
        <v>169</v>
      </c>
      <c r="G2" s="13" t="s">
        <v>170</v>
      </c>
      <c r="H2" s="13" t="s">
        <v>171</v>
      </c>
      <c r="I2" s="13" t="s">
        <v>172</v>
      </c>
      <c r="J2" s="13" t="s">
        <v>173</v>
      </c>
      <c r="K2" s="13" t="s">
        <v>87</v>
      </c>
      <c r="L2" s="13" t="s">
        <v>174</v>
      </c>
      <c r="M2" s="13" t="n">
        <v>3760</v>
      </c>
      <c r="N2" s="14" t="n">
        <v>0.44</v>
      </c>
      <c r="O2" s="13" t="s">
        <v>89</v>
      </c>
      <c r="P2" s="15" t="n">
        <f aca="false">HYPERLINK("https://www.ncbi.nlm.nih.gov/clinvar/variation/177778", 177778)</f>
        <v>177778</v>
      </c>
      <c r="Q2" s="13" t="s">
        <v>112</v>
      </c>
      <c r="R2" s="13" t="s">
        <v>175</v>
      </c>
      <c r="S2" s="15" t="str">
        <f aca="false">HYPERLINK("https://www.ncbi.nlm.nih.gov/snp/rs121913250", "rs121913250")</f>
        <v>rs121913250</v>
      </c>
      <c r="T2" s="13" t="s">
        <v>93</v>
      </c>
      <c r="U2" s="15" t="n">
        <f aca="false">HYPERLINK("https://gnomad.broadinstitute.org/variant/1-114716127-C-T?dataset=gnomad_r4", 0.00000273655)</f>
        <v>2.73655E-006</v>
      </c>
      <c r="V2" s="13" t="n">
        <v>0</v>
      </c>
      <c r="W2" s="13" t="n">
        <v>0</v>
      </c>
      <c r="X2" s="13" t="n">
        <v>0</v>
      </c>
      <c r="Y2" s="13" t="n">
        <v>0</v>
      </c>
      <c r="Z2" s="13" t="n">
        <v>50</v>
      </c>
      <c r="AA2" s="13" t="n">
        <v>-1</v>
      </c>
      <c r="AB2" s="13" t="n">
        <v>39</v>
      </c>
      <c r="AC2" s="13" t="n">
        <v>0</v>
      </c>
      <c r="AD2" s="13" t="n">
        <v>24.9</v>
      </c>
      <c r="AE2" s="13" t="s">
        <v>176</v>
      </c>
      <c r="AF2" s="13" t="s">
        <v>116</v>
      </c>
      <c r="AG2" s="13" t="s">
        <v>177</v>
      </c>
      <c r="AH2" s="13" t="s">
        <v>178</v>
      </c>
      <c r="AI2" s="13" t="s">
        <v>179</v>
      </c>
      <c r="AJ2" s="5" t="s">
        <v>94</v>
      </c>
      <c r="AK2" s="5" t="s">
        <v>95</v>
      </c>
      <c r="AL2" s="5" t="s">
        <v>95</v>
      </c>
      <c r="AM2" s="5" t="s">
        <v>120</v>
      </c>
      <c r="AN2" s="5" t="s">
        <v>121</v>
      </c>
      <c r="AO2" s="5"/>
      <c r="AP2" s="16" t="s">
        <v>180</v>
      </c>
      <c r="AQ2" s="2" t="str">
        <f aca="false">CONCATENATE(D2,"_",H2,"_",I2)</f>
        <v>NRAS_c.34G&gt;A_p.Gly12Ser</v>
      </c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</row>
    <row r="3" customFormat="false" ht="15" hidden="false" customHeight="true" outlineLevel="0" collapsed="false">
      <c r="A3" s="0" t="s">
        <v>1</v>
      </c>
      <c r="B3" s="13" t="n">
        <v>3</v>
      </c>
      <c r="C3" s="13" t="n">
        <v>128481987</v>
      </c>
      <c r="D3" s="13" t="s">
        <v>181</v>
      </c>
      <c r="E3" s="13" t="s">
        <v>6</v>
      </c>
      <c r="F3" s="13" t="s">
        <v>182</v>
      </c>
      <c r="G3" s="13" t="s">
        <v>93</v>
      </c>
      <c r="H3" s="13" t="s">
        <v>183</v>
      </c>
      <c r="I3" s="13"/>
      <c r="J3" s="13" t="s">
        <v>93</v>
      </c>
      <c r="K3" s="13" t="s">
        <v>184</v>
      </c>
      <c r="L3" s="13" t="s">
        <v>185</v>
      </c>
      <c r="M3" s="13" t="n">
        <v>3120</v>
      </c>
      <c r="N3" s="14" t="n">
        <v>0.503</v>
      </c>
      <c r="O3" s="13" t="s">
        <v>186</v>
      </c>
      <c r="P3" s="13" t="s">
        <v>93</v>
      </c>
      <c r="Q3" s="13" t="s">
        <v>93</v>
      </c>
      <c r="R3" s="13" t="s">
        <v>93</v>
      </c>
      <c r="S3" s="15" t="str">
        <f aca="false">HYPERLINK("https://www.ncbi.nlm.nih.gov/snp/rs369850507", "rs369850507")</f>
        <v>rs369850507</v>
      </c>
      <c r="T3" s="15" t="n">
        <f aca="false">HYPERLINK("https://gnomad.broadinstitute.org/variant/3-128481987-C-T?dataset=gnomad_r4", 0.000308788)</f>
        <v>0.000308788</v>
      </c>
      <c r="U3" s="15" t="n">
        <f aca="false">HYPERLINK("https://gnomad.broadinstitute.org/variant/3-128481987-C-T?dataset=gnomad_r4", 0.0000453445)</f>
        <v>4.53445E-005</v>
      </c>
      <c r="V3" s="13" t="n">
        <v>0</v>
      </c>
      <c r="W3" s="13" t="n">
        <v>0</v>
      </c>
      <c r="X3" s="13" t="n">
        <v>0</v>
      </c>
      <c r="Y3" s="13" t="n">
        <v>0</v>
      </c>
      <c r="Z3" s="13" t="n">
        <v>-2</v>
      </c>
      <c r="AA3" s="13" t="n">
        <v>16</v>
      </c>
      <c r="AB3" s="13" t="n">
        <v>3</v>
      </c>
      <c r="AC3" s="13" t="n">
        <v>46</v>
      </c>
      <c r="AD3" s="13" t="n">
        <v>13.66</v>
      </c>
      <c r="AE3" s="13" t="s">
        <v>92</v>
      </c>
      <c r="AF3" s="13" t="s">
        <v>93</v>
      </c>
      <c r="AG3" s="13" t="s">
        <v>93</v>
      </c>
      <c r="AH3" s="13" t="s">
        <v>93</v>
      </c>
      <c r="AI3" s="13" t="s">
        <v>93</v>
      </c>
      <c r="AJ3" s="5"/>
      <c r="AK3" s="5"/>
      <c r="AL3" s="5"/>
      <c r="AM3" s="8" t="s">
        <v>187</v>
      </c>
      <c r="AN3" s="5"/>
      <c r="AO3" s="5"/>
      <c r="AP3" s="17" t="s">
        <v>188</v>
      </c>
      <c r="AQ3" s="2" t="str">
        <f aca="false">CONCATENATE(D3,"_",H3,"_",I3)</f>
        <v>GATA2_c.1018-43G&gt;A_</v>
      </c>
      <c r="AR3" s="18" t="s">
        <v>189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</row>
    <row r="4" customFormat="false" ht="15" hidden="false" customHeight="true" outlineLevel="0" collapsed="false">
      <c r="A4" s="0" t="s">
        <v>1</v>
      </c>
      <c r="B4" s="13" t="n">
        <v>6</v>
      </c>
      <c r="C4" s="13" t="n">
        <v>43339517</v>
      </c>
      <c r="D4" s="13" t="s">
        <v>81</v>
      </c>
      <c r="E4" s="13" t="s">
        <v>6</v>
      </c>
      <c r="F4" s="13" t="s">
        <v>82</v>
      </c>
      <c r="G4" s="13" t="s">
        <v>83</v>
      </c>
      <c r="H4" s="13" t="s">
        <v>99</v>
      </c>
      <c r="I4" s="13" t="s">
        <v>100</v>
      </c>
      <c r="J4" s="13" t="s">
        <v>101</v>
      </c>
      <c r="K4" s="13" t="s">
        <v>87</v>
      </c>
      <c r="L4" s="13" t="s">
        <v>102</v>
      </c>
      <c r="M4" s="13" t="n">
        <v>3122</v>
      </c>
      <c r="N4" s="14" t="n">
        <v>0.506</v>
      </c>
      <c r="O4" s="13" t="s">
        <v>89</v>
      </c>
      <c r="P4" s="15" t="n">
        <f aca="false">HYPERLINK("https://www.ncbi.nlm.nih.gov/clinvar/variation/3195101", 3195101)</f>
        <v>3195101</v>
      </c>
      <c r="Q4" s="13" t="s">
        <v>90</v>
      </c>
      <c r="R4" s="13" t="s">
        <v>91</v>
      </c>
      <c r="S4" s="15" t="str">
        <f aca="false">HYPERLINK("https://www.ncbi.nlm.nih.gov/snp/rs200065307", "rs200065307")</f>
        <v>rs200065307</v>
      </c>
      <c r="T4" s="15" t="n">
        <f aca="false">HYPERLINK("https://gnomad.broadinstitute.org/variant/6-43339517-T-C?dataset=gnomad_r4", 0.000223396)</f>
        <v>0.000223396</v>
      </c>
      <c r="U4" s="15" t="n">
        <f aca="false">HYPERLINK("https://gnomad.broadinstitute.org/variant/6-43339517-T-C?dataset=gnomad_r4", 0.0000205214)</f>
        <v>2.05214E-005</v>
      </c>
      <c r="V4" s="13" t="n">
        <v>0</v>
      </c>
      <c r="W4" s="13" t="n">
        <v>0</v>
      </c>
      <c r="X4" s="13" t="n">
        <v>0</v>
      </c>
      <c r="Y4" s="13" t="n">
        <v>0</v>
      </c>
      <c r="Z4" s="13" t="n">
        <v>-1</v>
      </c>
      <c r="AA4" s="13" t="n">
        <v>-27</v>
      </c>
      <c r="AB4" s="13" t="n">
        <v>-1</v>
      </c>
      <c r="AC4" s="13" t="n">
        <v>38</v>
      </c>
      <c r="AD4" s="13" t="n">
        <v>17.8</v>
      </c>
      <c r="AE4" s="13" t="s">
        <v>92</v>
      </c>
      <c r="AF4" s="13" t="s">
        <v>93</v>
      </c>
      <c r="AG4" s="13" t="s">
        <v>93</v>
      </c>
      <c r="AH4" s="13" t="s">
        <v>93</v>
      </c>
      <c r="AI4" s="13" t="s">
        <v>93</v>
      </c>
      <c r="AJ4" s="5" t="s">
        <v>94</v>
      </c>
      <c r="AK4" s="5" t="s">
        <v>95</v>
      </c>
      <c r="AL4" s="5" t="s">
        <v>95</v>
      </c>
      <c r="AM4" s="8" t="s">
        <v>103</v>
      </c>
      <c r="AN4" s="5" t="s">
        <v>90</v>
      </c>
      <c r="AO4" s="5"/>
      <c r="AP4" s="19" t="s">
        <v>104</v>
      </c>
      <c r="AQ4" s="2" t="str">
        <f aca="false">CONCATENATE(D4,"_",H4,"_",I4)</f>
        <v>ZNF318_c.4481A&gt;G_p.Asn1494Ser</v>
      </c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</row>
    <row r="5" customFormat="false" ht="15" hidden="false" customHeight="true" outlineLevel="0" collapsed="false">
      <c r="A5" s="0" t="s">
        <v>1</v>
      </c>
      <c r="B5" s="13" t="n">
        <v>7</v>
      </c>
      <c r="C5" s="13" t="n">
        <v>124858948</v>
      </c>
      <c r="D5" s="13" t="s">
        <v>190</v>
      </c>
      <c r="E5" s="13" t="s">
        <v>191</v>
      </c>
      <c r="F5" s="13" t="s">
        <v>192</v>
      </c>
      <c r="G5" s="13" t="s">
        <v>93</v>
      </c>
      <c r="H5" s="13" t="s">
        <v>193</v>
      </c>
      <c r="I5" s="13"/>
      <c r="J5" s="13" t="s">
        <v>93</v>
      </c>
      <c r="K5" s="13" t="s">
        <v>194</v>
      </c>
      <c r="L5" s="13" t="s">
        <v>195</v>
      </c>
      <c r="M5" s="13" t="n">
        <v>2046</v>
      </c>
      <c r="N5" s="14" t="n">
        <v>0.496</v>
      </c>
      <c r="O5" s="13" t="s">
        <v>89</v>
      </c>
      <c r="P5" s="15" t="n">
        <f aca="false">HYPERLINK("https://www.ncbi.nlm.nih.gov/clinvar/variation/475094", 475094)</f>
        <v>475094</v>
      </c>
      <c r="Q5" s="13" t="s">
        <v>196</v>
      </c>
      <c r="R5" s="13" t="s">
        <v>197</v>
      </c>
      <c r="S5" s="15" t="str">
        <f aca="false">HYPERLINK("https://www.ncbi.nlm.nih.gov/snp/rs36069303", "rs36069303")</f>
        <v>rs36069303</v>
      </c>
      <c r="T5" s="13" t="s">
        <v>93</v>
      </c>
      <c r="U5" s="13" t="s">
        <v>93</v>
      </c>
      <c r="V5" s="13" t="s">
        <v>93</v>
      </c>
      <c r="W5" s="13" t="s">
        <v>93</v>
      </c>
      <c r="X5" s="13" t="s">
        <v>93</v>
      </c>
      <c r="Y5" s="13" t="s">
        <v>93</v>
      </c>
      <c r="Z5" s="13" t="s">
        <v>93</v>
      </c>
      <c r="AA5" s="13" t="s">
        <v>93</v>
      </c>
      <c r="AB5" s="13" t="s">
        <v>93</v>
      </c>
      <c r="AC5" s="13" t="s">
        <v>93</v>
      </c>
      <c r="AD5" s="13" t="s">
        <v>93</v>
      </c>
      <c r="AE5" s="13" t="s">
        <v>92</v>
      </c>
      <c r="AF5" s="13" t="s">
        <v>93</v>
      </c>
      <c r="AG5" s="13" t="s">
        <v>93</v>
      </c>
      <c r="AH5" s="13" t="s">
        <v>93</v>
      </c>
      <c r="AI5" s="13" t="s">
        <v>93</v>
      </c>
      <c r="AJ5" s="5"/>
      <c r="AK5" s="5"/>
      <c r="AL5" s="5"/>
      <c r="AM5" s="5"/>
      <c r="AN5" s="5"/>
      <c r="AO5" s="5"/>
      <c r="AP5" s="19" t="s">
        <v>198</v>
      </c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</row>
    <row r="6" customFormat="false" ht="15" hidden="false" customHeight="true" outlineLevel="0" collapsed="false">
      <c r="A6" s="0" t="s">
        <v>1</v>
      </c>
      <c r="B6" s="13" t="n">
        <v>7</v>
      </c>
      <c r="C6" s="13" t="n">
        <v>139412536</v>
      </c>
      <c r="D6" s="13" t="s">
        <v>199</v>
      </c>
      <c r="E6" s="13" t="s">
        <v>6</v>
      </c>
      <c r="F6" s="13" t="s">
        <v>200</v>
      </c>
      <c r="G6" s="13" t="s">
        <v>93</v>
      </c>
      <c r="H6" s="13" t="s">
        <v>201</v>
      </c>
      <c r="I6" s="13"/>
      <c r="J6" s="13" t="s">
        <v>93</v>
      </c>
      <c r="K6" s="13" t="s">
        <v>184</v>
      </c>
      <c r="L6" s="13" t="s">
        <v>202</v>
      </c>
      <c r="M6" s="13" t="n">
        <v>1814</v>
      </c>
      <c r="N6" s="14" t="n">
        <v>0.0788</v>
      </c>
      <c r="O6" s="13" t="s">
        <v>203</v>
      </c>
      <c r="P6" s="13" t="s">
        <v>93</v>
      </c>
      <c r="Q6" s="13" t="s">
        <v>93</v>
      </c>
      <c r="R6" s="13" t="s">
        <v>93</v>
      </c>
      <c r="S6" s="15" t="str">
        <f aca="false">HYPERLINK("https://www.ncbi.nlm.nih.gov/snp/rs11409457", "rs11409457")</f>
        <v>rs11409457</v>
      </c>
      <c r="T6" s="15" t="n">
        <f aca="false">HYPERLINK("https://gnomad.broadinstitute.org/variant/7-139412536-A-ACT?dataset=gnomad_r4", 0.00119001)</f>
        <v>0.00119001</v>
      </c>
      <c r="U6" s="15" t="n">
        <f aca="false">HYPERLINK("https://gnomad.broadinstitute.org/variant/7-139412536-A-ACT?dataset=gnomad_r4", 0.00106509)</f>
        <v>0.00106509</v>
      </c>
      <c r="V6" s="13" t="s">
        <v>93</v>
      </c>
      <c r="W6" s="13" t="s">
        <v>93</v>
      </c>
      <c r="X6" s="13" t="s">
        <v>93</v>
      </c>
      <c r="Y6" s="13" t="s">
        <v>93</v>
      </c>
      <c r="Z6" s="13" t="s">
        <v>93</v>
      </c>
      <c r="AA6" s="13" t="s">
        <v>93</v>
      </c>
      <c r="AB6" s="13" t="s">
        <v>93</v>
      </c>
      <c r="AC6" s="13" t="s">
        <v>93</v>
      </c>
      <c r="AD6" s="13" t="n">
        <v>0.163</v>
      </c>
      <c r="AE6" s="13" t="s">
        <v>92</v>
      </c>
      <c r="AF6" s="13" t="s">
        <v>93</v>
      </c>
      <c r="AG6" s="13" t="s">
        <v>93</v>
      </c>
      <c r="AH6" s="13" t="s">
        <v>93</v>
      </c>
      <c r="AI6" s="13" t="s">
        <v>93</v>
      </c>
      <c r="AJ6" s="5"/>
      <c r="AK6" s="5"/>
      <c r="AL6" s="5"/>
      <c r="AM6" s="5" t="s">
        <v>204</v>
      </c>
      <c r="AN6" s="5"/>
      <c r="AO6" s="5"/>
      <c r="AP6" s="17" t="s">
        <v>205</v>
      </c>
      <c r="AQ6" s="18" t="str">
        <f aca="false">CONCATENATE(D6,"_",H6,"_",I6)</f>
        <v>LUC7L2_c.780-15_780-14insCT_</v>
      </c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</row>
    <row r="7" customFormat="false" ht="15" hidden="false" customHeight="true" outlineLevel="0" collapsed="false">
      <c r="A7" s="0" t="s">
        <v>1</v>
      </c>
      <c r="B7" s="13" t="n">
        <v>7</v>
      </c>
      <c r="C7" s="13" t="n">
        <v>148846601</v>
      </c>
      <c r="D7" s="13" t="s">
        <v>206</v>
      </c>
      <c r="E7" s="13" t="s">
        <v>207</v>
      </c>
      <c r="F7" s="13" t="s">
        <v>208</v>
      </c>
      <c r="G7" s="13" t="s">
        <v>93</v>
      </c>
      <c r="H7" s="13" t="s">
        <v>209</v>
      </c>
      <c r="I7" s="13"/>
      <c r="J7" s="13" t="s">
        <v>93</v>
      </c>
      <c r="K7" s="13" t="s">
        <v>194</v>
      </c>
      <c r="L7" s="13" t="s">
        <v>210</v>
      </c>
      <c r="M7" s="13" t="n">
        <v>2070</v>
      </c>
      <c r="N7" s="14" t="n">
        <v>0.0392</v>
      </c>
      <c r="O7" s="13" t="s">
        <v>211</v>
      </c>
      <c r="P7" s="15" t="n">
        <f aca="false">HYPERLINK("https://www.ncbi.nlm.nih.gov/clinvar/variation/2193760", 2193760)</f>
        <v>2193760</v>
      </c>
      <c r="Q7" s="13" t="s">
        <v>196</v>
      </c>
      <c r="R7" s="13" t="s">
        <v>212</v>
      </c>
      <c r="S7" s="15" t="str">
        <f aca="false">HYPERLINK("https://www.ncbi.nlm.nih.gov/snp/rs3214332", "rs3214332")</f>
        <v>rs3214332</v>
      </c>
      <c r="T7" s="15" t="n">
        <f aca="false">HYPERLINK("https://gnomad.broadinstitute.org/variant/7-148846601-T-TA?dataset=gnomad_r4", 0.000106311)</f>
        <v>0.000106311</v>
      </c>
      <c r="U7" s="15" t="n">
        <f aca="false">HYPERLINK("https://gnomad.broadinstitute.org/variant/7-148846601-T-TA?dataset=gnomad_r4", 0.000721058)</f>
        <v>0.000721058</v>
      </c>
      <c r="V7" s="13" t="n">
        <v>0.05</v>
      </c>
      <c r="W7" s="13" t="n">
        <v>0</v>
      </c>
      <c r="X7" s="13" t="n">
        <v>0</v>
      </c>
      <c r="Y7" s="13" t="n">
        <v>0</v>
      </c>
      <c r="Z7" s="13" t="n">
        <v>-5</v>
      </c>
      <c r="AA7" s="13" t="n">
        <v>-14</v>
      </c>
      <c r="AB7" s="13" t="n">
        <v>-14</v>
      </c>
      <c r="AC7" s="13" t="n">
        <v>-5</v>
      </c>
      <c r="AD7" s="13" t="n">
        <v>12.34</v>
      </c>
      <c r="AE7" s="20" t="s">
        <v>213</v>
      </c>
      <c r="AF7" s="13" t="s">
        <v>93</v>
      </c>
      <c r="AG7" s="13" t="s">
        <v>93</v>
      </c>
      <c r="AH7" s="13" t="s">
        <v>93</v>
      </c>
      <c r="AI7" s="13" t="s">
        <v>93</v>
      </c>
      <c r="AJ7" s="5"/>
      <c r="AK7" s="5"/>
      <c r="AL7" s="5"/>
      <c r="AM7" s="5"/>
      <c r="AN7" s="5"/>
      <c r="AO7" s="5"/>
      <c r="AP7" s="17" t="s">
        <v>214</v>
      </c>
      <c r="AQ7" s="18" t="str">
        <f aca="false">CONCATENATE(D7,"_",H7,"_",I7)</f>
        <v>EZH2_c.118-4dup_</v>
      </c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</row>
    <row r="8" customFormat="false" ht="15" hidden="false" customHeight="true" outlineLevel="0" collapsed="false">
      <c r="A8" s="0" t="s">
        <v>1</v>
      </c>
      <c r="B8" s="21" t="n">
        <v>7</v>
      </c>
      <c r="C8" s="21" t="n">
        <v>152185650</v>
      </c>
      <c r="D8" s="22" t="s">
        <v>215</v>
      </c>
      <c r="E8" s="21" t="s">
        <v>216</v>
      </c>
      <c r="F8" s="21" t="s">
        <v>217</v>
      </c>
      <c r="G8" s="21" t="s">
        <v>93</v>
      </c>
      <c r="H8" s="21" t="s">
        <v>218</v>
      </c>
      <c r="I8" s="21"/>
      <c r="J8" s="21" t="s">
        <v>93</v>
      </c>
      <c r="K8" s="21" t="s">
        <v>184</v>
      </c>
      <c r="L8" s="21" t="s">
        <v>219</v>
      </c>
      <c r="M8" s="21" t="n">
        <v>2218</v>
      </c>
      <c r="N8" s="23" t="n">
        <v>0.0637</v>
      </c>
      <c r="O8" s="21" t="s">
        <v>89</v>
      </c>
      <c r="P8" s="24" t="n">
        <f aca="false">HYPERLINK("https://www.ncbi.nlm.nih.gov/clinvar/variation/1548079", 1548079)</f>
        <v>1548079</v>
      </c>
      <c r="Q8" s="21" t="s">
        <v>220</v>
      </c>
      <c r="R8" s="21" t="s">
        <v>221</v>
      </c>
      <c r="S8" s="24" t="str">
        <f aca="false">HYPERLINK("https://www.ncbi.nlm.nih.gov/snp/rs62481492", "rs62481492")</f>
        <v>rs62481492</v>
      </c>
      <c r="T8" s="24" t="n">
        <f aca="false">HYPERLINK("https://gnomad.broadinstitute.org/variant/7-152185650-G-A?dataset=gnomad_r4", 0.000133668)</f>
        <v>0.000133668</v>
      </c>
      <c r="U8" s="21" t="s">
        <v>93</v>
      </c>
      <c r="V8" s="21" t="n">
        <v>0</v>
      </c>
      <c r="W8" s="21" t="n">
        <v>0</v>
      </c>
      <c r="X8" s="21" t="n">
        <v>0</v>
      </c>
      <c r="Y8" s="21" t="n">
        <v>0</v>
      </c>
      <c r="Z8" s="21" t="n">
        <v>-19</v>
      </c>
      <c r="AA8" s="21" t="n">
        <v>7</v>
      </c>
      <c r="AB8" s="21" t="n">
        <v>-32</v>
      </c>
      <c r="AC8" s="21" t="n">
        <v>-19</v>
      </c>
      <c r="AD8" s="21" t="n">
        <v>2.908</v>
      </c>
      <c r="AE8" s="21" t="s">
        <v>92</v>
      </c>
      <c r="AF8" s="21" t="s">
        <v>93</v>
      </c>
      <c r="AG8" s="21" t="s">
        <v>93</v>
      </c>
      <c r="AH8" s="21" t="s">
        <v>93</v>
      </c>
      <c r="AI8" s="21" t="s">
        <v>93</v>
      </c>
      <c r="AJ8" s="25"/>
      <c r="AK8" s="25"/>
      <c r="AL8" s="25"/>
      <c r="AM8" s="25"/>
      <c r="AN8" s="25"/>
      <c r="AO8" s="25"/>
      <c r="AP8" s="17" t="s">
        <v>222</v>
      </c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</row>
    <row r="9" customFormat="false" ht="15" hidden="false" customHeight="true" outlineLevel="0" collapsed="false">
      <c r="A9" s="0" t="s">
        <v>1</v>
      </c>
      <c r="B9" s="21" t="n">
        <v>7</v>
      </c>
      <c r="C9" s="21" t="n">
        <v>152235948</v>
      </c>
      <c r="D9" s="22" t="s">
        <v>215</v>
      </c>
      <c r="E9" s="21" t="s">
        <v>216</v>
      </c>
      <c r="F9" s="21" t="s">
        <v>217</v>
      </c>
      <c r="G9" s="21" t="s">
        <v>93</v>
      </c>
      <c r="H9" s="21" t="s">
        <v>223</v>
      </c>
      <c r="I9" s="21"/>
      <c r="J9" s="21" t="s">
        <v>93</v>
      </c>
      <c r="K9" s="21" t="s">
        <v>184</v>
      </c>
      <c r="L9" s="21" t="s">
        <v>224</v>
      </c>
      <c r="M9" s="21" t="n">
        <v>1992</v>
      </c>
      <c r="N9" s="23" t="n">
        <v>0.0428</v>
      </c>
      <c r="O9" s="21" t="s">
        <v>225</v>
      </c>
      <c r="P9" s="24" t="n">
        <f aca="false">HYPERLINK("https://www.ncbi.nlm.nih.gov/clinvar/variation/1637235", 1637235)</f>
        <v>1637235</v>
      </c>
      <c r="Q9" s="21" t="s">
        <v>220</v>
      </c>
      <c r="R9" s="21" t="s">
        <v>221</v>
      </c>
      <c r="S9" s="24" t="str">
        <f aca="false">HYPERLINK("https://www.ncbi.nlm.nih.gov/snp/rs113470386", "rs113470386")</f>
        <v>rs113470386</v>
      </c>
      <c r="T9" s="21" t="s">
        <v>93</v>
      </c>
      <c r="U9" s="21" t="s">
        <v>93</v>
      </c>
      <c r="V9" s="21" t="n">
        <v>0.01</v>
      </c>
      <c r="W9" s="21" t="n">
        <v>0</v>
      </c>
      <c r="X9" s="21" t="n">
        <v>0</v>
      </c>
      <c r="Y9" s="21" t="n">
        <v>0</v>
      </c>
      <c r="Z9" s="21" t="n">
        <v>-37</v>
      </c>
      <c r="AA9" s="21" t="n">
        <v>15</v>
      </c>
      <c r="AB9" s="21" t="n">
        <v>-28</v>
      </c>
      <c r="AC9" s="21" t="n">
        <v>15</v>
      </c>
      <c r="AD9" s="21" t="n">
        <v>0.107</v>
      </c>
      <c r="AE9" s="21" t="s">
        <v>92</v>
      </c>
      <c r="AF9" s="21" t="s">
        <v>93</v>
      </c>
      <c r="AG9" s="21" t="s">
        <v>93</v>
      </c>
      <c r="AH9" s="21" t="s">
        <v>93</v>
      </c>
      <c r="AI9" s="21" t="s">
        <v>93</v>
      </c>
      <c r="AJ9" s="25"/>
      <c r="AK9" s="25"/>
      <c r="AL9" s="25"/>
      <c r="AM9" s="25"/>
      <c r="AN9" s="25"/>
      <c r="AO9" s="25"/>
      <c r="AP9" s="17" t="s">
        <v>226</v>
      </c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</row>
    <row r="10" s="26" customFormat="true" ht="15" hidden="false" customHeight="true" outlineLevel="0" collapsed="false">
      <c r="A10" s="0" t="s">
        <v>1</v>
      </c>
      <c r="B10" s="21" t="n">
        <v>7</v>
      </c>
      <c r="C10" s="21" t="n">
        <v>152247896</v>
      </c>
      <c r="D10" s="22" t="s">
        <v>215</v>
      </c>
      <c r="E10" s="21" t="s">
        <v>216</v>
      </c>
      <c r="F10" s="21" t="s">
        <v>217</v>
      </c>
      <c r="G10" s="21" t="s">
        <v>93</v>
      </c>
      <c r="H10" s="21" t="s">
        <v>227</v>
      </c>
      <c r="I10" s="21"/>
      <c r="J10" s="21" t="s">
        <v>93</v>
      </c>
      <c r="K10" s="21" t="s">
        <v>194</v>
      </c>
      <c r="L10" s="21" t="s">
        <v>228</v>
      </c>
      <c r="M10" s="21" t="n">
        <v>3145</v>
      </c>
      <c r="N10" s="23" t="n">
        <v>0.281</v>
      </c>
      <c r="O10" s="21" t="s">
        <v>186</v>
      </c>
      <c r="P10" s="24" t="n">
        <f aca="false">HYPERLINK("https://www.ncbi.nlm.nih.gov/clinvar/variation/2222713", 2222713)</f>
        <v>2222713</v>
      </c>
      <c r="Q10" s="21" t="s">
        <v>229</v>
      </c>
      <c r="R10" s="21" t="s">
        <v>230</v>
      </c>
      <c r="S10" s="24" t="str">
        <f aca="false">HYPERLINK("https://www.ncbi.nlm.nih.gov/snp/rs3888468", "rs3888468")</f>
        <v>rs3888468</v>
      </c>
      <c r="T10" s="24" t="n">
        <f aca="false">HYPERLINK("https://gnomad.broadinstitute.org/variant/7-152247896-C-T?dataset=gnomad_r4", 0.00138442)</f>
        <v>0.00138442</v>
      </c>
      <c r="U10" s="21" t="s">
        <v>93</v>
      </c>
      <c r="V10" s="21" t="n">
        <v>0</v>
      </c>
      <c r="W10" s="21" t="n">
        <v>0</v>
      </c>
      <c r="X10" s="21" t="n">
        <v>0</v>
      </c>
      <c r="Y10" s="21" t="n">
        <v>0</v>
      </c>
      <c r="Z10" s="21" t="n">
        <v>21</v>
      </c>
      <c r="AA10" s="21" t="n">
        <v>-22</v>
      </c>
      <c r="AB10" s="21" t="n">
        <v>6</v>
      </c>
      <c r="AC10" s="21" t="n">
        <v>1</v>
      </c>
      <c r="AD10" s="21" t="n">
        <v>5.885</v>
      </c>
      <c r="AE10" s="21" t="s">
        <v>92</v>
      </c>
      <c r="AF10" s="21" t="s">
        <v>93</v>
      </c>
      <c r="AG10" s="21" t="s">
        <v>93</v>
      </c>
      <c r="AH10" s="21" t="s">
        <v>93</v>
      </c>
      <c r="AI10" s="21" t="s">
        <v>93</v>
      </c>
      <c r="AJ10" s="25"/>
      <c r="AK10" s="25"/>
      <c r="AL10" s="25"/>
      <c r="AM10" s="25"/>
      <c r="AN10" s="25"/>
      <c r="AO10" s="25"/>
      <c r="AP10" s="17" t="s">
        <v>231</v>
      </c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</row>
    <row r="11" s="26" customFormat="true" ht="15" hidden="false" customHeight="true" outlineLevel="0" collapsed="false">
      <c r="A11" s="0" t="s">
        <v>1</v>
      </c>
      <c r="B11" s="13" t="n">
        <v>9</v>
      </c>
      <c r="C11" s="13" t="n">
        <v>5073681</v>
      </c>
      <c r="D11" s="13" t="s">
        <v>232</v>
      </c>
      <c r="E11" s="13" t="s">
        <v>233</v>
      </c>
      <c r="F11" s="13" t="s">
        <v>234</v>
      </c>
      <c r="G11" s="13" t="s">
        <v>93</v>
      </c>
      <c r="H11" s="13" t="s">
        <v>235</v>
      </c>
      <c r="I11" s="13"/>
      <c r="J11" s="13" t="s">
        <v>93</v>
      </c>
      <c r="K11" s="22" t="s">
        <v>194</v>
      </c>
      <c r="L11" s="13" t="s">
        <v>236</v>
      </c>
      <c r="M11" s="13" t="n">
        <v>2980</v>
      </c>
      <c r="N11" s="14" t="n">
        <v>0.0335</v>
      </c>
      <c r="O11" s="22" t="s">
        <v>237</v>
      </c>
      <c r="P11" s="15" t="n">
        <f aca="false">HYPERLINK("https://www.ncbi.nlm.nih.gov/clinvar/variation/1898161", 1898161)</f>
        <v>1898161</v>
      </c>
      <c r="Q11" s="13" t="s">
        <v>220</v>
      </c>
      <c r="R11" s="13" t="s">
        <v>221</v>
      </c>
      <c r="S11" s="15" t="str">
        <f aca="false">HYPERLINK("https://www.ncbi.nlm.nih.gov/snp/rs750624043", "rs750624043")</f>
        <v>rs750624043</v>
      </c>
      <c r="T11" s="15" t="n">
        <f aca="false">HYPERLINK("https://gnomad.broadinstitute.org/variant/9-5073681-CT-C?dataset=gnomad_r4", 0.0000399016)</f>
        <v>3.99016E-005</v>
      </c>
      <c r="U11" s="15" t="n">
        <f aca="false">HYPERLINK("https://gnomad.broadinstitute.org/variant/9-5073681-CT-C?dataset=gnomad_r4", 0.000984875)</f>
        <v>0.000984875</v>
      </c>
      <c r="V11" s="13" t="n">
        <v>0</v>
      </c>
      <c r="W11" s="13" t="n">
        <v>0</v>
      </c>
      <c r="X11" s="13" t="n">
        <v>0</v>
      </c>
      <c r="Y11" s="13" t="n">
        <v>0</v>
      </c>
      <c r="Z11" s="13" t="n">
        <v>17</v>
      </c>
      <c r="AA11" s="13" t="n">
        <v>1</v>
      </c>
      <c r="AB11" s="13" t="n">
        <v>31</v>
      </c>
      <c r="AC11" s="13" t="n">
        <v>35</v>
      </c>
      <c r="AD11" s="13" t="n">
        <v>6.165</v>
      </c>
      <c r="AE11" s="13" t="s">
        <v>92</v>
      </c>
      <c r="AF11" s="13" t="s">
        <v>93</v>
      </c>
      <c r="AG11" s="13" t="s">
        <v>93</v>
      </c>
      <c r="AH11" s="13" t="s">
        <v>93</v>
      </c>
      <c r="AI11" s="13" t="s">
        <v>93</v>
      </c>
      <c r="AJ11" s="5"/>
      <c r="AK11" s="5"/>
      <c r="AL11" s="5"/>
      <c r="AM11" s="5"/>
      <c r="AN11" s="5"/>
      <c r="AO11" s="5"/>
      <c r="AP11" s="17" t="s">
        <v>238</v>
      </c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</row>
    <row r="12" customFormat="false" ht="15" hidden="false" customHeight="true" outlineLevel="0" collapsed="false">
      <c r="A12" s="0" t="s">
        <v>1</v>
      </c>
      <c r="B12" s="13" t="n">
        <v>11</v>
      </c>
      <c r="C12" s="13" t="n">
        <v>102328880</v>
      </c>
      <c r="D12" s="13" t="s">
        <v>239</v>
      </c>
      <c r="E12" s="13" t="s">
        <v>240</v>
      </c>
      <c r="F12" s="13" t="s">
        <v>241</v>
      </c>
      <c r="G12" s="13" t="s">
        <v>93</v>
      </c>
      <c r="H12" s="13" t="s">
        <v>242</v>
      </c>
      <c r="I12" s="13"/>
      <c r="J12" s="13" t="s">
        <v>93</v>
      </c>
      <c r="K12" s="13" t="s">
        <v>184</v>
      </c>
      <c r="L12" s="13" t="s">
        <v>243</v>
      </c>
      <c r="M12" s="13" t="n">
        <v>1120</v>
      </c>
      <c r="N12" s="14" t="n">
        <v>0.945</v>
      </c>
      <c r="O12" s="13" t="s">
        <v>186</v>
      </c>
      <c r="P12" s="15" t="n">
        <f aca="false">HYPERLINK("https://www.ncbi.nlm.nih.gov/clinvar/variation/4366856", 4366856)</f>
        <v>4366856</v>
      </c>
      <c r="Q12" s="13" t="s">
        <v>93</v>
      </c>
      <c r="R12" s="13" t="s">
        <v>93</v>
      </c>
      <c r="S12" s="15" t="str">
        <f aca="false">HYPERLINK("https://www.ncbi.nlm.nih.gov/snp/rs10895289", "rs10895289")</f>
        <v>rs10895289</v>
      </c>
      <c r="T12" s="13" t="s">
        <v>93</v>
      </c>
      <c r="U12" s="13" t="s">
        <v>93</v>
      </c>
      <c r="V12" s="13" t="n">
        <v>0</v>
      </c>
      <c r="W12" s="13" t="n">
        <v>0</v>
      </c>
      <c r="X12" s="13" t="n">
        <v>0</v>
      </c>
      <c r="Y12" s="13" t="n">
        <v>0</v>
      </c>
      <c r="Z12" s="13" t="n">
        <v>17</v>
      </c>
      <c r="AA12" s="13" t="n">
        <v>33</v>
      </c>
      <c r="AB12" s="13" t="n">
        <v>41</v>
      </c>
      <c r="AC12" s="13" t="n">
        <v>-47</v>
      </c>
      <c r="AD12" s="13" t="n">
        <v>0.351</v>
      </c>
      <c r="AE12" s="13" t="s">
        <v>92</v>
      </c>
      <c r="AF12" s="13" t="s">
        <v>93</v>
      </c>
      <c r="AG12" s="13" t="s">
        <v>93</v>
      </c>
      <c r="AH12" s="13" t="s">
        <v>93</v>
      </c>
      <c r="AI12" s="13" t="s">
        <v>93</v>
      </c>
      <c r="AJ12" s="5"/>
      <c r="AK12" s="5"/>
      <c r="AL12" s="5"/>
      <c r="AM12" s="5" t="s">
        <v>204</v>
      </c>
      <c r="AN12" s="5"/>
      <c r="AO12" s="5"/>
      <c r="AP12" s="17" t="s">
        <v>244</v>
      </c>
      <c r="AQ12" s="18" t="str">
        <f aca="false">CONCATENATE(D12,"_",H12,"_",I12)</f>
        <v>BIRC3_c.1033-17A&gt;T_</v>
      </c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</row>
    <row r="13" customFormat="false" ht="15" hidden="false" customHeight="true" outlineLevel="0" collapsed="false">
      <c r="A13" s="0" t="s">
        <v>1</v>
      </c>
      <c r="B13" s="13" t="n">
        <v>11</v>
      </c>
      <c r="C13" s="13" t="n">
        <v>108271228</v>
      </c>
      <c r="D13" s="13" t="s">
        <v>245</v>
      </c>
      <c r="E13" s="13" t="s">
        <v>93</v>
      </c>
      <c r="F13" s="13" t="s">
        <v>246</v>
      </c>
      <c r="G13" s="13" t="s">
        <v>93</v>
      </c>
      <c r="H13" s="13" t="s">
        <v>247</v>
      </c>
      <c r="I13" s="13"/>
      <c r="J13" s="13" t="s">
        <v>93</v>
      </c>
      <c r="K13" s="13" t="s">
        <v>194</v>
      </c>
      <c r="L13" s="13" t="s">
        <v>248</v>
      </c>
      <c r="M13" s="13" t="n">
        <v>2740</v>
      </c>
      <c r="N13" s="14" t="n">
        <v>0.0438</v>
      </c>
      <c r="O13" s="13" t="s">
        <v>211</v>
      </c>
      <c r="P13" s="15" t="n">
        <f aca="false">HYPERLINK("https://www.ncbi.nlm.nih.gov/clinvar/variation/490502", 490502)</f>
        <v>490502</v>
      </c>
      <c r="Q13" s="13" t="s">
        <v>196</v>
      </c>
      <c r="R13" s="13" t="s">
        <v>249</v>
      </c>
      <c r="S13" s="15" t="str">
        <f aca="false">HYPERLINK("https://www.ncbi.nlm.nih.gov/snp/rs373881770", "rs373881770")</f>
        <v>rs373881770</v>
      </c>
      <c r="T13" s="15" t="n">
        <f aca="false">HYPERLINK("https://gnomad.broadinstitute.org/variant/11-108271228-CTTT-C?dataset=gnomad_r4", 0.0000140353)</f>
        <v>1.40353E-005</v>
      </c>
      <c r="U13" s="15" t="n">
        <f aca="false">HYPERLINK("https://gnomad.broadinstitute.org/variant/11-108271228-CTTT-C?dataset=gnomad_r4", 0.0000704717)</f>
        <v>7.04717E-005</v>
      </c>
      <c r="V13" s="13" t="n">
        <v>0.03</v>
      </c>
      <c r="W13" s="13" t="n">
        <v>0.02</v>
      </c>
      <c r="X13" s="13" t="n">
        <v>0</v>
      </c>
      <c r="Y13" s="13" t="n">
        <v>0</v>
      </c>
      <c r="Z13" s="13" t="n">
        <v>-5</v>
      </c>
      <c r="AA13" s="13" t="n">
        <v>23</v>
      </c>
      <c r="AB13" s="13" t="n">
        <v>-7</v>
      </c>
      <c r="AC13" s="13" t="n">
        <v>45</v>
      </c>
      <c r="AD13" s="13" t="n">
        <v>1.779</v>
      </c>
      <c r="AE13" s="13" t="s">
        <v>92</v>
      </c>
      <c r="AF13" s="13" t="s">
        <v>93</v>
      </c>
      <c r="AG13" s="13" t="s">
        <v>93</v>
      </c>
      <c r="AH13" s="13" t="s">
        <v>93</v>
      </c>
      <c r="AI13" s="13" t="s">
        <v>93</v>
      </c>
      <c r="AJ13" s="5"/>
      <c r="AK13" s="5"/>
      <c r="AL13" s="5"/>
      <c r="AM13" s="5"/>
      <c r="AN13" s="5"/>
      <c r="AO13" s="5"/>
      <c r="AP13" s="19" t="s">
        <v>250</v>
      </c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</row>
    <row r="14" customFormat="false" ht="15" hidden="false" customHeight="true" outlineLevel="0" collapsed="false">
      <c r="A14" s="0" t="s">
        <v>1</v>
      </c>
      <c r="B14" s="13" t="n">
        <v>11</v>
      </c>
      <c r="C14" s="13" t="n">
        <v>108317539</v>
      </c>
      <c r="D14" s="13" t="s">
        <v>245</v>
      </c>
      <c r="E14" s="13" t="s">
        <v>93</v>
      </c>
      <c r="F14" s="13" t="s">
        <v>246</v>
      </c>
      <c r="G14" s="13" t="s">
        <v>93</v>
      </c>
      <c r="H14" s="13" t="s">
        <v>251</v>
      </c>
      <c r="I14" s="13"/>
      <c r="J14" s="13" t="s">
        <v>93</v>
      </c>
      <c r="K14" s="13" t="s">
        <v>184</v>
      </c>
      <c r="L14" s="13" t="s">
        <v>252</v>
      </c>
      <c r="M14" s="13" t="n">
        <v>1752</v>
      </c>
      <c r="N14" s="14" t="n">
        <v>0.0362</v>
      </c>
      <c r="O14" s="13" t="s">
        <v>203</v>
      </c>
      <c r="P14" s="15" t="n">
        <f aca="false">HYPERLINK("https://www.ncbi.nlm.nih.gov/clinvar/variation/2442804", 2442804)</f>
        <v>2442804</v>
      </c>
      <c r="Q14" s="13" t="s">
        <v>229</v>
      </c>
      <c r="R14" s="13" t="s">
        <v>253</v>
      </c>
      <c r="S14" s="15" t="str">
        <f aca="false">HYPERLINK("https://www.ncbi.nlm.nih.gov/snp/rs58978479", "rs58978479")</f>
        <v>rs58978479</v>
      </c>
      <c r="T14" s="15" t="n">
        <f aca="false">HYPERLINK("https://gnomad.broadinstitute.org/variant/11-108317539-ATT-A?dataset=gnomad_r4", 0.00000799105)</f>
        <v>7.99105E-006</v>
      </c>
      <c r="U14" s="15" t="n">
        <f aca="false">HYPERLINK("https://gnomad.broadinstitute.org/variant/11-108317539-ATT-A?dataset=gnomad_r4", 0.00127363)</f>
        <v>0.00127363</v>
      </c>
      <c r="V14" s="13" t="n">
        <v>0</v>
      </c>
      <c r="W14" s="13" t="n">
        <v>0</v>
      </c>
      <c r="X14" s="13" t="n">
        <v>0</v>
      </c>
      <c r="Y14" s="13" t="n">
        <v>0</v>
      </c>
      <c r="Z14" s="13" t="n">
        <v>-17</v>
      </c>
      <c r="AA14" s="13" t="n">
        <v>-40</v>
      </c>
      <c r="AB14" s="13" t="n">
        <v>-23</v>
      </c>
      <c r="AC14" s="13" t="n">
        <v>-18</v>
      </c>
      <c r="AD14" s="13" t="n">
        <v>0.796</v>
      </c>
      <c r="AE14" s="13" t="s">
        <v>92</v>
      </c>
      <c r="AF14" s="13" t="s">
        <v>93</v>
      </c>
      <c r="AG14" s="13" t="s">
        <v>93</v>
      </c>
      <c r="AH14" s="13" t="s">
        <v>93</v>
      </c>
      <c r="AI14" s="13" t="s">
        <v>93</v>
      </c>
      <c r="AJ14" s="5"/>
      <c r="AK14" s="5"/>
      <c r="AL14" s="5"/>
      <c r="AM14" s="5"/>
      <c r="AN14" s="5"/>
      <c r="AO14" s="5"/>
      <c r="AP14" s="19" t="s">
        <v>254</v>
      </c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</row>
    <row r="15" customFormat="false" ht="15" hidden="false" customHeight="true" outlineLevel="0" collapsed="false">
      <c r="A15" s="0" t="s">
        <v>1</v>
      </c>
      <c r="B15" s="13" t="n">
        <v>16</v>
      </c>
      <c r="C15" s="13" t="n">
        <v>30710134</v>
      </c>
      <c r="D15" s="13" t="s">
        <v>255</v>
      </c>
      <c r="E15" s="13" t="s">
        <v>6</v>
      </c>
      <c r="F15" s="13" t="s">
        <v>256</v>
      </c>
      <c r="G15" s="13" t="s">
        <v>93</v>
      </c>
      <c r="H15" s="13" t="s">
        <v>257</v>
      </c>
      <c r="I15" s="13"/>
      <c r="J15" s="13" t="s">
        <v>93</v>
      </c>
      <c r="K15" s="13" t="s">
        <v>194</v>
      </c>
      <c r="L15" s="13" t="s">
        <v>258</v>
      </c>
      <c r="M15" s="13" t="n">
        <v>2665</v>
      </c>
      <c r="N15" s="14" t="n">
        <v>0.486</v>
      </c>
      <c r="O15" s="13" t="s">
        <v>89</v>
      </c>
      <c r="P15" s="15" t="n">
        <f aca="false">HYPERLINK("https://www.ncbi.nlm.nih.gov/clinvar/variation/728889", 728889)</f>
        <v>728889</v>
      </c>
      <c r="Q15" s="13" t="s">
        <v>229</v>
      </c>
      <c r="R15" s="13" t="s">
        <v>259</v>
      </c>
      <c r="S15" s="15" t="str">
        <f aca="false">HYPERLINK("https://www.ncbi.nlm.nih.gov/snp/rs143387966", "rs143387966")</f>
        <v>rs143387966</v>
      </c>
      <c r="T15" s="15" t="n">
        <f aca="false">HYPERLINK("https://gnomad.broadinstitute.org/variant/16-30710134-G-C?dataset=gnomad_r4", 0.000604253)</f>
        <v>0.000604253</v>
      </c>
      <c r="U15" s="15" t="n">
        <f aca="false">HYPERLINK("https://gnomad.broadinstitute.org/variant/16-30710134-G-C?dataset=gnomad_r4", 0.0000466031)</f>
        <v>4.66031E-005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-40</v>
      </c>
      <c r="AA15" s="13" t="n">
        <v>-38</v>
      </c>
      <c r="AB15" s="13" t="n">
        <v>-6</v>
      </c>
      <c r="AC15" s="13" t="n">
        <v>-38</v>
      </c>
      <c r="AD15" s="13" t="n">
        <v>5.545</v>
      </c>
      <c r="AE15" s="13" t="s">
        <v>92</v>
      </c>
      <c r="AF15" s="13" t="s">
        <v>93</v>
      </c>
      <c r="AG15" s="13" t="s">
        <v>93</v>
      </c>
      <c r="AH15" s="13" t="s">
        <v>93</v>
      </c>
      <c r="AI15" s="13" t="s">
        <v>93</v>
      </c>
      <c r="AJ15" s="5"/>
      <c r="AK15" s="5"/>
      <c r="AL15" s="5"/>
      <c r="AM15" s="5" t="s">
        <v>260</v>
      </c>
      <c r="AN15" s="5"/>
      <c r="AO15" s="5"/>
      <c r="AP15" s="17" t="s">
        <v>261</v>
      </c>
      <c r="AQ15" s="2" t="str">
        <f aca="false">CONCATENATE(D15,"_",H15,"_",I15)</f>
        <v>SRCAP_c.1134+6G&gt;C_</v>
      </c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</row>
    <row r="16" customFormat="false" ht="15" hidden="false" customHeight="true" outlineLevel="0" collapsed="false">
      <c r="A16" s="0" t="s">
        <v>1</v>
      </c>
      <c r="B16" s="13" t="n">
        <v>17</v>
      </c>
      <c r="C16" s="13" t="n">
        <v>76736877</v>
      </c>
      <c r="D16" s="13" t="s">
        <v>105</v>
      </c>
      <c r="E16" s="13" t="s">
        <v>6</v>
      </c>
      <c r="F16" s="13" t="s">
        <v>106</v>
      </c>
      <c r="G16" s="13" t="s">
        <v>107</v>
      </c>
      <c r="H16" s="13" t="s">
        <v>108</v>
      </c>
      <c r="I16" s="13" t="s">
        <v>109</v>
      </c>
      <c r="J16" s="13" t="s">
        <v>110</v>
      </c>
      <c r="K16" s="13" t="s">
        <v>87</v>
      </c>
      <c r="L16" s="13" t="s">
        <v>111</v>
      </c>
      <c r="M16" s="13" t="n">
        <v>3690</v>
      </c>
      <c r="N16" s="14" t="n">
        <v>0.45</v>
      </c>
      <c r="O16" s="13" t="s">
        <v>89</v>
      </c>
      <c r="P16" s="15" t="n">
        <f aca="false">HYPERLINK("https://www.ncbi.nlm.nih.gov/clinvar/variation/2504111", 2504111)</f>
        <v>2504111</v>
      </c>
      <c r="Q16" s="13" t="s">
        <v>112</v>
      </c>
      <c r="R16" s="13" t="s">
        <v>113</v>
      </c>
      <c r="S16" s="15" t="str">
        <f aca="false">HYPERLINK("https://www.ncbi.nlm.nih.gov/snp/rs751713049", "rs751713049")</f>
        <v>rs751713049</v>
      </c>
      <c r="T16" s="15" t="n">
        <f aca="false">HYPERLINK("https://gnomad.broadinstitute.org/variant/17-76736877-G-A?dataset=gnomad_r4", 0.0000920641)</f>
        <v>9.20641E-005</v>
      </c>
      <c r="U16" s="15" t="n">
        <f aca="false">HYPERLINK("https://gnomad.broadinstitute.org/variant/17-76736877-G-A?dataset=gnomad_r4", 0.0000466128)</f>
        <v>4.66128E-005</v>
      </c>
      <c r="V16" s="13" t="n">
        <v>0</v>
      </c>
      <c r="W16" s="13" t="n">
        <v>0</v>
      </c>
      <c r="X16" s="13" t="n">
        <v>0.01</v>
      </c>
      <c r="Y16" s="13" t="n">
        <v>0</v>
      </c>
      <c r="Z16" s="13" t="n">
        <v>-19</v>
      </c>
      <c r="AA16" s="13" t="n">
        <v>-43</v>
      </c>
      <c r="AB16" s="13" t="n">
        <v>-42</v>
      </c>
      <c r="AC16" s="13" t="n">
        <v>26</v>
      </c>
      <c r="AD16" s="13" t="n">
        <v>23.1</v>
      </c>
      <c r="AE16" s="13" t="s">
        <v>115</v>
      </c>
      <c r="AF16" s="13" t="s">
        <v>116</v>
      </c>
      <c r="AG16" s="13" t="s">
        <v>117</v>
      </c>
      <c r="AH16" s="13" t="s">
        <v>262</v>
      </c>
      <c r="AI16" s="13" t="s">
        <v>119</v>
      </c>
      <c r="AJ16" s="5" t="s">
        <v>94</v>
      </c>
      <c r="AK16" s="5" t="s">
        <v>95</v>
      </c>
      <c r="AL16" s="5" t="s">
        <v>95</v>
      </c>
      <c r="AM16" s="5" t="s">
        <v>120</v>
      </c>
      <c r="AN16" s="5" t="s">
        <v>121</v>
      </c>
      <c r="AO16" s="5"/>
      <c r="AP16" s="16" t="s">
        <v>122</v>
      </c>
      <c r="AQ16" s="2" t="str">
        <f aca="false">CONCATENATE(D16,"_",H16,"_",I16)</f>
        <v>SRSF2_c.284C&gt;T_p.Pro95Leu</v>
      </c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</row>
    <row r="17" customFormat="false" ht="15" hidden="false" customHeight="true" outlineLevel="0" collapsed="false">
      <c r="A17" s="0" t="s">
        <v>1</v>
      </c>
      <c r="B17" s="13" t="n">
        <v>19</v>
      </c>
      <c r="C17" s="13" t="n">
        <v>12940316</v>
      </c>
      <c r="D17" s="13" t="s">
        <v>263</v>
      </c>
      <c r="E17" s="13" t="s">
        <v>264</v>
      </c>
      <c r="F17" s="13" t="s">
        <v>265</v>
      </c>
      <c r="G17" s="13" t="s">
        <v>266</v>
      </c>
      <c r="H17" s="13" t="s">
        <v>267</v>
      </c>
      <c r="I17" s="13" t="s">
        <v>268</v>
      </c>
      <c r="J17" s="13" t="s">
        <v>269</v>
      </c>
      <c r="K17" s="13" t="s">
        <v>87</v>
      </c>
      <c r="L17" s="13" t="s">
        <v>270</v>
      </c>
      <c r="M17" s="13" t="n">
        <v>3851</v>
      </c>
      <c r="N17" s="14" t="n">
        <v>0.497</v>
      </c>
      <c r="O17" s="13" t="s">
        <v>89</v>
      </c>
      <c r="P17" s="15" t="n">
        <f aca="false">HYPERLINK("https://www.ncbi.nlm.nih.gov/clinvar/variation/3046043", 3046043)</f>
        <v>3046043</v>
      </c>
      <c r="Q17" s="13" t="s">
        <v>229</v>
      </c>
      <c r="R17" s="13" t="s">
        <v>271</v>
      </c>
      <c r="S17" s="15" t="str">
        <f aca="false">HYPERLINK("https://www.ncbi.nlm.nih.gov/snp/rs147369833", "rs147369833")</f>
        <v>rs147369833</v>
      </c>
      <c r="T17" s="15" t="n">
        <f aca="false">HYPERLINK("https://gnomad.broadinstitute.org/variant/19-12940316-G-C?dataset=gnomad_r4", 0.000860043)</f>
        <v>0.000860043</v>
      </c>
      <c r="U17" s="15" t="n">
        <f aca="false">HYPERLINK("https://gnomad.broadinstitute.org/variant/19-12940316-G-C?dataset=gnomad_r4", 0.00157673)</f>
        <v>0.00157673</v>
      </c>
      <c r="V17" s="13" t="n">
        <v>0.03</v>
      </c>
      <c r="W17" s="13" t="n">
        <v>0</v>
      </c>
      <c r="X17" s="13" t="n">
        <v>0</v>
      </c>
      <c r="Y17" s="13" t="n">
        <v>0</v>
      </c>
      <c r="Z17" s="13" t="n">
        <v>5</v>
      </c>
      <c r="AA17" s="13" t="n">
        <v>1</v>
      </c>
      <c r="AB17" s="13" t="n">
        <v>4</v>
      </c>
      <c r="AC17" s="13" t="n">
        <v>-17</v>
      </c>
      <c r="AD17" s="13" t="n">
        <v>22.3</v>
      </c>
      <c r="AE17" s="13" t="s">
        <v>176</v>
      </c>
      <c r="AF17" s="13" t="s">
        <v>272</v>
      </c>
      <c r="AG17" s="13" t="s">
        <v>273</v>
      </c>
      <c r="AH17" s="13" t="s">
        <v>274</v>
      </c>
      <c r="AI17" s="13" t="s">
        <v>275</v>
      </c>
      <c r="AJ17" s="5" t="s">
        <v>94</v>
      </c>
      <c r="AK17" s="5" t="s">
        <v>95</v>
      </c>
      <c r="AL17" s="5" t="s">
        <v>276</v>
      </c>
      <c r="AM17" s="5" t="s">
        <v>277</v>
      </c>
      <c r="AN17" s="5" t="s">
        <v>229</v>
      </c>
      <c r="AO17" s="5"/>
      <c r="AP17" s="16" t="s">
        <v>278</v>
      </c>
      <c r="AQ17" s="2" t="str">
        <f aca="false">CONCATENATE(D17,"_",H17,"_",I17)</f>
        <v>CALR_c.566G&gt;C_p.Ser189Thr</v>
      </c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</row>
    <row r="18" s="26" customFormat="true" ht="15" hidden="false" customHeight="true" outlineLevel="0" collapsed="false">
      <c r="A18" s="0" t="s">
        <v>1</v>
      </c>
      <c r="B18" s="13" t="n">
        <v>20</v>
      </c>
      <c r="C18" s="13" t="n">
        <v>58854641</v>
      </c>
      <c r="D18" s="13" t="s">
        <v>279</v>
      </c>
      <c r="E18" s="13" t="s">
        <v>6</v>
      </c>
      <c r="F18" s="13" t="s">
        <v>280</v>
      </c>
      <c r="G18" s="13" t="s">
        <v>281</v>
      </c>
      <c r="H18" s="13" t="s">
        <v>282</v>
      </c>
      <c r="I18" s="13" t="s">
        <v>283</v>
      </c>
      <c r="J18" s="13" t="s">
        <v>284</v>
      </c>
      <c r="K18" s="13" t="s">
        <v>285</v>
      </c>
      <c r="L18" s="13" t="s">
        <v>286</v>
      </c>
      <c r="M18" s="13" t="n">
        <v>4284</v>
      </c>
      <c r="N18" s="14" t="n">
        <v>0.471</v>
      </c>
      <c r="O18" s="20" t="s">
        <v>203</v>
      </c>
      <c r="P18" s="13" t="s">
        <v>93</v>
      </c>
      <c r="Q18" s="13" t="s">
        <v>93</v>
      </c>
      <c r="R18" s="13" t="s">
        <v>93</v>
      </c>
      <c r="S18" s="13" t="s">
        <v>93</v>
      </c>
      <c r="T18" s="13" t="s">
        <v>93</v>
      </c>
      <c r="U18" s="13" t="s">
        <v>93</v>
      </c>
      <c r="V18" s="13" t="s">
        <v>93</v>
      </c>
      <c r="W18" s="13" t="s">
        <v>93</v>
      </c>
      <c r="X18" s="13" t="s">
        <v>93</v>
      </c>
      <c r="Y18" s="13" t="s">
        <v>93</v>
      </c>
      <c r="Z18" s="13" t="s">
        <v>93</v>
      </c>
      <c r="AA18" s="13" t="s">
        <v>93</v>
      </c>
      <c r="AB18" s="13" t="s">
        <v>93</v>
      </c>
      <c r="AC18" s="13" t="s">
        <v>93</v>
      </c>
      <c r="AD18" s="13" t="s">
        <v>93</v>
      </c>
      <c r="AE18" s="13" t="s">
        <v>92</v>
      </c>
      <c r="AF18" s="13" t="s">
        <v>93</v>
      </c>
      <c r="AG18" s="13" t="s">
        <v>93</v>
      </c>
      <c r="AH18" s="13" t="s">
        <v>93</v>
      </c>
      <c r="AI18" s="13" t="s">
        <v>93</v>
      </c>
      <c r="AJ18" s="5"/>
      <c r="AK18" s="5"/>
      <c r="AL18" s="5"/>
      <c r="AM18" s="5" t="s">
        <v>287</v>
      </c>
      <c r="AN18" s="5"/>
      <c r="AO18" s="5"/>
      <c r="AP18" s="17" t="s">
        <v>288</v>
      </c>
      <c r="AQ18" s="2" t="str">
        <f aca="false">CONCATENATE(D18,"_",H18,"_",I18)</f>
        <v>GNAS_c.1394_1395insCGACTCCGGGGCGGCCCGTGACGCCCCAGCCGATCC_p.Asp466_Ala467insSerGlyAlaAlaArgAspAlaProAlaAspProAsp</v>
      </c>
      <c r="AR18" s="18" t="s">
        <v>289</v>
      </c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</row>
    <row r="19" customFormat="false" ht="17.25" hidden="false" customHeight="true" outlineLevel="0" collapsed="false">
      <c r="A19" s="0" t="s">
        <v>1</v>
      </c>
      <c r="B19" s="13" t="n">
        <v>21</v>
      </c>
      <c r="C19" s="13" t="n">
        <v>34834479</v>
      </c>
      <c r="D19" s="13" t="s">
        <v>290</v>
      </c>
      <c r="E19" s="13" t="s">
        <v>291</v>
      </c>
      <c r="F19" s="13" t="s">
        <v>292</v>
      </c>
      <c r="G19" s="13" t="s">
        <v>293</v>
      </c>
      <c r="H19" s="13" t="s">
        <v>294</v>
      </c>
      <c r="I19" s="13" t="s">
        <v>295</v>
      </c>
      <c r="J19" s="13" t="s">
        <v>296</v>
      </c>
      <c r="K19" s="13" t="s">
        <v>297</v>
      </c>
      <c r="L19" s="13" t="s">
        <v>298</v>
      </c>
      <c r="M19" s="13" t="n">
        <v>3161</v>
      </c>
      <c r="N19" s="14" t="n">
        <v>0.456</v>
      </c>
      <c r="O19" s="13" t="s">
        <v>89</v>
      </c>
      <c r="P19" s="15" t="n">
        <f aca="false">HYPERLINK("https://www.ncbi.nlm.nih.gov/clinvar/variation/3948835", 3948835)</f>
        <v>3948835</v>
      </c>
      <c r="Q19" s="13" t="s">
        <v>112</v>
      </c>
      <c r="R19" s="13" t="s">
        <v>299</v>
      </c>
      <c r="S19" s="13" t="s">
        <v>93</v>
      </c>
      <c r="T19" s="13" t="s">
        <v>93</v>
      </c>
      <c r="U19" s="13" t="s">
        <v>93</v>
      </c>
      <c r="V19" s="13" t="n">
        <v>0</v>
      </c>
      <c r="W19" s="13" t="n">
        <v>0</v>
      </c>
      <c r="X19" s="13" t="n">
        <v>0.04</v>
      </c>
      <c r="Y19" s="13" t="n">
        <v>0</v>
      </c>
      <c r="Z19" s="13" t="n">
        <v>5</v>
      </c>
      <c r="AA19" s="13" t="n">
        <v>45</v>
      </c>
      <c r="AB19" s="13" t="n">
        <v>25</v>
      </c>
      <c r="AC19" s="13" t="n">
        <v>27</v>
      </c>
      <c r="AD19" s="13" t="s">
        <v>93</v>
      </c>
      <c r="AE19" s="13" t="s">
        <v>300</v>
      </c>
      <c r="AF19" s="13" t="s">
        <v>116</v>
      </c>
      <c r="AG19" s="13" t="s">
        <v>301</v>
      </c>
      <c r="AH19" s="13" t="s">
        <v>302</v>
      </c>
      <c r="AI19" s="13" t="s">
        <v>303</v>
      </c>
      <c r="AJ19" s="5" t="s">
        <v>94</v>
      </c>
      <c r="AK19" s="5" t="s">
        <v>95</v>
      </c>
      <c r="AL19" s="5" t="s">
        <v>95</v>
      </c>
      <c r="AM19" s="5" t="s">
        <v>304</v>
      </c>
      <c r="AN19" s="5" t="s">
        <v>121</v>
      </c>
      <c r="AO19" s="5"/>
      <c r="AP19" s="16" t="s">
        <v>305</v>
      </c>
      <c r="AQ19" s="2" t="str">
        <f aca="false">CONCATENATE(D19,"_",H19,"_",I19)</f>
        <v>RUNX1_c.735dup_p.Thr246HisfsTer15</v>
      </c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</row>
    <row r="20" customFormat="false" ht="17.25" hidden="false" customHeight="true" outlineLevel="0" collapsed="false">
      <c r="A20" s="0" t="s">
        <v>1</v>
      </c>
      <c r="B20" s="13" t="n">
        <v>22</v>
      </c>
      <c r="C20" s="13" t="n">
        <v>41149020</v>
      </c>
      <c r="D20" s="13" t="s">
        <v>306</v>
      </c>
      <c r="E20" s="13" t="s">
        <v>307</v>
      </c>
      <c r="F20" s="13" t="s">
        <v>308</v>
      </c>
      <c r="G20" s="13" t="s">
        <v>93</v>
      </c>
      <c r="H20" s="13" t="s">
        <v>309</v>
      </c>
      <c r="I20" s="13"/>
      <c r="J20" s="13" t="s">
        <v>93</v>
      </c>
      <c r="K20" s="13" t="s">
        <v>194</v>
      </c>
      <c r="L20" s="13" t="s">
        <v>310</v>
      </c>
      <c r="M20" s="13" t="n">
        <v>2819</v>
      </c>
      <c r="N20" s="14" t="n">
        <v>0.0327</v>
      </c>
      <c r="O20" s="13" t="s">
        <v>211</v>
      </c>
      <c r="P20" s="13" t="s">
        <v>93</v>
      </c>
      <c r="Q20" s="13" t="s">
        <v>93</v>
      </c>
      <c r="R20" s="13" t="s">
        <v>93</v>
      </c>
      <c r="S20" s="15" t="str">
        <f aca="false">HYPERLINK("https://www.ncbi.nlm.nih.gov/snp/rs747710183", "rs747710183")</f>
        <v>rs747710183</v>
      </c>
      <c r="T20" s="15" t="n">
        <f aca="false">HYPERLINK("https://gnomad.broadinstitute.org/variant/22-41149020-GTT-G?dataset=gnomad_r4", 0.0000306861)</f>
        <v>3.06861E-005</v>
      </c>
      <c r="U20" s="15" t="n">
        <f aca="false">HYPERLINK("https://gnomad.broadinstitute.org/variant/22-41149020-GTT-G?dataset=gnomad_r4", 0.000136645)</f>
        <v>0.000136645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-13</v>
      </c>
      <c r="AA20" s="13" t="n">
        <v>18</v>
      </c>
      <c r="AB20" s="13" t="n">
        <v>-13</v>
      </c>
      <c r="AC20" s="13" t="n">
        <v>36</v>
      </c>
      <c r="AD20" s="13" t="n">
        <v>1.491</v>
      </c>
      <c r="AE20" s="13" t="s">
        <v>92</v>
      </c>
      <c r="AF20" s="13" t="s">
        <v>93</v>
      </c>
      <c r="AG20" s="13" t="s">
        <v>93</v>
      </c>
      <c r="AH20" s="13" t="s">
        <v>93</v>
      </c>
      <c r="AI20" s="13" t="s">
        <v>93</v>
      </c>
      <c r="AJ20" s="5"/>
      <c r="AK20" s="5"/>
      <c r="AL20" s="5"/>
      <c r="AM20" s="5" t="s">
        <v>204</v>
      </c>
      <c r="AN20" s="5"/>
      <c r="AO20" s="5"/>
      <c r="AP20" s="17" t="s">
        <v>311</v>
      </c>
      <c r="AQ20" s="18" t="str">
        <f aca="false">CONCATENATE(D20,"_",H20,"_",I20)</f>
        <v>EP300_c.2242-5_2242-4del_</v>
      </c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</row>
    <row r="21" customFormat="false" ht="17.25" hidden="false" customHeight="true" outlineLevel="0" collapsed="false">
      <c r="A21" s="27" t="s">
        <v>1</v>
      </c>
      <c r="B21" s="13" t="s">
        <v>312</v>
      </c>
      <c r="C21" s="13" t="n">
        <v>77599600</v>
      </c>
      <c r="D21" s="13" t="s">
        <v>313</v>
      </c>
      <c r="E21" s="13" t="s">
        <v>6</v>
      </c>
      <c r="F21" s="13" t="s">
        <v>314</v>
      </c>
      <c r="G21" s="13" t="s">
        <v>93</v>
      </c>
      <c r="H21" s="13" t="s">
        <v>315</v>
      </c>
      <c r="I21" s="13"/>
      <c r="J21" s="13" t="s">
        <v>93</v>
      </c>
      <c r="K21" s="13" t="s">
        <v>184</v>
      </c>
      <c r="L21" s="13" t="s">
        <v>316</v>
      </c>
      <c r="M21" s="13" t="n">
        <v>1073</v>
      </c>
      <c r="N21" s="14" t="n">
        <v>0.142</v>
      </c>
      <c r="O21" s="13" t="s">
        <v>186</v>
      </c>
      <c r="P21" s="13" t="s">
        <v>93</v>
      </c>
      <c r="Q21" s="13" t="s">
        <v>93</v>
      </c>
      <c r="R21" s="13" t="s">
        <v>93</v>
      </c>
      <c r="S21" s="15" t="str">
        <f aca="false">HYPERLINK("https://www.ncbi.nlm.nih.gov/snp/rs782124200", "rs782124200")</f>
        <v>rs782124200</v>
      </c>
      <c r="T21" s="15" t="n">
        <f aca="false">HYPERLINK("https://gnomad.broadinstitute.org/variant/X-77599600-C-CA?dataset=gnomad_r4", 0.000119223)</f>
        <v>0.000119223</v>
      </c>
      <c r="U21" s="15" t="n">
        <f aca="false">HYPERLINK("https://gnomad.broadinstitute.org/variant/X-77599600-C-CA?dataset=gnomad_r4", 0.0000219378)</f>
        <v>2.19378E-005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-30</v>
      </c>
      <c r="AA21" s="13" t="n">
        <v>-24</v>
      </c>
      <c r="AB21" s="13" t="n">
        <v>0</v>
      </c>
      <c r="AC21" s="13" t="n">
        <v>1</v>
      </c>
      <c r="AD21" s="13" t="n">
        <v>0.263</v>
      </c>
      <c r="AE21" s="13" t="s">
        <v>92</v>
      </c>
      <c r="AF21" s="13" t="s">
        <v>93</v>
      </c>
      <c r="AG21" s="13" t="s">
        <v>93</v>
      </c>
      <c r="AH21" s="13" t="s">
        <v>93</v>
      </c>
      <c r="AI21" s="13" t="s">
        <v>93</v>
      </c>
      <c r="AJ21" s="5"/>
      <c r="AK21" s="5"/>
      <c r="AL21" s="5"/>
      <c r="AM21" s="5" t="s">
        <v>317</v>
      </c>
      <c r="AN21" s="5"/>
      <c r="AO21" s="5"/>
      <c r="AP21" s="17" t="s">
        <v>318</v>
      </c>
      <c r="AQ21" s="2" t="str">
        <f aca="false">CONCATENATE(D21,"_",H21,"_",I21)</f>
        <v>ATRX_c.5787-21dup_</v>
      </c>
      <c r="AR21" s="18" t="s">
        <v>189</v>
      </c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</row>
    <row r="22" customFormat="false" ht="17.25" hidden="false" customHeight="true" outlineLevel="0" collapsed="false">
      <c r="A22" s="0" t="s">
        <v>1</v>
      </c>
      <c r="B22" s="13" t="s">
        <v>312</v>
      </c>
      <c r="C22" s="13" t="n">
        <v>124071128</v>
      </c>
      <c r="D22" s="13" t="s">
        <v>319</v>
      </c>
      <c r="E22" s="13" t="s">
        <v>6</v>
      </c>
      <c r="F22" s="13" t="s">
        <v>320</v>
      </c>
      <c r="G22" s="13" t="s">
        <v>93</v>
      </c>
      <c r="H22" s="13" t="s">
        <v>321</v>
      </c>
      <c r="I22" s="13"/>
      <c r="J22" s="13" t="s">
        <v>93</v>
      </c>
      <c r="K22" s="13" t="s">
        <v>194</v>
      </c>
      <c r="L22" s="13" t="s">
        <v>322</v>
      </c>
      <c r="M22" s="13" t="n">
        <v>863</v>
      </c>
      <c r="N22" s="14" t="n">
        <v>0.0362</v>
      </c>
      <c r="O22" s="13" t="s">
        <v>211</v>
      </c>
      <c r="P22" s="13" t="s">
        <v>93</v>
      </c>
      <c r="Q22" s="13" t="s">
        <v>93</v>
      </c>
      <c r="R22" s="13" t="s">
        <v>93</v>
      </c>
      <c r="S22" s="15" t="str">
        <f aca="false">HYPERLINK("https://www.ncbi.nlm.nih.gov/snp/rs77366098", "rs77366098")</f>
        <v>rs77366098</v>
      </c>
      <c r="T22" s="15" t="n">
        <f aca="false">HYPERLINK("https://gnomad.broadinstitute.org/variant/X-124071128-CTT-C?dataset=gnomad_r4", 0.0000848626)</f>
        <v>8.48626E-005</v>
      </c>
      <c r="U22" s="15" t="n">
        <f aca="false">HYPERLINK("https://gnomad.broadinstitute.org/variant/X-124071128-CTT-C?dataset=gnomad_r4", 0.00128143)</f>
        <v>0.00128143</v>
      </c>
      <c r="V22" s="13" t="n">
        <v>0</v>
      </c>
      <c r="W22" s="13" t="n">
        <v>0.01</v>
      </c>
      <c r="X22" s="13" t="n">
        <v>0</v>
      </c>
      <c r="Y22" s="13" t="n">
        <v>0</v>
      </c>
      <c r="Z22" s="13" t="n">
        <v>-11</v>
      </c>
      <c r="AA22" s="13" t="n">
        <v>21</v>
      </c>
      <c r="AB22" s="13" t="n">
        <v>21</v>
      </c>
      <c r="AC22" s="13" t="n">
        <v>50</v>
      </c>
      <c r="AD22" s="13" t="n">
        <v>3.165</v>
      </c>
      <c r="AE22" s="13" t="s">
        <v>92</v>
      </c>
      <c r="AF22" s="13" t="s">
        <v>93</v>
      </c>
      <c r="AG22" s="13" t="s">
        <v>93</v>
      </c>
      <c r="AH22" s="13" t="s">
        <v>93</v>
      </c>
      <c r="AI22" s="13" t="s">
        <v>93</v>
      </c>
      <c r="AJ22" s="5"/>
      <c r="AK22" s="5"/>
      <c r="AL22" s="5"/>
      <c r="AM22" s="5" t="s">
        <v>204</v>
      </c>
      <c r="AN22" s="5"/>
      <c r="AO22" s="5"/>
      <c r="AP22" s="17" t="s">
        <v>323</v>
      </c>
      <c r="AQ22" s="18" t="str">
        <f aca="false">CONCATENATE(D22,"_",H22,"_",I22)</f>
        <v>STAG2_c.2359-8_2359-7del_</v>
      </c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8"/>
      <c r="AN23" s="2"/>
      <c r="AO23" s="2"/>
      <c r="AP23" s="29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8"/>
      <c r="AN24" s="2"/>
      <c r="AO24" s="2"/>
      <c r="AP24" s="29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</row>
    <row r="25" customFormat="false" ht="1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30"/>
      <c r="AN25" s="2"/>
      <c r="AO25" s="2"/>
      <c r="AP25" s="29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8"/>
      <c r="AN26" s="2"/>
      <c r="AO26" s="2"/>
      <c r="AP26" s="29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8"/>
      <c r="AN27" s="2"/>
      <c r="AO27" s="2"/>
      <c r="AP27" s="29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8"/>
      <c r="AN28" s="2"/>
      <c r="AO28" s="2"/>
      <c r="AP28" s="29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8"/>
      <c r="AN29" s="2"/>
      <c r="AO29" s="2"/>
      <c r="AP29" s="29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8"/>
      <c r="AN30" s="2"/>
      <c r="AO30" s="2"/>
      <c r="AP30" s="29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8"/>
      <c r="AN31" s="2"/>
      <c r="AO31" s="2"/>
      <c r="AP31" s="29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8"/>
      <c r="AN32" s="2"/>
      <c r="AO32" s="2"/>
      <c r="AP32" s="29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8"/>
      <c r="AN33" s="2"/>
      <c r="AO33" s="2"/>
      <c r="AP33" s="29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8"/>
      <c r="AN34" s="2"/>
      <c r="AO34" s="2"/>
      <c r="AP34" s="29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8"/>
      <c r="AN35" s="2"/>
      <c r="AO35" s="2"/>
      <c r="AP35" s="29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8"/>
      <c r="AN36" s="2"/>
      <c r="AO36" s="2"/>
      <c r="AP36" s="29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8"/>
      <c r="AN37" s="2"/>
      <c r="AO37" s="2"/>
      <c r="AP37" s="29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8"/>
      <c r="AN38" s="2"/>
      <c r="AO38" s="2"/>
      <c r="AP38" s="29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8"/>
      <c r="AN39" s="2"/>
      <c r="AO39" s="2"/>
      <c r="AP39" s="29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8"/>
      <c r="AN40" s="2"/>
      <c r="AO40" s="2"/>
      <c r="AP40" s="29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8"/>
      <c r="AN41" s="2"/>
      <c r="AO41" s="2"/>
      <c r="AP41" s="29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8"/>
      <c r="AN42" s="2"/>
      <c r="AO42" s="2"/>
      <c r="AP42" s="29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8"/>
      <c r="AN43" s="2"/>
      <c r="AO43" s="2"/>
      <c r="AP43" s="29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8"/>
      <c r="AN44" s="2"/>
      <c r="AO44" s="2"/>
      <c r="AP44" s="29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8"/>
      <c r="AN45" s="2"/>
      <c r="AO45" s="2"/>
      <c r="AP45" s="29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8"/>
      <c r="AN46" s="2"/>
      <c r="AO46" s="2"/>
      <c r="AP46" s="29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8"/>
      <c r="AN47" s="2"/>
      <c r="AO47" s="2"/>
      <c r="AP47" s="29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8"/>
      <c r="AN48" s="2"/>
      <c r="AO48" s="2"/>
      <c r="AP48" s="29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8"/>
      <c r="AN49" s="2"/>
      <c r="AO49" s="2"/>
      <c r="AP49" s="29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8"/>
      <c r="AN50" s="2"/>
      <c r="AO50" s="2"/>
      <c r="AP50" s="29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8"/>
      <c r="AN51" s="2"/>
      <c r="AO51" s="2"/>
      <c r="AP51" s="29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8"/>
      <c r="AN52" s="2"/>
      <c r="AO52" s="2"/>
      <c r="AP52" s="29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8"/>
      <c r="AN53" s="2"/>
      <c r="AO53" s="2"/>
      <c r="AP53" s="29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8"/>
      <c r="AN54" s="2"/>
      <c r="AO54" s="2"/>
      <c r="AP54" s="29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8"/>
      <c r="AN55" s="2"/>
      <c r="AO55" s="2"/>
      <c r="AP55" s="29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8"/>
      <c r="AN56" s="2"/>
      <c r="AO56" s="2"/>
      <c r="AP56" s="29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8"/>
      <c r="AN57" s="2"/>
      <c r="AO57" s="2"/>
      <c r="AP57" s="29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8"/>
      <c r="AN58" s="2"/>
      <c r="AO58" s="2"/>
      <c r="AP58" s="29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8"/>
      <c r="AN59" s="2"/>
      <c r="AO59" s="2"/>
      <c r="AP59" s="29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</row>
    <row r="60" customFormat="false" ht="1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8"/>
      <c r="AN60" s="2"/>
      <c r="AO60" s="2"/>
      <c r="AP60" s="29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</row>
    <row r="61" customFormat="false" ht="1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8"/>
      <c r="AN61" s="2"/>
      <c r="AO61" s="2"/>
      <c r="AP61" s="29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</row>
    <row r="62" customFormat="false" ht="1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8"/>
      <c r="AN62" s="2"/>
      <c r="AO62" s="2"/>
      <c r="AP62" s="29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</row>
    <row r="63" customFormat="false" ht="1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8"/>
      <c r="AN63" s="2"/>
      <c r="AO63" s="2"/>
      <c r="AP63" s="29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</row>
    <row r="64" customFormat="false" ht="1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8"/>
      <c r="AN64" s="2"/>
      <c r="AO64" s="2"/>
      <c r="AP64" s="29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</row>
    <row r="65" customFormat="false" ht="1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8"/>
      <c r="AN65" s="2"/>
      <c r="AO65" s="2"/>
      <c r="AP65" s="29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</row>
    <row r="66" customFormat="false" ht="1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8"/>
      <c r="AN66" s="2"/>
      <c r="AO66" s="2"/>
      <c r="AP66" s="29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</row>
    <row r="67" customFormat="false" ht="1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8"/>
      <c r="AN67" s="2"/>
      <c r="AO67" s="2"/>
      <c r="AP67" s="29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</row>
    <row r="68" customFormat="false" ht="1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8"/>
      <c r="AN68" s="2"/>
      <c r="AO68" s="2"/>
      <c r="AP68" s="29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</row>
    <row r="69" customFormat="false" ht="1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8"/>
      <c r="AN69" s="2"/>
      <c r="AO69" s="2"/>
      <c r="AP69" s="29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</row>
    <row r="70" customFormat="false" ht="1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8"/>
      <c r="AN70" s="2"/>
      <c r="AO70" s="2"/>
      <c r="AP70" s="29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</row>
    <row r="71" customFormat="false" ht="1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8"/>
      <c r="AN71" s="2"/>
      <c r="AO71" s="2"/>
      <c r="AP71" s="29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</row>
    <row r="72" customFormat="false" ht="1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8"/>
      <c r="AN72" s="2"/>
      <c r="AO72" s="2"/>
      <c r="AP72" s="29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</row>
    <row r="73" customFormat="false" ht="1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8"/>
      <c r="AN73" s="2"/>
      <c r="AO73" s="2"/>
      <c r="AP73" s="29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</row>
    <row r="74" customFormat="false" ht="1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8"/>
      <c r="AN74" s="2"/>
      <c r="AO74" s="2"/>
      <c r="AP74" s="29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</row>
    <row r="75" customFormat="false" ht="1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8"/>
      <c r="AN75" s="2"/>
      <c r="AO75" s="2"/>
      <c r="AP75" s="29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</row>
    <row r="76" customFormat="false" ht="1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8"/>
      <c r="AN76" s="2"/>
      <c r="AO76" s="2"/>
      <c r="AP76" s="29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</row>
    <row r="77" customFormat="false" ht="1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8"/>
      <c r="AN77" s="2"/>
      <c r="AO77" s="2"/>
      <c r="AP77" s="29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</row>
    <row r="78" customFormat="false" ht="1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8"/>
      <c r="AN78" s="2"/>
      <c r="AO78" s="2"/>
      <c r="AP78" s="29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</row>
    <row r="79" customFormat="false" ht="1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8"/>
      <c r="AN79" s="2"/>
      <c r="AO79" s="2"/>
      <c r="AP79" s="29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</row>
    <row r="80" customFormat="false" ht="1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8"/>
      <c r="AN80" s="2"/>
      <c r="AO80" s="2"/>
      <c r="AP80" s="29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</row>
    <row r="81" customFormat="false" ht="1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8"/>
      <c r="AN81" s="2"/>
      <c r="AO81" s="2"/>
      <c r="AP81" s="29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</row>
    <row r="82" customFormat="false" ht="1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8"/>
      <c r="AN82" s="2"/>
      <c r="AO82" s="2"/>
      <c r="AP82" s="29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</row>
    <row r="83" customFormat="false" ht="1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8"/>
      <c r="AN83" s="2"/>
      <c r="AO83" s="2"/>
      <c r="AP83" s="29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</row>
    <row r="84" customFormat="false" ht="1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8"/>
      <c r="AN84" s="2"/>
      <c r="AO84" s="2"/>
      <c r="AP84" s="29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</row>
    <row r="85" customFormat="false" ht="1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8"/>
      <c r="AN85" s="2"/>
      <c r="AO85" s="2"/>
      <c r="AP85" s="29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</row>
    <row r="86" customFormat="false" ht="1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8"/>
      <c r="AN86" s="2"/>
      <c r="AO86" s="2"/>
      <c r="AP86" s="29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</row>
    <row r="87" customFormat="false" ht="1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8"/>
      <c r="AN87" s="2"/>
      <c r="AO87" s="2"/>
      <c r="AP87" s="29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</row>
    <row r="88" customFormat="false" ht="1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8"/>
      <c r="AN88" s="2"/>
      <c r="AO88" s="2"/>
      <c r="AP88" s="29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</row>
    <row r="89" customFormat="false" ht="1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8"/>
      <c r="AN89" s="2"/>
      <c r="AO89" s="2"/>
      <c r="AP89" s="29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</row>
    <row r="90" customFormat="false" ht="1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8"/>
      <c r="AN90" s="2"/>
      <c r="AO90" s="2"/>
      <c r="AP90" s="29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</row>
    <row r="91" customFormat="false" ht="1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8"/>
      <c r="AN91" s="2"/>
      <c r="AO91" s="2"/>
      <c r="AP91" s="29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</row>
    <row r="92" customFormat="false" ht="1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8"/>
      <c r="AN92" s="2"/>
      <c r="AO92" s="2"/>
      <c r="AP92" s="29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</row>
    <row r="93" customFormat="false" ht="1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8"/>
      <c r="AN93" s="2"/>
      <c r="AO93" s="2"/>
      <c r="AP93" s="29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</row>
    <row r="94" customFormat="false" ht="1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8"/>
      <c r="AN94" s="2"/>
      <c r="AO94" s="2"/>
      <c r="AP94" s="29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</row>
    <row r="95" customFormat="false" ht="1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8"/>
      <c r="AN95" s="2"/>
      <c r="AO95" s="2"/>
      <c r="AP95" s="29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</row>
    <row r="96" customFormat="false" ht="1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8"/>
      <c r="AN96" s="2"/>
      <c r="AO96" s="2"/>
      <c r="AP96" s="29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</row>
    <row r="97" customFormat="false" ht="1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8"/>
      <c r="AN97" s="2"/>
      <c r="AO97" s="2"/>
      <c r="AP97" s="29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</row>
    <row r="98" customFormat="false" ht="1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8"/>
      <c r="AN98" s="2"/>
      <c r="AO98" s="2"/>
      <c r="AP98" s="29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</row>
    <row r="99" customFormat="false" ht="1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8"/>
      <c r="AN99" s="2"/>
      <c r="AO99" s="2"/>
      <c r="AP99" s="29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</row>
    <row r="100" customFormat="false" ht="1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8"/>
      <c r="AN100" s="2"/>
      <c r="AO100" s="2"/>
      <c r="AP100" s="29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</row>
    <row r="101" customFormat="false" ht="1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8"/>
      <c r="AN101" s="2"/>
      <c r="AO101" s="2"/>
      <c r="AP101" s="29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</row>
    <row r="102" customFormat="false" ht="1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8"/>
      <c r="AN102" s="2"/>
      <c r="AO102" s="2"/>
      <c r="AP102" s="29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</row>
    <row r="103" customFormat="false" ht="1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8"/>
      <c r="AN103" s="2"/>
      <c r="AO103" s="2"/>
      <c r="AP103" s="29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</row>
    <row r="104" customFormat="false" ht="1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8"/>
      <c r="AN104" s="2"/>
      <c r="AO104" s="2"/>
      <c r="AP104" s="29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</row>
    <row r="105" customFormat="false" ht="1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8"/>
      <c r="AN105" s="2"/>
      <c r="AO105" s="2"/>
      <c r="AP105" s="29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</row>
    <row r="106" customFormat="false" ht="1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8"/>
      <c r="AN106" s="2"/>
      <c r="AO106" s="2"/>
      <c r="AP106" s="29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</row>
    <row r="107" customFormat="false" ht="1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8"/>
      <c r="AN107" s="2"/>
      <c r="AO107" s="2"/>
      <c r="AP107" s="29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</row>
    <row r="108" customFormat="false" ht="1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8"/>
      <c r="AN108" s="2"/>
      <c r="AO108" s="2"/>
      <c r="AP108" s="29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</row>
    <row r="109" customFormat="false" ht="1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8"/>
      <c r="AN109" s="2"/>
      <c r="AO109" s="2"/>
      <c r="AP109" s="29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</row>
    <row r="110" customFormat="false" ht="1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8"/>
      <c r="AN110" s="2"/>
      <c r="AO110" s="2"/>
      <c r="AP110" s="29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</row>
    <row r="111" customFormat="false" ht="1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8"/>
      <c r="AN111" s="2"/>
      <c r="AO111" s="2"/>
      <c r="AP111" s="29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</row>
    <row r="112" customFormat="false" ht="1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8"/>
      <c r="AN112" s="2"/>
      <c r="AO112" s="2"/>
      <c r="AP112" s="29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</row>
    <row r="113" customFormat="false" ht="1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8"/>
      <c r="AN113" s="2"/>
      <c r="AO113" s="2"/>
      <c r="AP113" s="29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</row>
    <row r="114" customFormat="false" ht="1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8"/>
      <c r="AN114" s="2"/>
      <c r="AO114" s="2"/>
      <c r="AP114" s="29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</row>
    <row r="115" customFormat="false" ht="1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8"/>
      <c r="AN115" s="2"/>
      <c r="AO115" s="2"/>
      <c r="AP115" s="29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</row>
    <row r="116" customFormat="false" ht="1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8"/>
      <c r="AN116" s="2"/>
      <c r="AO116" s="2"/>
      <c r="AP116" s="29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</row>
    <row r="117" customFormat="false" ht="1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8"/>
      <c r="AN117" s="2"/>
      <c r="AO117" s="2"/>
      <c r="AP117" s="29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</row>
    <row r="118" customFormat="false" ht="1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8"/>
      <c r="AN118" s="2"/>
      <c r="AO118" s="2"/>
      <c r="AP118" s="29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</row>
    <row r="119" customFormat="false" ht="1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8"/>
      <c r="AN119" s="2"/>
      <c r="AO119" s="2"/>
      <c r="AP119" s="29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</row>
    <row r="120" customFormat="false" ht="1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8"/>
      <c r="AN120" s="2"/>
      <c r="AO120" s="2"/>
      <c r="AP120" s="29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</row>
    <row r="121" customFormat="false" ht="1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8"/>
      <c r="AN121" s="2"/>
      <c r="AO121" s="2"/>
      <c r="AP121" s="29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</row>
    <row r="122" customFormat="false" ht="1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8"/>
      <c r="AN122" s="2"/>
      <c r="AO122" s="2"/>
      <c r="AP122" s="29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</row>
    <row r="123" customFormat="false" ht="1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8"/>
      <c r="AN123" s="2"/>
      <c r="AO123" s="2"/>
      <c r="AP123" s="29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</row>
    <row r="124" customFormat="false" ht="1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8"/>
      <c r="AN124" s="2"/>
      <c r="AO124" s="2"/>
      <c r="AP124" s="29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</row>
    <row r="125" customFormat="false" ht="1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8"/>
      <c r="AN125" s="2"/>
      <c r="AO125" s="2"/>
      <c r="AP125" s="29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</row>
    <row r="126" customFormat="false" ht="1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8"/>
      <c r="AN126" s="2"/>
      <c r="AO126" s="2"/>
      <c r="AP126" s="29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</row>
    <row r="127" customFormat="false" ht="1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8"/>
      <c r="AN127" s="2"/>
      <c r="AO127" s="2"/>
      <c r="AP127" s="29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</row>
    <row r="128" customFormat="false" ht="1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8"/>
      <c r="AN128" s="2"/>
      <c r="AO128" s="2"/>
      <c r="AP128" s="29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</row>
    <row r="129" customFormat="false" ht="1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8"/>
      <c r="AN129" s="2"/>
      <c r="AO129" s="2"/>
      <c r="AP129" s="29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</row>
    <row r="130" customFormat="false" ht="1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8"/>
      <c r="AN130" s="2"/>
      <c r="AO130" s="2"/>
      <c r="AP130" s="29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</row>
    <row r="131" customFormat="false" ht="1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9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</row>
    <row r="132" customFormat="false" ht="1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9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</row>
    <row r="133" customFormat="false" ht="1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9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</row>
    <row r="134" customFormat="false" ht="1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9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</row>
    <row r="135" customFormat="false" ht="1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9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</row>
    <row r="136" customFormat="false" ht="1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9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</row>
    <row r="137" customFormat="false" ht="1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9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</row>
    <row r="138" customFormat="false" ht="1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9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</row>
    <row r="139" customFormat="false" ht="1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9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</row>
    <row r="140" customFormat="false" ht="1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9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</row>
    <row r="141" customFormat="false" ht="1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9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</row>
    <row r="142" customFormat="false" ht="1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9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</row>
    <row r="143" customFormat="false" ht="1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9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</row>
    <row r="144" customFormat="false" ht="1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9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</row>
    <row r="145" customFormat="false" ht="1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9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</row>
    <row r="146" customFormat="false" ht="1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9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</row>
    <row r="147" customFormat="false" ht="1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9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</row>
    <row r="148" customFormat="false" ht="1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9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</row>
    <row r="149" customFormat="false" ht="1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9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</row>
    <row r="150" customFormat="false" ht="1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9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</row>
    <row r="151" customFormat="false" ht="1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9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</row>
    <row r="152" customFormat="false" ht="1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9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</row>
    <row r="153" customFormat="false" ht="1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9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</row>
    <row r="154" customFormat="false" ht="1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9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</row>
    <row r="155" customFormat="false" ht="1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9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</row>
    <row r="156" customFormat="false" ht="1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9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</row>
    <row r="157" customFormat="false" ht="1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9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</row>
    <row r="158" customFormat="false" ht="1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9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</row>
    <row r="159" customFormat="false" ht="1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9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</row>
    <row r="160" customFormat="false" ht="1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9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</row>
    <row r="161" customFormat="false" ht="1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9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</row>
    <row r="162" customFormat="false" ht="1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9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</row>
    <row r="163" customFormat="false" ht="1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9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</row>
    <row r="164" customFormat="false" ht="1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9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</row>
    <row r="165" customFormat="false" ht="1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9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</row>
    <row r="166" customFormat="false" ht="1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9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</row>
    <row r="167" customFormat="false" ht="1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9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</row>
    <row r="168" customFormat="false" ht="1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9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</row>
    <row r="169" customFormat="false" ht="1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9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</row>
    <row r="170" customFormat="false" ht="1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9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</row>
    <row r="171" customFormat="false" ht="1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9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</row>
    <row r="172" customFormat="false" ht="1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9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</row>
    <row r="173" customFormat="false" ht="1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9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</row>
    <row r="174" customFormat="false" ht="1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9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</row>
    <row r="175" customFormat="false" ht="1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9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</row>
    <row r="176" customFormat="false" ht="1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9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</row>
    <row r="177" customFormat="false" ht="1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9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</row>
    <row r="178" customFormat="false" ht="1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9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</row>
    <row r="179" customFormat="false" ht="1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9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</row>
    <row r="180" customFormat="false" ht="1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9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</row>
    <row r="181" customFormat="false" ht="1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9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</row>
    <row r="182" customFormat="false" ht="1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9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</row>
    <row r="183" customFormat="false" ht="1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9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</row>
    <row r="184" customFormat="false" ht="1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9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</row>
    <row r="185" customFormat="false" ht="1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9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</row>
    <row r="186" customFormat="false" ht="1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9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</row>
    <row r="187" customFormat="false" ht="1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9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</row>
    <row r="188" customFormat="false" ht="1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9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</row>
    <row r="189" customFormat="false" ht="1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9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</row>
    <row r="190" customFormat="false" ht="1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9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</row>
    <row r="191" customFormat="false" ht="1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9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</row>
    <row r="192" customFormat="false" ht="1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9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</row>
    <row r="193" customFormat="false" ht="1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9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</row>
    <row r="194" customFormat="false" ht="1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9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</row>
    <row r="195" customFormat="false" ht="1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9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</row>
    <row r="196" customFormat="false" ht="1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9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</row>
    <row r="197" customFormat="false" ht="1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9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</row>
    <row r="198" customFormat="false" ht="1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9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</row>
    <row r="199" customFormat="false" ht="1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9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</row>
    <row r="200" customFormat="false" ht="1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9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</row>
    <row r="201" customFormat="false" ht="1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9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</row>
    <row r="202" customFormat="false" ht="1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9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</row>
    <row r="203" customFormat="false" ht="1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9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</row>
    <row r="204" customFormat="false" ht="1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9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</row>
    <row r="205" customFormat="false" ht="1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9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</row>
    <row r="206" customFormat="false" ht="1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9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</row>
    <row r="207" customFormat="false" ht="1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9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</row>
    <row r="208" customFormat="false" ht="1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9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</row>
    <row r="209" customFormat="false" ht="1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9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</row>
    <row r="210" customFormat="false" ht="1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9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</row>
    <row r="211" customFormat="false" ht="1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9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</row>
    <row r="212" customFormat="false" ht="1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9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</row>
    <row r="213" customFormat="false" ht="1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9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</row>
    <row r="214" customFormat="false" ht="1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9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</row>
    <row r="215" customFormat="false" ht="1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9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</row>
    <row r="216" customFormat="false" ht="1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9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</row>
    <row r="217" customFormat="false" ht="1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9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</row>
    <row r="218" customFormat="false" ht="1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9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</row>
    <row r="219" customFormat="false" ht="1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9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</row>
    <row r="220" customFormat="false" ht="1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9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</row>
    <row r="221" customFormat="false" ht="1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9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</row>
    <row r="222" customFormat="false" ht="1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9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</row>
    <row r="223" customFormat="false" ht="1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9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</row>
    <row r="224" customFormat="false" ht="1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9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</row>
    <row r="225" customFormat="false" ht="1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9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</row>
    <row r="226" customFormat="false" ht="1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9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</row>
    <row r="227" customFormat="false" ht="1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9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</row>
    <row r="228" customFormat="false" ht="1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9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</row>
    <row r="229" customFormat="false" ht="1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9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</row>
    <row r="230" customFormat="false" ht="1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9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</row>
    <row r="231" customFormat="false" ht="1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9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</row>
    <row r="232" customFormat="false" ht="1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9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</row>
    <row r="233" customFormat="false" ht="1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9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</row>
    <row r="234" customFormat="false" ht="1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9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</row>
    <row r="235" customFormat="false" ht="1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9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</row>
    <row r="236" customFormat="false" ht="1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9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</row>
    <row r="237" customFormat="false" ht="1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9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</row>
    <row r="238" customFormat="false" ht="1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9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</row>
    <row r="239" customFormat="false" ht="1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9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</row>
    <row r="240" customFormat="false" ht="1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9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</row>
    <row r="241" customFormat="false" ht="1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9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</row>
    <row r="242" customFormat="false" ht="1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9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</row>
    <row r="243" customFormat="false" ht="1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9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</row>
    <row r="244" customFormat="false" ht="1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9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</row>
    <row r="245" customFormat="false" ht="1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9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</row>
    <row r="246" customFormat="false" ht="1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9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</row>
    <row r="247" customFormat="false" ht="1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9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</row>
    <row r="248" customFormat="false" ht="1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9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</row>
    <row r="249" customFormat="false" ht="1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9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</row>
    <row r="250" customFormat="false" ht="1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9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</row>
    <row r="251" customFormat="false" ht="1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9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</row>
    <row r="252" customFormat="false" ht="1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9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</row>
    <row r="253" customFormat="false" ht="1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9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</row>
    <row r="254" customFormat="false" ht="1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9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</row>
    <row r="255" customFormat="false" ht="1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9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</row>
    <row r="256" customFormat="false" ht="1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9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</row>
    <row r="257" customFormat="false" ht="1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9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</row>
    <row r="258" customFormat="false" ht="1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9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</row>
    <row r="259" customFormat="false" ht="1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9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</row>
    <row r="260" customFormat="false" ht="1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9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</row>
    <row r="261" customFormat="false" ht="1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9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</row>
    <row r="262" customFormat="false" ht="1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9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</row>
    <row r="263" customFormat="false" ht="1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9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</row>
    <row r="264" customFormat="false" ht="1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9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</row>
    <row r="265" customFormat="false" ht="1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9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</row>
    <row r="266" customFormat="false" ht="1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9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</row>
    <row r="267" customFormat="false" ht="1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9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</row>
    <row r="268" customFormat="false" ht="1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9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</row>
    <row r="269" customFormat="false" ht="1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9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</row>
    <row r="270" customFormat="false" ht="1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9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</row>
    <row r="271" customFormat="false" ht="1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9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</row>
    <row r="272" customFormat="false" ht="1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9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</row>
    <row r="273" customFormat="false" ht="1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9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</row>
    <row r="274" customFormat="false" ht="1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9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</row>
    <row r="275" customFormat="false" ht="1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9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</row>
    <row r="276" customFormat="false" ht="1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9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</row>
    <row r="277" customFormat="false" ht="1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9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</row>
    <row r="278" customFormat="false" ht="1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9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</row>
    <row r="279" customFormat="false" ht="1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9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</row>
    <row r="280" customFormat="false" ht="1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9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</row>
    <row r="281" customFormat="false" ht="1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9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</row>
    <row r="282" customFormat="false" ht="1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9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</row>
    <row r="283" customFormat="false" ht="1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9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</row>
    <row r="284" customFormat="false" ht="1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9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</row>
    <row r="285" customFormat="false" ht="1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9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</row>
    <row r="286" customFormat="false" ht="1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9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</row>
    <row r="287" customFormat="false" ht="1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9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</row>
    <row r="288" customFormat="false" ht="1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9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</row>
    <row r="289" customFormat="false" ht="1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9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</row>
    <row r="290" customFormat="false" ht="1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9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</row>
    <row r="291" customFormat="false" ht="1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9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</row>
    <row r="292" customFormat="false" ht="1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9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</row>
    <row r="293" customFormat="false" ht="1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9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</row>
    <row r="294" customFormat="false" ht="1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9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</row>
    <row r="295" customFormat="false" ht="1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9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</row>
    <row r="296" customFormat="false" ht="1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9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</row>
    <row r="297" customFormat="false" ht="1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9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</row>
    <row r="298" customFormat="false" ht="1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9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</row>
    <row r="299" customFormat="false" ht="1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9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</row>
    <row r="300" customFormat="false" ht="1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9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</row>
    <row r="301" customFormat="false" ht="1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9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</row>
    <row r="302" customFormat="false" ht="1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9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</row>
    <row r="303" customFormat="false" ht="1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9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</row>
    <row r="304" customFormat="false" ht="1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9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</row>
    <row r="305" customFormat="false" ht="1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9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</row>
    <row r="306" customFormat="false" ht="1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9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</row>
    <row r="307" customFormat="false" ht="1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9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</row>
    <row r="308" customFormat="false" ht="1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9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</row>
    <row r="309" customFormat="false" ht="1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9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</row>
    <row r="310" customFormat="false" ht="1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9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</row>
    <row r="311" customFormat="false" ht="1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9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</row>
    <row r="312" customFormat="false" ht="1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9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</row>
    <row r="313" customFormat="false" ht="1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9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</row>
    <row r="314" customFormat="false" ht="1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9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</row>
    <row r="315" customFormat="false" ht="1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9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</row>
    <row r="316" customFormat="false" ht="1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9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</row>
    <row r="317" customFormat="false" ht="1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9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</row>
    <row r="318" customFormat="false" ht="1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9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</row>
    <row r="319" customFormat="false" ht="1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9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</row>
    <row r="320" customFormat="false" ht="1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9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</row>
    <row r="321" customFormat="false" ht="1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9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</row>
    <row r="322" customFormat="false" ht="1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9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</row>
    <row r="323" customFormat="false" ht="1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9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</row>
    <row r="324" customFormat="false" ht="1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9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</row>
    <row r="325" customFormat="false" ht="1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9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</row>
    <row r="326" customFormat="false" ht="1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9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</row>
    <row r="327" customFormat="false" ht="1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9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</row>
    <row r="328" customFormat="false" ht="1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9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</row>
    <row r="329" customFormat="false" ht="1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9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</row>
    <row r="330" customFormat="false" ht="1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9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</row>
    <row r="331" customFormat="false" ht="1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9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</row>
    <row r="332" customFormat="false" ht="1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9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</row>
    <row r="333" customFormat="false" ht="1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9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</row>
    <row r="334" customFormat="false" ht="1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9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</row>
    <row r="335" customFormat="false" ht="1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9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</row>
    <row r="336" customFormat="false" ht="1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9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</row>
    <row r="337" customFormat="false" ht="1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9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</row>
    <row r="338" customFormat="false" ht="1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9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</row>
    <row r="339" customFormat="false" ht="1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9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</row>
    <row r="340" customFormat="false" ht="1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9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</row>
    <row r="341" customFormat="false" ht="1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9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</row>
    <row r="342" customFormat="false" ht="1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9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</row>
    <row r="343" customFormat="false" ht="1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9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</row>
    <row r="344" customFormat="false" ht="1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9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</row>
    <row r="345" customFormat="false" ht="1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9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</row>
    <row r="346" customFormat="false" ht="1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9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</row>
    <row r="347" customFormat="false" ht="1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9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</row>
    <row r="348" customFormat="false" ht="1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9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</row>
    <row r="349" customFormat="false" ht="1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9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</row>
    <row r="350" customFormat="false" ht="1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9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</row>
    <row r="351" customFormat="false" ht="1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9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</row>
    <row r="352" customFormat="false" ht="1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9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</row>
    <row r="353" customFormat="false" ht="1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9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</row>
    <row r="354" customFormat="false" ht="1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9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</row>
    <row r="355" customFormat="false" ht="1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9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</row>
    <row r="356" customFormat="false" ht="1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9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</row>
    <row r="357" customFormat="false" ht="1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9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</row>
    <row r="358" customFormat="false" ht="1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9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</row>
    <row r="359" customFormat="false" ht="1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9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</row>
    <row r="360" customFormat="false" ht="1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9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</row>
    <row r="361" customFormat="false" ht="1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9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</row>
    <row r="362" customFormat="false" ht="1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9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</row>
    <row r="363" customFormat="false" ht="1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9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</row>
    <row r="364" customFormat="false" ht="1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9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</row>
    <row r="365" customFormat="false" ht="1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9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</row>
    <row r="366" customFormat="false" ht="1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9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</row>
    <row r="367" customFormat="false" ht="1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9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</row>
    <row r="368" customFormat="false" ht="1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9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</row>
    <row r="369" customFormat="false" ht="1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9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</row>
    <row r="370" customFormat="false" ht="1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9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</row>
    <row r="371" customFormat="false" ht="1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9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</row>
    <row r="372" customFormat="false" ht="1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9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</row>
    <row r="373" customFormat="false" ht="1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9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</row>
    <row r="374" customFormat="false" ht="1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9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</row>
    <row r="375" customFormat="false" ht="1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9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</row>
    <row r="376" customFormat="false" ht="1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9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</row>
    <row r="377" customFormat="false" ht="1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9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</row>
    <row r="378" customFormat="false" ht="1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9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</row>
    <row r="379" customFormat="false" ht="1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9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</row>
    <row r="380" customFormat="false" ht="1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9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</row>
    <row r="381" customFormat="false" ht="1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9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</row>
    <row r="382" customFormat="false" ht="1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9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</row>
    <row r="383" customFormat="false" ht="1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9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</row>
    <row r="384" customFormat="false" ht="1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9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</row>
    <row r="385" customFormat="false" ht="1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9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</row>
    <row r="386" customFormat="false" ht="1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9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</row>
    <row r="387" customFormat="false" ht="1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9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</row>
    <row r="388" customFormat="false" ht="1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9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</row>
    <row r="389" customFormat="false" ht="1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9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</row>
    <row r="390" customFormat="false" ht="1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9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</row>
    <row r="391" customFormat="false" ht="1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9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</row>
    <row r="392" customFormat="false" ht="1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9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</row>
    <row r="393" customFormat="false" ht="1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9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</row>
    <row r="394" customFormat="false" ht="1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9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</row>
    <row r="395" customFormat="false" ht="1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9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</row>
    <row r="396" customFormat="false" ht="1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9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</row>
    <row r="397" customFormat="false" ht="1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9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</row>
    <row r="398" customFormat="false" ht="1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9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</row>
    <row r="399" customFormat="false" ht="1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9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</row>
    <row r="400" customFormat="false" ht="1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9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</row>
    <row r="401" customFormat="false" ht="1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9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</row>
    <row r="402" customFormat="false" ht="1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9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</row>
    <row r="403" customFormat="false" ht="1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9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</row>
    <row r="404" customFormat="false" ht="1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9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</row>
    <row r="405" customFormat="false" ht="1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9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</row>
    <row r="406" customFormat="false" ht="1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9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</row>
    <row r="407" customFormat="false" ht="1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9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</row>
    <row r="408" customFormat="false" ht="1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9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</row>
    <row r="409" customFormat="false" ht="1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9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</row>
    <row r="410" customFormat="false" ht="1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9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</row>
    <row r="411" customFormat="false" ht="1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9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</row>
    <row r="412" customFormat="false" ht="1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9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</row>
    <row r="413" customFormat="false" ht="1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9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</row>
    <row r="414" customFormat="false" ht="1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9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</row>
    <row r="415" customFormat="false" ht="1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9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</row>
    <row r="416" customFormat="false" ht="1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9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</row>
    <row r="417" customFormat="false" ht="1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9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</row>
    <row r="418" customFormat="false" ht="1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9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</row>
    <row r="419" customFormat="false" ht="1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9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</row>
    <row r="420" customFormat="false" ht="1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9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</row>
    <row r="421" customFormat="false" ht="1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9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</row>
    <row r="422" customFormat="false" ht="1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9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</row>
    <row r="423" customFormat="false" ht="1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9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</row>
    <row r="424" customFormat="false" ht="1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9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</row>
    <row r="425" customFormat="false" ht="1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9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</row>
    <row r="426" customFormat="false" ht="1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9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</row>
    <row r="427" customFormat="false" ht="1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9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</row>
    <row r="428" customFormat="false" ht="1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9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</row>
    <row r="429" customFormat="false" ht="1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9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</row>
    <row r="430" customFormat="false" ht="1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9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</row>
    <row r="431" customFormat="false" ht="1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9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</row>
    <row r="432" customFormat="false" ht="1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9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</row>
    <row r="433" customFormat="false" ht="1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9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</row>
    <row r="434" customFormat="false" ht="1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9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</row>
    <row r="435" customFormat="false" ht="1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9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</row>
    <row r="436" customFormat="false" ht="1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9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</row>
    <row r="437" customFormat="false" ht="1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9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</row>
    <row r="438" customFormat="false" ht="1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9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</row>
    <row r="439" customFormat="false" ht="1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9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</row>
    <row r="440" customFormat="false" ht="1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9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</row>
    <row r="441" customFormat="false" ht="1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9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</row>
    <row r="442" customFormat="false" ht="1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9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</row>
    <row r="443" customFormat="false" ht="1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9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</row>
    <row r="444" customFormat="false" ht="1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9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</row>
    <row r="445" customFormat="false" ht="1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9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</row>
    <row r="446" customFormat="false" ht="1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9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</row>
    <row r="447" customFormat="false" ht="1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9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</row>
    <row r="448" customFormat="false" ht="1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9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</row>
    <row r="449" customFormat="false" ht="1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9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</row>
    <row r="450" customFormat="false" ht="1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9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</row>
    <row r="451" customFormat="false" ht="1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9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</row>
    <row r="452" customFormat="false" ht="1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9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</row>
    <row r="453" customFormat="false" ht="1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9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</row>
    <row r="454" customFormat="false" ht="1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9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</row>
    <row r="455" customFormat="false" ht="1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9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</row>
    <row r="456" customFormat="false" ht="1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9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</row>
    <row r="457" customFormat="false" ht="1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9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</row>
    <row r="458" customFormat="false" ht="1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9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</row>
    <row r="459" customFormat="false" ht="1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9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</row>
    <row r="460" customFormat="false" ht="1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9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</row>
    <row r="461" customFormat="false" ht="1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9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</row>
    <row r="462" customFormat="false" ht="1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9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</row>
    <row r="463" customFormat="false" ht="1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9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</row>
    <row r="464" customFormat="false" ht="1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9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</row>
    <row r="465" customFormat="false" ht="1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9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</row>
    <row r="466" customFormat="false" ht="1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9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</row>
    <row r="467" customFormat="false" ht="1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9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</row>
    <row r="468" customFormat="false" ht="1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9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</row>
    <row r="469" customFormat="false" ht="1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9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</row>
    <row r="470" customFormat="false" ht="1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9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</row>
    <row r="471" customFormat="false" ht="1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9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</row>
    <row r="472" customFormat="false" ht="1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9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</row>
    <row r="473" customFormat="false" ht="1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9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</row>
    <row r="474" customFormat="false" ht="1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9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</row>
    <row r="475" customFormat="false" ht="1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9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</row>
    <row r="476" customFormat="false" ht="1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9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</row>
    <row r="477" customFormat="false" ht="1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9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</row>
    <row r="478" customFormat="false" ht="1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9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</row>
    <row r="479" customFormat="false" ht="1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9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</row>
    <row r="480" customFormat="false" ht="1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9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</row>
    <row r="481" customFormat="false" ht="1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9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</row>
    <row r="482" customFormat="false" ht="1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9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</row>
    <row r="483" customFormat="false" ht="1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9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</row>
    <row r="484" customFormat="false" ht="1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9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</row>
    <row r="485" customFormat="false" ht="1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9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</row>
    <row r="486" customFormat="false" ht="1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9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</row>
    <row r="487" customFormat="false" ht="1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9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</row>
    <row r="488" customFormat="false" ht="1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9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</row>
    <row r="489" customFormat="false" ht="1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9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</row>
    <row r="490" customFormat="false" ht="1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9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</row>
    <row r="491" customFormat="false" ht="1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9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</row>
    <row r="492" customFormat="false" ht="1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9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</row>
    <row r="493" customFormat="false" ht="1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9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</row>
    <row r="494" customFormat="false" ht="1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9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</row>
    <row r="495" customFormat="false" ht="1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9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</row>
    <row r="496" customFormat="false" ht="1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9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</row>
    <row r="497" customFormat="false" ht="1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9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</row>
    <row r="498" customFormat="false" ht="1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9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</row>
    <row r="499" customFormat="false" ht="1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9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</row>
    <row r="500" customFormat="false" ht="1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9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</row>
    <row r="501" customFormat="false" ht="1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9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</row>
    <row r="502" customFormat="false" ht="1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9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</row>
    <row r="503" customFormat="false" ht="1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9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</row>
    <row r="504" customFormat="false" ht="1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9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</row>
    <row r="505" customFormat="false" ht="1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9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</row>
    <row r="506" customFormat="false" ht="1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9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</row>
    <row r="507" customFormat="false" ht="1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9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</row>
    <row r="508" customFormat="false" ht="1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9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</row>
    <row r="509" customFormat="false" ht="1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9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</row>
    <row r="510" customFormat="false" ht="1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9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</row>
    <row r="511" customFormat="false" ht="1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9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</row>
    <row r="512" customFormat="false" ht="1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9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</row>
    <row r="513" customFormat="false" ht="1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9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</row>
    <row r="514" customFormat="false" ht="1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9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</row>
    <row r="515" customFormat="false" ht="1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9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</row>
    <row r="516" customFormat="false" ht="1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9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</row>
    <row r="517" customFormat="false" ht="1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9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</row>
    <row r="518" customFormat="false" ht="1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9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</row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AR18"/>
  <dataValidations count="10">
    <dataValidation allowBlank="false" errorStyle="stop" operator="between" prompt="Choose Somatic or Unknown" promptTitle="Variant allele origin?" showDropDown="false" showErrorMessage="true" showInputMessage="true" sqref="AJ2 AJ16:AJ17 AJ19" type="list">
      <formula1>"Somatic,Unknown"</formula1>
      <formula2>0</formula2>
    </dataValidation>
    <dataValidation allowBlank="false" errorStyle="stop" operator="between" prompt="Choose YES or NO" promptTitle="Variant interpreted or not?" showDropDown="false" showErrorMessage="true" showInputMessage="true" sqref="AK2 AK16:AK17 AK19" type="list">
      <formula1>"YES,NO"</formula1>
      <formula2>0</formula2>
    </dataValidation>
    <dataValidation allowBlank="false" errorStyle="stop" operator="between" prompt="Choose YES or NO" promptTitle="Variant reported or not?" showDropDown="false" showErrorMessage="true" showInputMessage="true" sqref="AL2 AL16:AL17 AL19" type="list">
      <formula1>"YES,NO"</formula1>
      <formula2>0</formula2>
    </dataValidation>
    <dataValidation allowBlank="false" errorStyle="stop" operator="between" prompt="Choose variant classification" promptTitle="Variant classification?" showDropDown="false" showErrorMessage="true" showInputMessage="true" sqref="AN2 AN16:AN17 AN19" type="list">
      <formula1>"Oncogenic,Likely_oncogenic,Uncertain_significance,Likely_benign,Benign"</formula1>
      <formula2>0</formula2>
    </dataValidation>
    <dataValidation allowBlank="false" errorStyle="stop" operator="between" prompt="Choose YES or NO" promptTitle="Variant is an MNV?" showDropDown="false" showErrorMessage="true" showInputMessage="true" sqref="AO2 AO16:AO17 AO19" type="list">
      <formula1>"YES,NO"</formula1>
      <formula2>0</formula2>
    </dataValidation>
    <dataValidation allowBlank="false" errorStyle="stop" operator="between" prompt="Choose Somatic or Unknown" promptTitle="Variant allele origin?" showDropDown="false" showErrorMessage="true" showInputMessage="true" sqref="AJ3:AJ15 AJ18 AJ20:AJ22" type="list">
      <formula1>"Somatic,Unknown"</formula1>
      <formula2>0</formula2>
    </dataValidation>
    <dataValidation allowBlank="false" errorStyle="stop" operator="between" prompt="Choose YES or NO" promptTitle="Variant interpreted or not?" showDropDown="false" showErrorMessage="true" showInputMessage="true" sqref="AK3:AK15 AK18 AK20:AK22" type="list">
      <formula1>"YES,NO"</formula1>
      <formula2>0</formula2>
    </dataValidation>
    <dataValidation allowBlank="false" errorStyle="stop" operator="between" prompt="Choose YES or NO" promptTitle="Variant reported or not?" showDropDown="false" showErrorMessage="true" showInputMessage="true" sqref="AL3:AL15 AL18 AL20:AL22" type="list">
      <formula1>"YES,NO"</formula1>
      <formula2>0</formula2>
    </dataValidation>
    <dataValidation allowBlank="false" errorStyle="stop" operator="between" prompt="Choose variant classification" promptTitle="Variant classification?" showDropDown="false" showErrorMessage="true" showInputMessage="true" sqref="AN3:AN15 AN18 AN20:AN22" type="list">
      <formula1>"Oncogenic,Likely_oncogenic,Uncertain_significance,Likely_benign,Benign"</formula1>
      <formula2>0</formula2>
    </dataValidation>
    <dataValidation allowBlank="false" errorStyle="stop" operator="between" prompt="Choose YES or NO" promptTitle="Variant is an MNV?" showDropDown="false" showErrorMessage="true" showInputMessage="true" sqref="AO3:AO15 AO18 AO20:AO2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H6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1" topLeftCell="J2" activePane="bottomRight" state="frozen"/>
      <selection pane="topLeft" activeCell="A1" activeCellId="0" sqref="A1"/>
      <selection pane="topRight" activeCell="J1" activeCellId="0" sqref="J1"/>
      <selection pane="bottomLeft" activeCell="A2" activeCellId="0" sqref="A2"/>
      <selection pane="bottomRight" activeCell="J172" activeCellId="0" sqref="J17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27"/>
    <col collapsed="false" customWidth="true" hidden="false" outlineLevel="0" max="6" min="6" style="0" width="15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27"/>
    <col collapsed="false" customWidth="true" hidden="false" outlineLevel="0" max="11" min="11" style="0" width="17"/>
    <col collapsed="false" customWidth="true" hidden="false" outlineLevel="0" max="12" min="12" style="0" width="27"/>
    <col collapsed="false" customWidth="true" hidden="false" outlineLevel="0" max="13" min="13" style="0" width="13"/>
    <col collapsed="false" customWidth="true" hidden="false" outlineLevel="0" max="16" min="14" style="0" width="10"/>
    <col collapsed="false" customWidth="true" hidden="false" outlineLevel="0" max="18" min="17" style="0" width="18"/>
    <col collapsed="false" customWidth="true" hidden="false" outlineLevel="0" max="19" min="19" style="0" width="10"/>
    <col collapsed="false" customWidth="true" hidden="false" outlineLevel="0" max="21" min="20" style="0" width="16"/>
    <col collapsed="false" customWidth="true" hidden="false" outlineLevel="0" max="29" min="22" style="0" width="18"/>
    <col collapsed="false" customWidth="true" hidden="false" outlineLevel="0" max="31" min="30" style="0" width="13"/>
    <col collapsed="false" customWidth="true" hidden="false" outlineLevel="0" max="32" min="32" style="0" width="24.11"/>
    <col collapsed="false" customWidth="true" hidden="false" outlineLevel="0" max="33" min="33" style="0" width="29.88"/>
    <col collapsed="false" customWidth="true" hidden="false" outlineLevel="0" max="34" min="34" style="0" width="20.66"/>
    <col collapsed="false" customWidth="true" hidden="false" outlineLevel="0" max="35" min="35" style="0" width="24.11"/>
    <col collapsed="false" customWidth="true" hidden="false" outlineLevel="0" max="36" min="36" style="0" width="15"/>
    <col collapsed="false" customWidth="true" hidden="false" outlineLevel="0" max="37" min="37" style="0" width="13"/>
    <col collapsed="false" customWidth="true" hidden="false" outlineLevel="0" max="38" min="38" style="0" width="17"/>
    <col collapsed="false" customWidth="true" hidden="false" outlineLevel="0" max="39" min="39" style="0" width="10"/>
    <col collapsed="false" customWidth="true" hidden="false" outlineLevel="0" max="40" min="40" style="0" width="12"/>
    <col collapsed="false" customWidth="true" hidden="false" outlineLevel="0" max="41" min="41" style="0" width="10"/>
    <col collapsed="false" customWidth="true" hidden="false" outlineLevel="0" max="42" min="42" style="0" width="35"/>
  </cols>
  <sheetData>
    <row r="1" customFormat="false" ht="14.25" hidden="false" customHeight="false" outlineLevel="0" collapsed="false">
      <c r="A1" s="10" t="s">
        <v>39</v>
      </c>
      <c r="B1" s="10" t="s">
        <v>40</v>
      </c>
      <c r="C1" s="10" t="s">
        <v>41</v>
      </c>
      <c r="D1" s="10" t="s">
        <v>42</v>
      </c>
      <c r="E1" s="10" t="s">
        <v>43</v>
      </c>
      <c r="F1" s="10" t="s">
        <v>44</v>
      </c>
      <c r="G1" s="10" t="s">
        <v>45</v>
      </c>
      <c r="H1" s="10" t="s">
        <v>46</v>
      </c>
      <c r="I1" s="10" t="s">
        <v>47</v>
      </c>
      <c r="J1" s="10" t="s">
        <v>48</v>
      </c>
      <c r="K1" s="10" t="s">
        <v>49</v>
      </c>
      <c r="L1" s="10" t="s">
        <v>50</v>
      </c>
      <c r="M1" s="10" t="s">
        <v>51</v>
      </c>
      <c r="N1" s="10" t="s">
        <v>52</v>
      </c>
      <c r="O1" s="10" t="s">
        <v>53</v>
      </c>
      <c r="P1" s="10" t="s">
        <v>54</v>
      </c>
      <c r="Q1" s="10" t="s">
        <v>55</v>
      </c>
      <c r="R1" s="10" t="s">
        <v>56</v>
      </c>
      <c r="S1" s="10" t="s">
        <v>57</v>
      </c>
      <c r="T1" s="10" t="s">
        <v>58</v>
      </c>
      <c r="U1" s="10" t="s">
        <v>59</v>
      </c>
      <c r="V1" s="10" t="s">
        <v>60</v>
      </c>
      <c r="W1" s="10" t="s">
        <v>61</v>
      </c>
      <c r="X1" s="10" t="s">
        <v>62</v>
      </c>
      <c r="Y1" s="10" t="s">
        <v>63</v>
      </c>
      <c r="Z1" s="10" t="s">
        <v>64</v>
      </c>
      <c r="AA1" s="10" t="s">
        <v>65</v>
      </c>
      <c r="AB1" s="10" t="s">
        <v>66</v>
      </c>
      <c r="AC1" s="10" t="s">
        <v>67</v>
      </c>
      <c r="AD1" s="10" t="s">
        <v>68</v>
      </c>
      <c r="AE1" s="10" t="s">
        <v>69</v>
      </c>
      <c r="AF1" s="10" t="s">
        <v>70</v>
      </c>
      <c r="AG1" s="10" t="s">
        <v>71</v>
      </c>
      <c r="AH1" s="10" t="s">
        <v>72</v>
      </c>
      <c r="AI1" s="10" t="s">
        <v>73</v>
      </c>
      <c r="AJ1" s="10" t="s">
        <v>74</v>
      </c>
      <c r="AK1" s="10" t="s">
        <v>75</v>
      </c>
      <c r="AL1" s="10" t="s">
        <v>76</v>
      </c>
      <c r="AM1" s="10" t="s">
        <v>77</v>
      </c>
      <c r="AN1" s="10" t="s">
        <v>78</v>
      </c>
      <c r="AO1" s="10" t="s">
        <v>79</v>
      </c>
      <c r="AP1" s="10" t="s">
        <v>80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</row>
    <row r="2" customFormat="false" ht="76.5" hidden="false" customHeight="true" outlineLevel="0" collapsed="false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"/>
      <c r="O2" s="13"/>
      <c r="P2" s="15"/>
      <c r="Q2" s="13"/>
      <c r="R2" s="13"/>
      <c r="S2" s="15"/>
      <c r="T2" s="15"/>
      <c r="U2" s="15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5"/>
      <c r="AK2" s="5"/>
      <c r="AL2" s="5"/>
      <c r="AM2" s="5"/>
      <c r="AN2" s="5"/>
      <c r="AO2" s="5"/>
      <c r="AP2" s="16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</row>
    <row r="3" customFormat="false" ht="76.5" hidden="false" customHeight="true" outlineLevel="0" collapsed="false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  <c r="O3" s="13"/>
      <c r="P3" s="15"/>
      <c r="Q3" s="13"/>
      <c r="R3" s="13"/>
      <c r="S3" s="15"/>
      <c r="T3" s="15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5"/>
      <c r="AK3" s="5"/>
      <c r="AL3" s="5"/>
      <c r="AM3" s="5"/>
      <c r="AN3" s="5"/>
      <c r="AO3" s="5"/>
      <c r="AP3" s="16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</row>
    <row r="4" customFormat="false" ht="76.5" hidden="false" customHeight="true" outlineLevel="0" collapsed="false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/>
      <c r="O4" s="13"/>
      <c r="P4" s="15"/>
      <c r="Q4" s="13"/>
      <c r="R4" s="13"/>
      <c r="S4" s="15"/>
      <c r="T4" s="15"/>
      <c r="U4" s="15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5"/>
      <c r="AK4" s="5"/>
      <c r="AL4" s="5"/>
      <c r="AM4" s="5"/>
      <c r="AN4" s="5"/>
      <c r="AO4" s="5"/>
      <c r="AP4" s="16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</row>
    <row r="5" customFormat="false" ht="76.5" hidden="false" customHeight="tru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4"/>
      <c r="O5" s="13"/>
      <c r="P5" s="15"/>
      <c r="Q5" s="13"/>
      <c r="R5" s="13"/>
      <c r="S5" s="15"/>
      <c r="T5" s="15"/>
      <c r="U5" s="15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5"/>
      <c r="AK5" s="5"/>
      <c r="AL5" s="5"/>
      <c r="AM5" s="5"/>
      <c r="AN5" s="5"/>
      <c r="AO5" s="5"/>
      <c r="AP5" s="16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</row>
    <row r="6" customFormat="false" ht="76.5" hidden="false" customHeight="tru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4"/>
      <c r="O6" s="13"/>
      <c r="P6" s="13"/>
      <c r="Q6" s="13"/>
      <c r="R6" s="13"/>
      <c r="S6" s="15"/>
      <c r="T6" s="15"/>
      <c r="U6" s="15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5"/>
      <c r="AK6" s="5"/>
      <c r="AL6" s="5"/>
      <c r="AM6" s="5"/>
      <c r="AN6" s="5"/>
      <c r="AO6" s="5"/>
      <c r="AP6" s="16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</row>
    <row r="7" customFormat="false" ht="76.5" hidden="false" customHeight="tru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4"/>
      <c r="O7" s="13"/>
      <c r="P7" s="15"/>
      <c r="Q7" s="13"/>
      <c r="R7" s="13"/>
      <c r="S7" s="15"/>
      <c r="T7" s="15"/>
      <c r="U7" s="15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5"/>
      <c r="AK7" s="5"/>
      <c r="AL7" s="5"/>
      <c r="AM7" s="5"/>
      <c r="AN7" s="5"/>
      <c r="AO7" s="5"/>
      <c r="AP7" s="16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</row>
    <row r="8" customFormat="false" ht="76.5" hidden="false" customHeight="tru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4"/>
      <c r="O8" s="13"/>
      <c r="P8" s="15"/>
      <c r="Q8" s="13"/>
      <c r="R8" s="13"/>
      <c r="S8" s="15"/>
      <c r="T8" s="15"/>
      <c r="U8" s="15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5"/>
      <c r="AK8" s="5"/>
      <c r="AL8" s="5"/>
      <c r="AM8" s="5"/>
      <c r="AN8" s="5"/>
      <c r="AO8" s="5"/>
      <c r="AP8" s="16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</row>
    <row r="9" customFormat="false" ht="76.5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  <c r="O9" s="13"/>
      <c r="P9" s="15"/>
      <c r="Q9" s="13"/>
      <c r="R9" s="13"/>
      <c r="S9" s="15"/>
      <c r="T9" s="15"/>
      <c r="U9" s="15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5"/>
      <c r="AK9" s="5"/>
      <c r="AL9" s="5"/>
      <c r="AM9" s="5"/>
      <c r="AN9" s="5"/>
      <c r="AO9" s="5"/>
      <c r="AP9" s="16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</row>
    <row r="10" customFormat="false" ht="76.5" hidden="false" customHeight="tru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4"/>
      <c r="O10" s="13"/>
      <c r="P10" s="15"/>
      <c r="Q10" s="13"/>
      <c r="R10" s="13"/>
      <c r="S10" s="15"/>
      <c r="T10" s="15"/>
      <c r="U10" s="15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5"/>
      <c r="AK10" s="5"/>
      <c r="AL10" s="5"/>
      <c r="AM10" s="5"/>
      <c r="AN10" s="5"/>
      <c r="AO10" s="5"/>
      <c r="AP10" s="16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</row>
    <row r="11" customFormat="false" ht="76.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  <c r="O11" s="13"/>
      <c r="P11" s="15"/>
      <c r="Q11" s="13"/>
      <c r="R11" s="13"/>
      <c r="S11" s="15"/>
      <c r="T11" s="15"/>
      <c r="U11" s="15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5"/>
      <c r="AK11" s="5"/>
      <c r="AL11" s="5"/>
      <c r="AM11" s="5"/>
      <c r="AN11" s="5"/>
      <c r="AO11" s="5"/>
      <c r="AP11" s="16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</row>
    <row r="12" customFormat="false" ht="76.5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4"/>
      <c r="O12" s="13"/>
      <c r="P12" s="15"/>
      <c r="Q12" s="13"/>
      <c r="R12" s="13"/>
      <c r="S12" s="15"/>
      <c r="T12" s="15"/>
      <c r="U12" s="15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5"/>
      <c r="AK12" s="5"/>
      <c r="AL12" s="5"/>
      <c r="AM12" s="5"/>
      <c r="AN12" s="5"/>
      <c r="AO12" s="5"/>
      <c r="AP12" s="16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</row>
    <row r="13" customFormat="false" ht="76.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  <c r="O13" s="13"/>
      <c r="P13" s="15"/>
      <c r="Q13" s="13"/>
      <c r="R13" s="13"/>
      <c r="S13" s="15"/>
      <c r="T13" s="15"/>
      <c r="U13" s="15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5"/>
      <c r="AK13" s="5"/>
      <c r="AL13" s="5"/>
      <c r="AM13" s="5"/>
      <c r="AN13" s="5"/>
      <c r="AO13" s="5"/>
      <c r="AP13" s="16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</row>
    <row r="14" customFormat="false" ht="76.5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4"/>
      <c r="O14" s="13"/>
      <c r="P14" s="15"/>
      <c r="Q14" s="13"/>
      <c r="R14" s="13"/>
      <c r="S14" s="15"/>
      <c r="T14" s="15"/>
      <c r="U14" s="15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5"/>
      <c r="AK14" s="5"/>
      <c r="AL14" s="5"/>
      <c r="AM14" s="5"/>
      <c r="AN14" s="5"/>
      <c r="AO14" s="5"/>
      <c r="AP14" s="16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</row>
    <row r="15" customFormat="false" ht="76.5" hidden="false" customHeight="tru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4"/>
      <c r="O15" s="13"/>
      <c r="P15" s="15"/>
      <c r="Q15" s="13"/>
      <c r="R15" s="13"/>
      <c r="S15" s="15"/>
      <c r="T15" s="15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5"/>
      <c r="AK15" s="5"/>
      <c r="AL15" s="5"/>
      <c r="AM15" s="5"/>
      <c r="AN15" s="5"/>
      <c r="AO15" s="5"/>
      <c r="AP15" s="16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</row>
    <row r="16" customFormat="false" ht="76.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4"/>
      <c r="O16" s="13"/>
      <c r="P16" s="15"/>
      <c r="Q16" s="13"/>
      <c r="R16" s="13"/>
      <c r="S16" s="15"/>
      <c r="T16" s="15"/>
      <c r="U16" s="15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5"/>
      <c r="AK16" s="5"/>
      <c r="AL16" s="5"/>
      <c r="AM16" s="5"/>
      <c r="AN16" s="5"/>
      <c r="AO16" s="5"/>
      <c r="AP16" s="16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</row>
    <row r="17" customFormat="false" ht="76.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/>
      <c r="O17" s="13"/>
      <c r="P17" s="15"/>
      <c r="Q17" s="13"/>
      <c r="R17" s="13"/>
      <c r="S17" s="15"/>
      <c r="T17" s="15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5"/>
      <c r="AK17" s="5"/>
      <c r="AL17" s="5"/>
      <c r="AM17" s="5"/>
      <c r="AN17" s="5"/>
      <c r="AO17" s="5"/>
      <c r="AP17" s="16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</row>
    <row r="18" customFormat="false" ht="76.5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4"/>
      <c r="O18" s="13"/>
      <c r="P18" s="15"/>
      <c r="Q18" s="13"/>
      <c r="R18" s="13"/>
      <c r="S18" s="15"/>
      <c r="T18" s="15"/>
      <c r="U18" s="15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5"/>
      <c r="AK18" s="5"/>
      <c r="AL18" s="5"/>
      <c r="AM18" s="5"/>
      <c r="AN18" s="5"/>
      <c r="AO18" s="5"/>
      <c r="AP18" s="16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</row>
    <row r="19" customFormat="false" ht="76.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  <c r="O19" s="13"/>
      <c r="P19" s="15"/>
      <c r="Q19" s="13"/>
      <c r="R19" s="13"/>
      <c r="S19" s="15"/>
      <c r="T19" s="15"/>
      <c r="U19" s="15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5"/>
      <c r="AK19" s="5"/>
      <c r="AL19" s="5"/>
      <c r="AM19" s="5"/>
      <c r="AN19" s="5"/>
      <c r="AO19" s="5"/>
      <c r="AP19" s="16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</row>
    <row r="20" customFormat="false" ht="76.5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4"/>
      <c r="O20" s="13"/>
      <c r="P20" s="15"/>
      <c r="Q20" s="13"/>
      <c r="R20" s="13"/>
      <c r="S20" s="15"/>
      <c r="T20" s="15"/>
      <c r="U20" s="15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5"/>
      <c r="AK20" s="5"/>
      <c r="AL20" s="5"/>
      <c r="AM20" s="5"/>
      <c r="AN20" s="5"/>
      <c r="AO20" s="5"/>
      <c r="AP20" s="16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</row>
    <row r="21" customFormat="false" ht="76.5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/>
      <c r="O21" s="13"/>
      <c r="P21" s="15"/>
      <c r="Q21" s="13"/>
      <c r="R21" s="13"/>
      <c r="S21" s="15"/>
      <c r="T21" s="15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5"/>
      <c r="AK21" s="5"/>
      <c r="AL21" s="5"/>
      <c r="AM21" s="5"/>
      <c r="AN21" s="5"/>
      <c r="AO21" s="5"/>
      <c r="AP21" s="16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</row>
    <row r="22" customFormat="false" ht="76.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  <c r="O22" s="13"/>
      <c r="P22" s="15"/>
      <c r="Q22" s="13"/>
      <c r="R22" s="13"/>
      <c r="S22" s="15"/>
      <c r="T22" s="15"/>
      <c r="U22" s="15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5"/>
      <c r="AK22" s="5"/>
      <c r="AL22" s="5"/>
      <c r="AM22" s="5"/>
      <c r="AN22" s="5"/>
      <c r="AO22" s="5"/>
      <c r="AP22" s="16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</row>
    <row r="23" customFormat="false" ht="76.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  <c r="O23" s="13"/>
      <c r="P23" s="15"/>
      <c r="Q23" s="13"/>
      <c r="R23" s="13"/>
      <c r="S23" s="15"/>
      <c r="T23" s="15"/>
      <c r="U23" s="15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5"/>
      <c r="AK23" s="5"/>
      <c r="AL23" s="5"/>
      <c r="AM23" s="5"/>
      <c r="AN23" s="5"/>
      <c r="AO23" s="5"/>
      <c r="AP23" s="16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</row>
    <row r="24" customFormat="false" ht="76.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4"/>
      <c r="O24" s="13"/>
      <c r="P24" s="15"/>
      <c r="Q24" s="13"/>
      <c r="R24" s="13"/>
      <c r="S24" s="15"/>
      <c r="T24" s="15"/>
      <c r="U24" s="15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5"/>
      <c r="AK24" s="5"/>
      <c r="AL24" s="5"/>
      <c r="AM24" s="5"/>
      <c r="AN24" s="5"/>
      <c r="AO24" s="5"/>
      <c r="AP24" s="16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</row>
    <row r="25" customFormat="false" ht="76.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  <c r="O25" s="13"/>
      <c r="P25" s="15"/>
      <c r="Q25" s="13"/>
      <c r="R25" s="13"/>
      <c r="S25" s="15"/>
      <c r="T25" s="15"/>
      <c r="U25" s="15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5"/>
      <c r="AK25" s="5"/>
      <c r="AL25" s="5"/>
      <c r="AM25" s="5"/>
      <c r="AN25" s="5"/>
      <c r="AO25" s="5"/>
      <c r="AP25" s="16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</row>
    <row r="26" customFormat="false" ht="76.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/>
      <c r="O26" s="13"/>
      <c r="P26" s="15"/>
      <c r="Q26" s="13"/>
      <c r="R26" s="13"/>
      <c r="S26" s="15"/>
      <c r="T26" s="15"/>
      <c r="U26" s="15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5"/>
      <c r="AK26" s="5"/>
      <c r="AL26" s="5"/>
      <c r="AM26" s="5"/>
      <c r="AN26" s="5"/>
      <c r="AO26" s="5"/>
      <c r="AP26" s="16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</row>
    <row r="27" customFormat="false" ht="76.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4"/>
      <c r="O27" s="13"/>
      <c r="P27" s="15"/>
      <c r="Q27" s="13"/>
      <c r="R27" s="13"/>
      <c r="S27" s="15"/>
      <c r="T27" s="15"/>
      <c r="U27" s="15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5"/>
      <c r="AK27" s="5"/>
      <c r="AL27" s="5"/>
      <c r="AM27" s="5"/>
      <c r="AN27" s="5"/>
      <c r="AO27" s="5"/>
      <c r="AP27" s="16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</row>
    <row r="28" customFormat="false" ht="76.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4"/>
      <c r="O28" s="13"/>
      <c r="P28" s="15"/>
      <c r="Q28" s="13"/>
      <c r="R28" s="13"/>
      <c r="S28" s="15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5"/>
      <c r="AK28" s="5"/>
      <c r="AL28" s="5"/>
      <c r="AM28" s="5"/>
      <c r="AN28" s="5"/>
      <c r="AO28" s="5"/>
      <c r="AP28" s="16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</row>
    <row r="29" customFormat="false" ht="76.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  <c r="O29" s="13"/>
      <c r="P29" s="13"/>
      <c r="Q29" s="13"/>
      <c r="R29" s="13"/>
      <c r="S29" s="15"/>
      <c r="T29" s="15"/>
      <c r="U29" s="15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5"/>
      <c r="AK29" s="5"/>
      <c r="AL29" s="5"/>
      <c r="AM29" s="5"/>
      <c r="AN29" s="5"/>
      <c r="AO29" s="5"/>
      <c r="AP29" s="16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</row>
    <row r="30" customFormat="false" ht="76.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4"/>
      <c r="O30" s="13"/>
      <c r="P30" s="13"/>
      <c r="Q30" s="13"/>
      <c r="R30" s="13"/>
      <c r="S30" s="15"/>
      <c r="T30" s="15"/>
      <c r="U30" s="15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5"/>
      <c r="AK30" s="5"/>
      <c r="AL30" s="5"/>
      <c r="AM30" s="5"/>
      <c r="AN30" s="5"/>
      <c r="AO30" s="5"/>
      <c r="AP30" s="16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</row>
    <row r="31" customFormat="false" ht="76.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  <c r="O31" s="13"/>
      <c r="P31" s="15"/>
      <c r="Q31" s="13"/>
      <c r="R31" s="13"/>
      <c r="S31" s="15"/>
      <c r="T31" s="15"/>
      <c r="U31" s="15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5"/>
      <c r="AK31" s="5"/>
      <c r="AL31" s="5"/>
      <c r="AM31" s="5"/>
      <c r="AN31" s="5"/>
      <c r="AO31" s="5"/>
      <c r="AP31" s="16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</row>
    <row r="32" customFormat="false" ht="76.5" hidden="false" customHeight="tru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4"/>
      <c r="O32" s="13"/>
      <c r="P32" s="15"/>
      <c r="Q32" s="13"/>
      <c r="R32" s="13"/>
      <c r="S32" s="15"/>
      <c r="T32" s="15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5"/>
      <c r="AK32" s="5"/>
      <c r="AL32" s="5"/>
      <c r="AM32" s="5"/>
      <c r="AN32" s="5"/>
      <c r="AO32" s="5"/>
      <c r="AP32" s="16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</row>
    <row r="33" customFormat="false" ht="76.5" hidden="false" customHeight="tru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  <c r="O33" s="13"/>
      <c r="P33" s="15"/>
      <c r="Q33" s="13"/>
      <c r="R33" s="13"/>
      <c r="S33" s="15"/>
      <c r="T33" s="15"/>
      <c r="U33" s="15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5"/>
      <c r="AK33" s="5"/>
      <c r="AL33" s="5"/>
      <c r="AM33" s="5"/>
      <c r="AN33" s="5"/>
      <c r="AO33" s="5"/>
      <c r="AP33" s="16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</row>
    <row r="34" customFormat="false" ht="76.5" hidden="false" customHeight="tru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4"/>
      <c r="O34" s="13"/>
      <c r="P34" s="15"/>
      <c r="Q34" s="13"/>
      <c r="R34" s="13"/>
      <c r="S34" s="15"/>
      <c r="T34" s="15"/>
      <c r="U34" s="15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5"/>
      <c r="AK34" s="5"/>
      <c r="AL34" s="5"/>
      <c r="AM34" s="5"/>
      <c r="AN34" s="5"/>
      <c r="AO34" s="5"/>
      <c r="AP34" s="16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</row>
    <row r="35" customFormat="false" ht="76.5" hidden="false" customHeight="tru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4"/>
      <c r="O35" s="13"/>
      <c r="P35" s="15"/>
      <c r="Q35" s="13"/>
      <c r="R35" s="13"/>
      <c r="S35" s="15"/>
      <c r="T35" s="15"/>
      <c r="U35" s="15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5"/>
      <c r="AK35" s="5"/>
      <c r="AL35" s="5"/>
      <c r="AM35" s="5"/>
      <c r="AN35" s="5"/>
      <c r="AO35" s="5"/>
      <c r="AP35" s="16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</row>
    <row r="36" customFormat="false" ht="76.5" hidden="false" customHeight="tru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4"/>
      <c r="O36" s="13"/>
      <c r="P36" s="15"/>
      <c r="Q36" s="13"/>
      <c r="R36" s="13"/>
      <c r="S36" s="15"/>
      <c r="T36" s="15"/>
      <c r="U36" s="15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5"/>
      <c r="AK36" s="5"/>
      <c r="AL36" s="5"/>
      <c r="AM36" s="5"/>
      <c r="AN36" s="5"/>
      <c r="AO36" s="5"/>
      <c r="AP36" s="16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</row>
    <row r="37" customFormat="false" ht="76.5" hidden="false" customHeight="tru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  <c r="O37" s="13"/>
      <c r="P37" s="15"/>
      <c r="Q37" s="13"/>
      <c r="R37" s="13"/>
      <c r="S37" s="15"/>
      <c r="T37" s="15"/>
      <c r="U37" s="15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5"/>
      <c r="AK37" s="5"/>
      <c r="AL37" s="5"/>
      <c r="AM37" s="5"/>
      <c r="AN37" s="5"/>
      <c r="AO37" s="5"/>
      <c r="AP37" s="16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</row>
    <row r="38" customFormat="false" ht="76.5" hidden="false" customHeight="tru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4"/>
      <c r="O38" s="13"/>
      <c r="P38" s="15"/>
      <c r="Q38" s="13"/>
      <c r="R38" s="13"/>
      <c r="S38" s="15"/>
      <c r="T38" s="15"/>
      <c r="U38" s="15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5"/>
      <c r="AK38" s="5"/>
      <c r="AL38" s="5"/>
      <c r="AM38" s="5"/>
      <c r="AN38" s="5"/>
      <c r="AO38" s="5"/>
      <c r="AP38" s="16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</row>
    <row r="39" customFormat="false" ht="76.5" hidden="false" customHeight="tru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  <c r="O39" s="13"/>
      <c r="P39" s="15"/>
      <c r="Q39" s="13"/>
      <c r="R39" s="13"/>
      <c r="S39" s="15"/>
      <c r="T39" s="15"/>
      <c r="U39" s="15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5"/>
      <c r="AK39" s="5"/>
      <c r="AL39" s="5"/>
      <c r="AM39" s="5"/>
      <c r="AN39" s="5"/>
      <c r="AO39" s="5"/>
      <c r="AP39" s="16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</row>
    <row r="40" customFormat="false" ht="76.5" hidden="false" customHeight="tru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4"/>
      <c r="O40" s="13"/>
      <c r="P40" s="15"/>
      <c r="Q40" s="13"/>
      <c r="R40" s="13"/>
      <c r="S40" s="15"/>
      <c r="T40" s="15"/>
      <c r="U40" s="15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5"/>
      <c r="AK40" s="5"/>
      <c r="AL40" s="5"/>
      <c r="AM40" s="5"/>
      <c r="AN40" s="5"/>
      <c r="AO40" s="5"/>
      <c r="AP40" s="16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</row>
    <row r="41" customFormat="false" ht="76.5" hidden="false" customHeight="tru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4"/>
      <c r="O41" s="13"/>
      <c r="P41" s="15"/>
      <c r="Q41" s="13"/>
      <c r="R41" s="13"/>
      <c r="S41" s="15"/>
      <c r="T41" s="15"/>
      <c r="U41" s="15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5"/>
      <c r="AK41" s="5"/>
      <c r="AL41" s="5"/>
      <c r="AM41" s="5"/>
      <c r="AN41" s="5"/>
      <c r="AO41" s="5"/>
      <c r="AP41" s="16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</row>
    <row r="42" customFormat="false" ht="76.5" hidden="false" customHeight="tru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4"/>
      <c r="O42" s="13"/>
      <c r="P42" s="15"/>
      <c r="Q42" s="13"/>
      <c r="R42" s="13"/>
      <c r="S42" s="15"/>
      <c r="T42" s="15"/>
      <c r="U42" s="15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5"/>
      <c r="AK42" s="5"/>
      <c r="AL42" s="5"/>
      <c r="AM42" s="5"/>
      <c r="AN42" s="5"/>
      <c r="AO42" s="5"/>
      <c r="AP42" s="16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</row>
    <row r="43" customFormat="false" ht="76.5" hidden="false" customHeight="tru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  <c r="O43" s="13"/>
      <c r="P43" s="15"/>
      <c r="Q43" s="13"/>
      <c r="R43" s="13"/>
      <c r="S43" s="15"/>
      <c r="T43" s="15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5"/>
      <c r="AK43" s="5"/>
      <c r="AL43" s="5"/>
      <c r="AM43" s="5"/>
      <c r="AN43" s="5"/>
      <c r="AO43" s="5"/>
      <c r="AP43" s="16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</row>
    <row r="44" customFormat="false" ht="76.5" hidden="false" customHeight="tru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4"/>
      <c r="O44" s="13"/>
      <c r="P44" s="15"/>
      <c r="Q44" s="13"/>
      <c r="R44" s="13"/>
      <c r="S44" s="15"/>
      <c r="T44" s="15"/>
      <c r="U44" s="15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5"/>
      <c r="AK44" s="5"/>
      <c r="AL44" s="5"/>
      <c r="AM44" s="5"/>
      <c r="AN44" s="5"/>
      <c r="AO44" s="5"/>
      <c r="AP44" s="16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</row>
    <row r="45" customFormat="false" ht="76.5" hidden="false" customHeight="tru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  <c r="O45" s="13"/>
      <c r="P45" s="15"/>
      <c r="Q45" s="13"/>
      <c r="R45" s="13"/>
      <c r="S45" s="15"/>
      <c r="T45" s="15"/>
      <c r="U45" s="15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5"/>
      <c r="AK45" s="5"/>
      <c r="AL45" s="5"/>
      <c r="AM45" s="5"/>
      <c r="AN45" s="5"/>
      <c r="AO45" s="5"/>
      <c r="AP45" s="16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</row>
    <row r="46" customFormat="false" ht="76.5" hidden="false" customHeight="tru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4"/>
      <c r="O46" s="13"/>
      <c r="P46" s="15"/>
      <c r="Q46" s="13"/>
      <c r="R46" s="13"/>
      <c r="S46" s="15"/>
      <c r="T46" s="15"/>
      <c r="U46" s="15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5"/>
      <c r="AK46" s="5"/>
      <c r="AL46" s="5"/>
      <c r="AM46" s="5"/>
      <c r="AN46" s="5"/>
      <c r="AO46" s="5"/>
      <c r="AP46" s="16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</row>
    <row r="47" customFormat="false" ht="76.5" hidden="false" customHeight="tru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  <c r="O47" s="13"/>
      <c r="P47" s="15"/>
      <c r="Q47" s="13"/>
      <c r="R47" s="13"/>
      <c r="S47" s="15"/>
      <c r="T47" s="15"/>
      <c r="U47" s="15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5"/>
      <c r="AK47" s="5"/>
      <c r="AL47" s="5"/>
      <c r="AM47" s="5"/>
      <c r="AN47" s="5"/>
      <c r="AO47" s="5"/>
      <c r="AP47" s="16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</row>
    <row r="48" customFormat="false" ht="76.5" hidden="false" customHeight="tru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4"/>
      <c r="O48" s="13"/>
      <c r="P48" s="15"/>
      <c r="Q48" s="13"/>
      <c r="R48" s="13"/>
      <c r="S48" s="15"/>
      <c r="T48" s="15"/>
      <c r="U48" s="15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5"/>
      <c r="AK48" s="5"/>
      <c r="AL48" s="5"/>
      <c r="AM48" s="5"/>
      <c r="AN48" s="5"/>
      <c r="AO48" s="5"/>
      <c r="AP48" s="16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</row>
    <row r="49" customFormat="false" ht="76.5" hidden="false" customHeight="tru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  <c r="O49" s="13"/>
      <c r="P49" s="13"/>
      <c r="Q49" s="13"/>
      <c r="R49" s="13"/>
      <c r="S49" s="15"/>
      <c r="T49" s="13"/>
      <c r="U49" s="15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5"/>
      <c r="AK49" s="5"/>
      <c r="AL49" s="5"/>
      <c r="AM49" s="5"/>
      <c r="AN49" s="5"/>
      <c r="AO49" s="5"/>
      <c r="AP49" s="16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</row>
    <row r="50" customFormat="false" ht="76.5" hidden="false" customHeight="tru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4"/>
      <c r="O50" s="13"/>
      <c r="P50" s="13"/>
      <c r="Q50" s="13"/>
      <c r="R50" s="13"/>
      <c r="S50" s="15"/>
      <c r="T50" s="13"/>
      <c r="U50" s="15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5"/>
      <c r="AK50" s="5"/>
      <c r="AL50" s="5"/>
      <c r="AM50" s="5"/>
      <c r="AN50" s="5"/>
      <c r="AO50" s="5"/>
      <c r="AP50" s="16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</row>
    <row r="51" customFormat="false" ht="76.5" hidden="false" customHeight="tru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  <c r="O51" s="13"/>
      <c r="P51" s="15"/>
      <c r="Q51" s="13"/>
      <c r="R51" s="13"/>
      <c r="S51" s="15"/>
      <c r="T51" s="15"/>
      <c r="U51" s="15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5"/>
      <c r="AK51" s="5"/>
      <c r="AL51" s="5"/>
      <c r="AM51" s="5"/>
      <c r="AN51" s="5"/>
      <c r="AO51" s="5"/>
      <c r="AP51" s="16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</row>
    <row r="52" customFormat="false" ht="76.5" hidden="false" customHeight="tru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4"/>
      <c r="O52" s="13"/>
      <c r="P52" s="15"/>
      <c r="Q52" s="13"/>
      <c r="R52" s="13"/>
      <c r="S52" s="15"/>
      <c r="T52" s="15"/>
      <c r="U52" s="15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5"/>
      <c r="AK52" s="5"/>
      <c r="AL52" s="5"/>
      <c r="AM52" s="5"/>
      <c r="AN52" s="5"/>
      <c r="AO52" s="5"/>
      <c r="AP52" s="16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</row>
    <row r="53" customFormat="false" ht="76.5" hidden="false" customHeight="tru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  <c r="O53" s="13"/>
      <c r="P53" s="15"/>
      <c r="Q53" s="13"/>
      <c r="R53" s="13"/>
      <c r="S53" s="15"/>
      <c r="T53" s="15"/>
      <c r="U53" s="15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5"/>
      <c r="AK53" s="5"/>
      <c r="AL53" s="5"/>
      <c r="AM53" s="5"/>
      <c r="AN53" s="5"/>
      <c r="AO53" s="5"/>
      <c r="AP53" s="16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</row>
    <row r="54" customFormat="false" ht="76.5" hidden="false" customHeight="tru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4"/>
      <c r="O54" s="13"/>
      <c r="P54" s="15"/>
      <c r="Q54" s="13"/>
      <c r="R54" s="13"/>
      <c r="S54" s="15"/>
      <c r="T54" s="15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5"/>
      <c r="AK54" s="5"/>
      <c r="AL54" s="5"/>
      <c r="AM54" s="5"/>
      <c r="AN54" s="5"/>
      <c r="AO54" s="5"/>
      <c r="AP54" s="16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</row>
    <row r="55" customFormat="false" ht="76.5" hidden="false" customHeight="tru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4"/>
      <c r="O55" s="13"/>
      <c r="P55" s="15"/>
      <c r="Q55" s="13"/>
      <c r="R55" s="13"/>
      <c r="S55" s="15"/>
      <c r="T55" s="15"/>
      <c r="U55" s="15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5"/>
      <c r="AK55" s="5"/>
      <c r="AL55" s="5"/>
      <c r="AM55" s="5"/>
      <c r="AN55" s="5"/>
      <c r="AO55" s="5"/>
      <c r="AP55" s="16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</row>
    <row r="56" customFormat="false" ht="76.5" hidden="false" customHeight="tru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4"/>
      <c r="O56" s="13"/>
      <c r="P56" s="15"/>
      <c r="Q56" s="13"/>
      <c r="R56" s="13"/>
      <c r="S56" s="15"/>
      <c r="T56" s="15"/>
      <c r="U56" s="15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5"/>
      <c r="AK56" s="5"/>
      <c r="AL56" s="5"/>
      <c r="AM56" s="5"/>
      <c r="AN56" s="5"/>
      <c r="AO56" s="5"/>
      <c r="AP56" s="16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</row>
    <row r="57" customFormat="false" ht="76.5" hidden="false" customHeight="tru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4"/>
      <c r="O57" s="13"/>
      <c r="P57" s="15"/>
      <c r="Q57" s="13"/>
      <c r="R57" s="13"/>
      <c r="S57" s="15"/>
      <c r="T57" s="15"/>
      <c r="U57" s="15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5"/>
      <c r="AK57" s="5"/>
      <c r="AL57" s="5"/>
      <c r="AM57" s="5"/>
      <c r="AN57" s="5"/>
      <c r="AO57" s="5"/>
      <c r="AP57" s="16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</row>
    <row r="58" customFormat="false" ht="76.5" hidden="false" customHeight="tru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4"/>
      <c r="O58" s="13"/>
      <c r="P58" s="15"/>
      <c r="Q58" s="13"/>
      <c r="R58" s="13"/>
      <c r="S58" s="15"/>
      <c r="T58" s="15"/>
      <c r="U58" s="15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5"/>
      <c r="AK58" s="5"/>
      <c r="AL58" s="5"/>
      <c r="AM58" s="5"/>
      <c r="AN58" s="5"/>
      <c r="AO58" s="5"/>
      <c r="AP58" s="16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</row>
    <row r="59" customFormat="false" ht="76.5" hidden="false" customHeight="tru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4"/>
      <c r="O59" s="13"/>
      <c r="P59" s="13"/>
      <c r="Q59" s="13"/>
      <c r="R59" s="13"/>
      <c r="S59" s="15"/>
      <c r="T59" s="15"/>
      <c r="U59" s="15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5"/>
      <c r="AK59" s="5"/>
      <c r="AL59" s="5"/>
      <c r="AM59" s="5"/>
      <c r="AN59" s="5"/>
      <c r="AO59" s="5"/>
      <c r="AP59" s="16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</row>
    <row r="60" customFormat="false" ht="76.5" hidden="false" customHeight="tru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4"/>
      <c r="O60" s="13"/>
      <c r="P60" s="15"/>
      <c r="Q60" s="13"/>
      <c r="R60" s="13"/>
      <c r="S60" s="15"/>
      <c r="T60" s="15"/>
      <c r="U60" s="15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5"/>
      <c r="AK60" s="5"/>
      <c r="AL60" s="5"/>
      <c r="AM60" s="5"/>
      <c r="AN60" s="5"/>
      <c r="AO60" s="5"/>
      <c r="AP60" s="16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</row>
    <row r="61" customFormat="false" ht="76.5" hidden="false" customHeight="tru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4"/>
      <c r="O61" s="13"/>
      <c r="P61" s="13"/>
      <c r="Q61" s="13"/>
      <c r="R61" s="13"/>
      <c r="S61" s="15"/>
      <c r="T61" s="15"/>
      <c r="U61" s="15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5"/>
      <c r="AK61" s="5"/>
      <c r="AL61" s="5"/>
      <c r="AM61" s="5"/>
      <c r="AN61" s="5"/>
      <c r="AO61" s="5"/>
      <c r="AP61" s="16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</row>
    <row r="62" customFormat="false" ht="76.5" hidden="false" customHeight="tru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4"/>
      <c r="O62" s="13"/>
      <c r="P62" s="15"/>
      <c r="Q62" s="13"/>
      <c r="R62" s="13"/>
      <c r="S62" s="15"/>
      <c r="T62" s="15"/>
      <c r="U62" s="15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5"/>
      <c r="AK62" s="5"/>
      <c r="AL62" s="5"/>
      <c r="AM62" s="5"/>
      <c r="AN62" s="5"/>
      <c r="AO62" s="5"/>
      <c r="AP62" s="16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</row>
    <row r="63" customFormat="false" ht="76.5" hidden="false" customHeight="tru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4"/>
      <c r="O63" s="13"/>
      <c r="P63" s="13"/>
      <c r="Q63" s="13"/>
      <c r="R63" s="13"/>
      <c r="S63" s="15"/>
      <c r="T63" s="15"/>
      <c r="U63" s="15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5"/>
      <c r="AK63" s="5"/>
      <c r="AL63" s="5"/>
      <c r="AM63" s="5"/>
      <c r="AN63" s="5"/>
      <c r="AO63" s="5"/>
      <c r="AP63" s="16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</row>
    <row r="64" customFormat="false" ht="76.5" hidden="false" customHeight="tru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4"/>
      <c r="O64" s="13"/>
      <c r="P64" s="13"/>
      <c r="Q64" s="13"/>
      <c r="R64" s="13"/>
      <c r="S64" s="15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5"/>
      <c r="AK64" s="5"/>
      <c r="AL64" s="5"/>
      <c r="AM64" s="5"/>
      <c r="AN64" s="5"/>
      <c r="AO64" s="5"/>
      <c r="AP64" s="16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</row>
    <row r="65" customFormat="false" ht="76.5" hidden="false" customHeight="true" outlineLevel="0" collapsed="false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4"/>
      <c r="O65" s="13"/>
      <c r="P65" s="15"/>
      <c r="Q65" s="13"/>
      <c r="R65" s="13"/>
      <c r="S65" s="15"/>
      <c r="T65" s="15"/>
      <c r="U65" s="15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5"/>
      <c r="AK65" s="5"/>
      <c r="AL65" s="5"/>
      <c r="AM65" s="5"/>
      <c r="AN65" s="5"/>
      <c r="AO65" s="5"/>
      <c r="AP65" s="16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</row>
    <row r="66" customFormat="false" ht="76.5" hidden="false" customHeight="tru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4"/>
      <c r="O66" s="13"/>
      <c r="P66" s="13"/>
      <c r="Q66" s="13"/>
      <c r="R66" s="13"/>
      <c r="S66" s="15"/>
      <c r="T66" s="15"/>
      <c r="U66" s="15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5"/>
      <c r="AK66" s="5"/>
      <c r="AL66" s="5"/>
      <c r="AM66" s="5"/>
      <c r="AN66" s="5"/>
      <c r="AO66" s="5"/>
      <c r="AP66" s="16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</row>
    <row r="67" customFormat="false" ht="76.5" hidden="false" customHeight="tru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4"/>
      <c r="O67" s="13"/>
      <c r="P67" s="15"/>
      <c r="Q67" s="13"/>
      <c r="R67" s="13"/>
      <c r="S67" s="15"/>
      <c r="T67" s="15"/>
      <c r="U67" s="15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5"/>
      <c r="AK67" s="5"/>
      <c r="AL67" s="5"/>
      <c r="AM67" s="5"/>
      <c r="AN67" s="5"/>
      <c r="AO67" s="5"/>
      <c r="AP67" s="16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</row>
    <row r="68" customFormat="false" ht="76.5" hidden="false" customHeight="tru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4"/>
      <c r="O68" s="13"/>
      <c r="P68" s="15"/>
      <c r="Q68" s="13"/>
      <c r="R68" s="13"/>
      <c r="S68" s="15"/>
      <c r="T68" s="15"/>
      <c r="U68" s="15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5"/>
      <c r="AK68" s="5"/>
      <c r="AL68" s="5"/>
      <c r="AM68" s="5"/>
      <c r="AN68" s="5"/>
      <c r="AO68" s="5"/>
      <c r="AP68" s="16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</row>
    <row r="69" customFormat="false" ht="76.5" hidden="false" customHeight="tru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4"/>
      <c r="O69" s="13"/>
      <c r="P69" s="15"/>
      <c r="Q69" s="13"/>
      <c r="R69" s="13"/>
      <c r="S69" s="15"/>
      <c r="T69" s="15"/>
      <c r="U69" s="15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5"/>
      <c r="AK69" s="5"/>
      <c r="AL69" s="5"/>
      <c r="AM69" s="5"/>
      <c r="AN69" s="5"/>
      <c r="AO69" s="5"/>
      <c r="AP69" s="16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</row>
    <row r="70" customFormat="false" ht="76.5" hidden="false" customHeight="tru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4"/>
      <c r="O70" s="13"/>
      <c r="P70" s="13"/>
      <c r="Q70" s="13"/>
      <c r="R70" s="13"/>
      <c r="S70" s="15"/>
      <c r="T70" s="15"/>
      <c r="U70" s="15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5"/>
      <c r="AK70" s="5"/>
      <c r="AL70" s="5"/>
      <c r="AM70" s="5"/>
      <c r="AN70" s="5"/>
      <c r="AO70" s="5"/>
      <c r="AP70" s="16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</row>
    <row r="71" customFormat="false" ht="76.5" hidden="false" customHeight="tru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4"/>
      <c r="O71" s="13"/>
      <c r="P71" s="13"/>
      <c r="Q71" s="13"/>
      <c r="R71" s="13"/>
      <c r="S71" s="15"/>
      <c r="T71" s="15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5"/>
      <c r="AK71" s="5"/>
      <c r="AL71" s="5"/>
      <c r="AM71" s="5"/>
      <c r="AN71" s="5"/>
      <c r="AO71" s="5"/>
      <c r="AP71" s="16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</row>
    <row r="72" customFormat="false" ht="76.5" hidden="false" customHeight="tru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4"/>
      <c r="O72" s="13"/>
      <c r="P72" s="13"/>
      <c r="Q72" s="13"/>
      <c r="R72" s="13"/>
      <c r="S72" s="15"/>
      <c r="T72" s="15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5"/>
      <c r="AK72" s="5"/>
      <c r="AL72" s="5"/>
      <c r="AM72" s="5"/>
      <c r="AN72" s="5"/>
      <c r="AO72" s="5"/>
      <c r="AP72" s="16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</row>
    <row r="73" customFormat="false" ht="76.5" hidden="false" customHeight="tru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4"/>
      <c r="O73" s="13"/>
      <c r="P73" s="15"/>
      <c r="Q73" s="13"/>
      <c r="R73" s="13"/>
      <c r="S73" s="15"/>
      <c r="T73" s="15"/>
      <c r="U73" s="15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5"/>
      <c r="AK73" s="5"/>
      <c r="AL73" s="5"/>
      <c r="AM73" s="5"/>
      <c r="AN73" s="5"/>
      <c r="AO73" s="5"/>
      <c r="AP73" s="16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</row>
    <row r="74" customFormat="false" ht="76.5" hidden="false" customHeight="tru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4"/>
      <c r="O74" s="13"/>
      <c r="P74" s="15"/>
      <c r="Q74" s="13"/>
      <c r="R74" s="13"/>
      <c r="S74" s="15"/>
      <c r="T74" s="15"/>
      <c r="U74" s="15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5"/>
      <c r="AK74" s="5"/>
      <c r="AL74" s="5"/>
      <c r="AM74" s="5"/>
      <c r="AN74" s="5"/>
      <c r="AO74" s="5"/>
      <c r="AP74" s="16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</row>
    <row r="75" customFormat="false" ht="76.5" hidden="false" customHeight="tru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4"/>
      <c r="O75" s="13"/>
      <c r="P75" s="15"/>
      <c r="Q75" s="13"/>
      <c r="R75" s="13"/>
      <c r="S75" s="15"/>
      <c r="T75" s="15"/>
      <c r="U75" s="15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5"/>
      <c r="AK75" s="5"/>
      <c r="AL75" s="5"/>
      <c r="AM75" s="5"/>
      <c r="AN75" s="5"/>
      <c r="AO75" s="5"/>
      <c r="AP75" s="16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</row>
    <row r="76" customFormat="false" ht="76.5" hidden="false" customHeight="tru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4"/>
      <c r="O76" s="13"/>
      <c r="P76" s="15"/>
      <c r="Q76" s="13"/>
      <c r="R76" s="13"/>
      <c r="S76" s="15"/>
      <c r="T76" s="15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5"/>
      <c r="AK76" s="5"/>
      <c r="AL76" s="5"/>
      <c r="AM76" s="5"/>
      <c r="AN76" s="5"/>
      <c r="AO76" s="5"/>
      <c r="AP76" s="16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</row>
    <row r="77" customFormat="false" ht="76.5" hidden="false" customHeight="tru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4"/>
      <c r="O77" s="13"/>
      <c r="P77" s="15"/>
      <c r="Q77" s="13"/>
      <c r="R77" s="13"/>
      <c r="S77" s="15"/>
      <c r="T77" s="15"/>
      <c r="U77" s="15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5"/>
      <c r="AK77" s="5"/>
      <c r="AL77" s="5"/>
      <c r="AM77" s="5"/>
      <c r="AN77" s="5"/>
      <c r="AO77" s="5"/>
      <c r="AP77" s="16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</row>
    <row r="78" customFormat="false" ht="76.5" hidden="false" customHeight="tru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4"/>
      <c r="O78" s="13"/>
      <c r="P78" s="15"/>
      <c r="Q78" s="13"/>
      <c r="R78" s="13"/>
      <c r="S78" s="15"/>
      <c r="T78" s="15"/>
      <c r="U78" s="15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5"/>
      <c r="AK78" s="5"/>
      <c r="AL78" s="5"/>
      <c r="AM78" s="5"/>
      <c r="AN78" s="5"/>
      <c r="AO78" s="5"/>
      <c r="AP78" s="16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</row>
    <row r="79" customFormat="false" ht="76.5" hidden="false" customHeight="tru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4"/>
      <c r="O79" s="13"/>
      <c r="P79" s="15"/>
      <c r="Q79" s="13"/>
      <c r="R79" s="13"/>
      <c r="S79" s="15"/>
      <c r="T79" s="15"/>
      <c r="U79" s="15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5"/>
      <c r="AK79" s="5"/>
      <c r="AL79" s="5"/>
      <c r="AM79" s="5"/>
      <c r="AN79" s="5"/>
      <c r="AO79" s="5"/>
      <c r="AP79" s="16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</row>
    <row r="80" customFormat="false" ht="76.5" hidden="false" customHeight="tru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4"/>
      <c r="O80" s="13"/>
      <c r="P80" s="15"/>
      <c r="Q80" s="13"/>
      <c r="R80" s="13"/>
      <c r="S80" s="15"/>
      <c r="T80" s="15"/>
      <c r="U80" s="15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5"/>
      <c r="AK80" s="5"/>
      <c r="AL80" s="5"/>
      <c r="AM80" s="5"/>
      <c r="AN80" s="5"/>
      <c r="AO80" s="5"/>
      <c r="AP80" s="16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</row>
    <row r="81" customFormat="false" ht="76.5" hidden="false" customHeight="tru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4"/>
      <c r="O81" s="13"/>
      <c r="P81" s="15"/>
      <c r="Q81" s="13"/>
      <c r="R81" s="13"/>
      <c r="S81" s="15"/>
      <c r="T81" s="15"/>
      <c r="U81" s="15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5"/>
      <c r="AK81" s="5"/>
      <c r="AL81" s="5"/>
      <c r="AM81" s="5"/>
      <c r="AN81" s="5"/>
      <c r="AO81" s="5"/>
      <c r="AP81" s="16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</row>
    <row r="82" customFormat="false" ht="76.5" hidden="false" customHeight="tru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4"/>
      <c r="O82" s="13"/>
      <c r="P82" s="13"/>
      <c r="Q82" s="13"/>
      <c r="R82" s="13"/>
      <c r="S82" s="15"/>
      <c r="T82" s="15"/>
      <c r="U82" s="15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5"/>
      <c r="AK82" s="5"/>
      <c r="AL82" s="5"/>
      <c r="AM82" s="5"/>
      <c r="AN82" s="5"/>
      <c r="AO82" s="5"/>
      <c r="AP82" s="16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</row>
    <row r="83" customFormat="false" ht="76.5" hidden="false" customHeight="tru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4"/>
      <c r="O83" s="13"/>
      <c r="P83" s="15"/>
      <c r="Q83" s="13"/>
      <c r="R83" s="13"/>
      <c r="S83" s="15"/>
      <c r="T83" s="15"/>
      <c r="U83" s="15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5"/>
      <c r="AK83" s="5"/>
      <c r="AL83" s="5"/>
      <c r="AM83" s="5"/>
      <c r="AN83" s="5"/>
      <c r="AO83" s="5"/>
      <c r="AP83" s="16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</row>
    <row r="84" customFormat="false" ht="76.5" hidden="false" customHeight="tru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4"/>
      <c r="O84" s="13"/>
      <c r="P84" s="15"/>
      <c r="Q84" s="13"/>
      <c r="R84" s="13"/>
      <c r="S84" s="15"/>
      <c r="T84" s="15"/>
      <c r="U84" s="15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5"/>
      <c r="AK84" s="5"/>
      <c r="AL84" s="5"/>
      <c r="AM84" s="5"/>
      <c r="AN84" s="5"/>
      <c r="AO84" s="5"/>
      <c r="AP84" s="16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</row>
    <row r="85" customFormat="false" ht="76.5" hidden="false" customHeight="tru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4"/>
      <c r="O85" s="13"/>
      <c r="P85" s="15"/>
      <c r="Q85" s="13"/>
      <c r="R85" s="13"/>
      <c r="S85" s="15"/>
      <c r="T85" s="15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5"/>
      <c r="AK85" s="5"/>
      <c r="AL85" s="5"/>
      <c r="AM85" s="5"/>
      <c r="AN85" s="5"/>
      <c r="AO85" s="5"/>
      <c r="AP85" s="16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</row>
    <row r="86" customFormat="false" ht="76.5" hidden="false" customHeight="tru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4"/>
      <c r="O86" s="13"/>
      <c r="P86" s="13"/>
      <c r="Q86" s="13"/>
      <c r="R86" s="13"/>
      <c r="S86" s="15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5"/>
      <c r="AK86" s="5"/>
      <c r="AL86" s="5"/>
      <c r="AM86" s="5"/>
      <c r="AN86" s="5"/>
      <c r="AO86" s="5"/>
      <c r="AP86" s="16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</row>
    <row r="87" customFormat="false" ht="76.5" hidden="false" customHeight="tru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4"/>
      <c r="O87" s="13"/>
      <c r="P87" s="15"/>
      <c r="Q87" s="13"/>
      <c r="R87" s="13"/>
      <c r="S87" s="15"/>
      <c r="T87" s="15"/>
      <c r="U87" s="15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5"/>
      <c r="AK87" s="5"/>
      <c r="AL87" s="5"/>
      <c r="AM87" s="5"/>
      <c r="AN87" s="5"/>
      <c r="AO87" s="5"/>
      <c r="AP87" s="16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</row>
    <row r="88" customFormat="false" ht="76.5" hidden="false" customHeight="tru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4"/>
      <c r="O88" s="13"/>
      <c r="P88" s="15"/>
      <c r="Q88" s="13"/>
      <c r="R88" s="13"/>
      <c r="S88" s="15"/>
      <c r="T88" s="15"/>
      <c r="U88" s="15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5"/>
      <c r="AK88" s="5"/>
      <c r="AL88" s="5"/>
      <c r="AM88" s="5"/>
      <c r="AN88" s="5"/>
      <c r="AO88" s="5"/>
      <c r="AP88" s="16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</row>
    <row r="89" customFormat="false" ht="76.5" hidden="false" customHeight="tru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4"/>
      <c r="O89" s="13"/>
      <c r="P89" s="15"/>
      <c r="Q89" s="13"/>
      <c r="R89" s="13"/>
      <c r="S89" s="15"/>
      <c r="T89" s="15"/>
      <c r="U89" s="15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5"/>
      <c r="AK89" s="5"/>
      <c r="AL89" s="5"/>
      <c r="AM89" s="5"/>
      <c r="AN89" s="5"/>
      <c r="AO89" s="5"/>
      <c r="AP89" s="16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</row>
    <row r="90" customFormat="false" ht="76.5" hidden="false" customHeight="tru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4"/>
      <c r="O90" s="13"/>
      <c r="P90" s="13"/>
      <c r="Q90" s="13"/>
      <c r="R90" s="13"/>
      <c r="S90" s="15"/>
      <c r="T90" s="13"/>
      <c r="U90" s="15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5"/>
      <c r="AK90" s="5"/>
      <c r="AL90" s="5"/>
      <c r="AM90" s="5"/>
      <c r="AN90" s="5"/>
      <c r="AO90" s="5"/>
      <c r="AP90" s="16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</row>
    <row r="91" customFormat="false" ht="76.5" hidden="false" customHeight="tru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4"/>
      <c r="O91" s="13"/>
      <c r="P91" s="15"/>
      <c r="Q91" s="13"/>
      <c r="R91" s="13"/>
      <c r="S91" s="15"/>
      <c r="T91" s="15"/>
      <c r="U91" s="15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5"/>
      <c r="AK91" s="5"/>
      <c r="AL91" s="5"/>
      <c r="AM91" s="5"/>
      <c r="AN91" s="5"/>
      <c r="AO91" s="5"/>
      <c r="AP91" s="16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</row>
    <row r="92" customFormat="false" ht="76.5" hidden="false" customHeight="tru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4"/>
      <c r="O92" s="13"/>
      <c r="P92" s="15"/>
      <c r="Q92" s="13"/>
      <c r="R92" s="13"/>
      <c r="S92" s="15"/>
      <c r="T92" s="15"/>
      <c r="U92" s="15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5"/>
      <c r="AK92" s="5"/>
      <c r="AL92" s="5"/>
      <c r="AM92" s="5"/>
      <c r="AN92" s="5"/>
      <c r="AO92" s="5"/>
      <c r="AP92" s="16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</row>
    <row r="93" customFormat="false" ht="76.5" hidden="false" customHeight="tru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4"/>
      <c r="O93" s="13"/>
      <c r="P93" s="15"/>
      <c r="Q93" s="13"/>
      <c r="R93" s="13"/>
      <c r="S93" s="15"/>
      <c r="T93" s="15"/>
      <c r="U93" s="15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5"/>
      <c r="AK93" s="5"/>
      <c r="AL93" s="5"/>
      <c r="AM93" s="5"/>
      <c r="AN93" s="5"/>
      <c r="AO93" s="5"/>
      <c r="AP93" s="16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</row>
    <row r="94" customFormat="false" ht="76.5" hidden="false" customHeight="tru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4"/>
      <c r="O94" s="13"/>
      <c r="P94" s="15"/>
      <c r="Q94" s="13"/>
      <c r="R94" s="13"/>
      <c r="S94" s="15"/>
      <c r="T94" s="15"/>
      <c r="U94" s="15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5"/>
      <c r="AK94" s="5"/>
      <c r="AL94" s="5"/>
      <c r="AM94" s="5"/>
      <c r="AN94" s="5"/>
      <c r="AO94" s="5"/>
      <c r="AP94" s="16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</row>
    <row r="95" customFormat="false" ht="76.5" hidden="false" customHeight="true" outlineLevel="0" collapsed="false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4"/>
      <c r="O95" s="13"/>
      <c r="P95" s="15"/>
      <c r="Q95" s="13"/>
      <c r="R95" s="13"/>
      <c r="S95" s="15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5"/>
      <c r="AK95" s="5"/>
      <c r="AL95" s="5"/>
      <c r="AM95" s="5"/>
      <c r="AN95" s="5"/>
      <c r="AO95" s="5"/>
      <c r="AP95" s="16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</row>
    <row r="96" customFormat="false" ht="76.5" hidden="false" customHeight="tru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4"/>
      <c r="O96" s="13"/>
      <c r="P96" s="13"/>
      <c r="Q96" s="13"/>
      <c r="R96" s="13"/>
      <c r="S96" s="15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5"/>
      <c r="AK96" s="5"/>
      <c r="AL96" s="5"/>
      <c r="AM96" s="5"/>
      <c r="AN96" s="5"/>
      <c r="AO96" s="5"/>
      <c r="AP96" s="16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</row>
    <row r="97" customFormat="false" ht="76.5" hidden="false" customHeight="true" outlineLevel="0" collapsed="false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4"/>
      <c r="O97" s="13"/>
      <c r="P97" s="15"/>
      <c r="Q97" s="13"/>
      <c r="R97" s="13"/>
      <c r="S97" s="15"/>
      <c r="T97" s="15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5"/>
      <c r="AK97" s="5"/>
      <c r="AL97" s="5"/>
      <c r="AM97" s="5"/>
      <c r="AN97" s="5"/>
      <c r="AO97" s="5"/>
      <c r="AP97" s="16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</row>
    <row r="98" customFormat="false" ht="76.5" hidden="false" customHeight="tru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4"/>
      <c r="O98" s="13"/>
      <c r="P98" s="15"/>
      <c r="Q98" s="13"/>
      <c r="R98" s="13"/>
      <c r="S98" s="15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5"/>
      <c r="AK98" s="5"/>
      <c r="AL98" s="5"/>
      <c r="AM98" s="5"/>
      <c r="AN98" s="5"/>
      <c r="AO98" s="5"/>
      <c r="AP98" s="16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</row>
    <row r="99" customFormat="false" ht="76.5" hidden="false" customHeight="tru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4"/>
      <c r="O99" s="13"/>
      <c r="P99" s="13"/>
      <c r="Q99" s="13"/>
      <c r="R99" s="13"/>
      <c r="S99" s="15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5"/>
      <c r="AK99" s="5"/>
      <c r="AL99" s="5"/>
      <c r="AM99" s="5"/>
      <c r="AN99" s="5"/>
      <c r="AO99" s="5"/>
      <c r="AP99" s="16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</row>
    <row r="100" customFormat="false" ht="76.5" hidden="false" customHeight="tru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4"/>
      <c r="O100" s="13"/>
      <c r="P100" s="13"/>
      <c r="Q100" s="13"/>
      <c r="R100" s="13"/>
      <c r="S100" s="15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5"/>
      <c r="AK100" s="5"/>
      <c r="AL100" s="5"/>
      <c r="AM100" s="5"/>
      <c r="AN100" s="5"/>
      <c r="AO100" s="5"/>
      <c r="AP100" s="16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</row>
    <row r="101" customFormat="false" ht="76.5" hidden="false" customHeight="tru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4"/>
      <c r="O101" s="13"/>
      <c r="P101" s="13"/>
      <c r="Q101" s="13"/>
      <c r="R101" s="13"/>
      <c r="S101" s="15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5"/>
      <c r="AK101" s="5"/>
      <c r="AL101" s="5"/>
      <c r="AM101" s="5"/>
      <c r="AN101" s="5"/>
      <c r="AO101" s="5"/>
      <c r="AP101" s="16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</row>
    <row r="102" customFormat="false" ht="76.5" hidden="false" customHeight="tru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4"/>
      <c r="O102" s="13"/>
      <c r="P102" s="15"/>
      <c r="Q102" s="13"/>
      <c r="R102" s="13"/>
      <c r="S102" s="15"/>
      <c r="T102" s="15"/>
      <c r="U102" s="15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5"/>
      <c r="AK102" s="5"/>
      <c r="AL102" s="5"/>
      <c r="AM102" s="5"/>
      <c r="AN102" s="5"/>
      <c r="AO102" s="5"/>
      <c r="AP102" s="16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</row>
    <row r="103" customFormat="false" ht="76.5" hidden="false" customHeight="tru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4"/>
      <c r="O103" s="13"/>
      <c r="P103" s="15"/>
      <c r="Q103" s="13"/>
      <c r="R103" s="13"/>
      <c r="S103" s="15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5"/>
      <c r="AK103" s="5"/>
      <c r="AL103" s="5"/>
      <c r="AM103" s="5"/>
      <c r="AN103" s="5"/>
      <c r="AO103" s="5"/>
      <c r="AP103" s="16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</row>
    <row r="104" customFormat="false" ht="76.5" hidden="false" customHeight="tru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4"/>
      <c r="O104" s="13"/>
      <c r="P104" s="15"/>
      <c r="Q104" s="13"/>
      <c r="R104" s="13"/>
      <c r="S104" s="15"/>
      <c r="T104" s="15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5"/>
      <c r="AK104" s="5"/>
      <c r="AL104" s="5"/>
      <c r="AM104" s="5"/>
      <c r="AN104" s="5"/>
      <c r="AO104" s="5"/>
      <c r="AP104" s="16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</row>
    <row r="105" customFormat="false" ht="76.5" hidden="false" customHeight="tru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4"/>
      <c r="O105" s="13"/>
      <c r="P105" s="15"/>
      <c r="Q105" s="13"/>
      <c r="R105" s="13"/>
      <c r="S105" s="15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5"/>
      <c r="AK105" s="5"/>
      <c r="AL105" s="5"/>
      <c r="AM105" s="5"/>
      <c r="AN105" s="5"/>
      <c r="AO105" s="5"/>
      <c r="AP105" s="16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</row>
    <row r="106" customFormat="false" ht="76.5" hidden="false" customHeight="tru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4"/>
      <c r="O106" s="13"/>
      <c r="P106" s="13"/>
      <c r="Q106" s="13"/>
      <c r="R106" s="13"/>
      <c r="S106" s="15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5"/>
      <c r="AK106" s="5"/>
      <c r="AL106" s="5"/>
      <c r="AM106" s="5"/>
      <c r="AN106" s="5"/>
      <c r="AO106" s="5"/>
      <c r="AP106" s="16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</row>
    <row r="107" customFormat="false" ht="76.5" hidden="false" customHeight="tru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4"/>
      <c r="O107" s="13"/>
      <c r="P107" s="15"/>
      <c r="Q107" s="13"/>
      <c r="R107" s="13"/>
      <c r="S107" s="15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5"/>
      <c r="AK107" s="5"/>
      <c r="AL107" s="5"/>
      <c r="AM107" s="5"/>
      <c r="AN107" s="5"/>
      <c r="AO107" s="5"/>
      <c r="AP107" s="16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</row>
    <row r="108" customFormat="false" ht="76.5" hidden="false" customHeight="tru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4"/>
      <c r="O108" s="13"/>
      <c r="P108" s="15"/>
      <c r="Q108" s="13"/>
      <c r="R108" s="13"/>
      <c r="S108" s="15"/>
      <c r="T108" s="15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5"/>
      <c r="AK108" s="5"/>
      <c r="AL108" s="5"/>
      <c r="AM108" s="5"/>
      <c r="AN108" s="5"/>
      <c r="AO108" s="5"/>
      <c r="AP108" s="16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</row>
    <row r="109" customFormat="false" ht="76.5" hidden="false" customHeight="tru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4"/>
      <c r="O109" s="13"/>
      <c r="P109" s="13"/>
      <c r="Q109" s="13"/>
      <c r="R109" s="13"/>
      <c r="S109" s="15"/>
      <c r="T109" s="15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5"/>
      <c r="AK109" s="5"/>
      <c r="AL109" s="5"/>
      <c r="AM109" s="5"/>
      <c r="AN109" s="5"/>
      <c r="AO109" s="5"/>
      <c r="AP109" s="16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</row>
    <row r="110" customFormat="false" ht="76.5" hidden="false" customHeight="tru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4"/>
      <c r="O110" s="13"/>
      <c r="P110" s="15"/>
      <c r="Q110" s="13"/>
      <c r="R110" s="13"/>
      <c r="S110" s="15"/>
      <c r="T110" s="15"/>
      <c r="U110" s="15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5"/>
      <c r="AK110" s="5"/>
      <c r="AL110" s="5"/>
      <c r="AM110" s="5"/>
      <c r="AN110" s="5"/>
      <c r="AO110" s="5"/>
      <c r="AP110" s="16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</row>
    <row r="111" customFormat="false" ht="76.5" hidden="false" customHeight="tru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4"/>
      <c r="O111" s="13"/>
      <c r="P111" s="15"/>
      <c r="Q111" s="13"/>
      <c r="R111" s="13"/>
      <c r="S111" s="15"/>
      <c r="T111" s="15"/>
      <c r="U111" s="15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5"/>
      <c r="AK111" s="5"/>
      <c r="AL111" s="5"/>
      <c r="AM111" s="5"/>
      <c r="AN111" s="5"/>
      <c r="AO111" s="5"/>
      <c r="AP111" s="16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</row>
    <row r="112" customFormat="false" ht="76.5" hidden="false" customHeight="tru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4"/>
      <c r="O112" s="13"/>
      <c r="P112" s="13"/>
      <c r="Q112" s="13"/>
      <c r="R112" s="13"/>
      <c r="S112" s="15"/>
      <c r="T112" s="15"/>
      <c r="U112" s="15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5"/>
      <c r="AK112" s="5"/>
      <c r="AL112" s="5"/>
      <c r="AM112" s="5"/>
      <c r="AN112" s="5"/>
      <c r="AO112" s="5"/>
      <c r="AP112" s="16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</row>
    <row r="113" customFormat="false" ht="76.5" hidden="false" customHeight="tru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4"/>
      <c r="O113" s="13"/>
      <c r="P113" s="13"/>
      <c r="Q113" s="13"/>
      <c r="R113" s="13"/>
      <c r="S113" s="15"/>
      <c r="T113" s="15"/>
      <c r="U113" s="15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5"/>
      <c r="AK113" s="5"/>
      <c r="AL113" s="5"/>
      <c r="AM113" s="5"/>
      <c r="AN113" s="5"/>
      <c r="AO113" s="5"/>
      <c r="AP113" s="16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</row>
    <row r="114" customFormat="false" ht="76.5" hidden="false" customHeight="tru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4"/>
      <c r="O114" s="13"/>
      <c r="P114" s="15"/>
      <c r="Q114" s="13"/>
      <c r="R114" s="13"/>
      <c r="S114" s="15"/>
      <c r="T114" s="15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5"/>
      <c r="AK114" s="5"/>
      <c r="AL114" s="5"/>
      <c r="AM114" s="5"/>
      <c r="AN114" s="5"/>
      <c r="AO114" s="5"/>
      <c r="AP114" s="16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</row>
    <row r="115" customFormat="false" ht="76.5" hidden="false" customHeight="tru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4"/>
      <c r="O115" s="13"/>
      <c r="P115" s="15"/>
      <c r="Q115" s="13"/>
      <c r="R115" s="13"/>
      <c r="S115" s="15"/>
      <c r="T115" s="15"/>
      <c r="U115" s="15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5"/>
      <c r="AK115" s="5"/>
      <c r="AL115" s="5"/>
      <c r="AM115" s="5"/>
      <c r="AN115" s="5"/>
      <c r="AO115" s="5"/>
      <c r="AP115" s="16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</row>
    <row r="116" customFormat="false" ht="76.5" hidden="false" customHeight="tru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4"/>
      <c r="O116" s="13"/>
      <c r="P116" s="15"/>
      <c r="Q116" s="13"/>
      <c r="R116" s="13"/>
      <c r="S116" s="15"/>
      <c r="T116" s="15"/>
      <c r="U116" s="15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5"/>
      <c r="AK116" s="5"/>
      <c r="AL116" s="5"/>
      <c r="AM116" s="5"/>
      <c r="AN116" s="5"/>
      <c r="AO116" s="5"/>
      <c r="AP116" s="16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</row>
    <row r="117" customFormat="false" ht="76.5" hidden="false" customHeight="tru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4"/>
      <c r="O117" s="13"/>
      <c r="P117" s="15"/>
      <c r="Q117" s="13"/>
      <c r="R117" s="13"/>
      <c r="S117" s="15"/>
      <c r="T117" s="15"/>
      <c r="U117" s="15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5"/>
      <c r="AK117" s="5"/>
      <c r="AL117" s="5"/>
      <c r="AM117" s="5"/>
      <c r="AN117" s="5"/>
      <c r="AO117" s="5"/>
      <c r="AP117" s="16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</row>
    <row r="118" customFormat="false" ht="76.5" hidden="false" customHeight="tru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4"/>
      <c r="O118" s="13"/>
      <c r="P118" s="15"/>
      <c r="Q118" s="13"/>
      <c r="R118" s="13"/>
      <c r="S118" s="15"/>
      <c r="T118" s="15"/>
      <c r="U118" s="15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5"/>
      <c r="AK118" s="5"/>
      <c r="AL118" s="5"/>
      <c r="AM118" s="5"/>
      <c r="AN118" s="5"/>
      <c r="AO118" s="5"/>
      <c r="AP118" s="16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</row>
    <row r="119" customFormat="false" ht="76.5" hidden="false" customHeight="tru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4"/>
      <c r="O119" s="13"/>
      <c r="P119" s="15"/>
      <c r="Q119" s="13"/>
      <c r="R119" s="13"/>
      <c r="S119" s="15"/>
      <c r="T119" s="15"/>
      <c r="U119" s="15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5"/>
      <c r="AK119" s="5"/>
      <c r="AL119" s="5"/>
      <c r="AM119" s="5"/>
      <c r="AN119" s="5"/>
      <c r="AO119" s="5"/>
      <c r="AP119" s="16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</row>
    <row r="120" customFormat="false" ht="76.5" hidden="false" customHeight="tru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4"/>
      <c r="O120" s="13"/>
      <c r="P120" s="15"/>
      <c r="Q120" s="13"/>
      <c r="R120" s="13"/>
      <c r="S120" s="15"/>
      <c r="T120" s="15"/>
      <c r="U120" s="15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5"/>
      <c r="AK120" s="5"/>
      <c r="AL120" s="5"/>
      <c r="AM120" s="5"/>
      <c r="AN120" s="5"/>
      <c r="AO120" s="5"/>
      <c r="AP120" s="16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</row>
    <row r="121" customFormat="false" ht="76.5" hidden="false" customHeight="tru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4"/>
      <c r="O121" s="13"/>
      <c r="P121" s="15"/>
      <c r="Q121" s="13"/>
      <c r="R121" s="13"/>
      <c r="S121" s="15"/>
      <c r="T121" s="15"/>
      <c r="U121" s="15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5"/>
      <c r="AK121" s="5"/>
      <c r="AL121" s="5"/>
      <c r="AM121" s="5"/>
      <c r="AN121" s="5"/>
      <c r="AO121" s="5"/>
      <c r="AP121" s="16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</row>
    <row r="122" customFormat="false" ht="76.5" hidden="false" customHeight="tru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4"/>
      <c r="O122" s="13"/>
      <c r="P122" s="15"/>
      <c r="Q122" s="13"/>
      <c r="R122" s="13"/>
      <c r="S122" s="15"/>
      <c r="T122" s="15"/>
      <c r="U122" s="15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5"/>
      <c r="AK122" s="5"/>
      <c r="AL122" s="5"/>
      <c r="AM122" s="5"/>
      <c r="AN122" s="5"/>
      <c r="AO122" s="5"/>
      <c r="AP122" s="16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</row>
    <row r="123" customFormat="false" ht="76.5" hidden="false" customHeight="tru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4"/>
      <c r="O123" s="13"/>
      <c r="P123" s="15"/>
      <c r="Q123" s="13"/>
      <c r="R123" s="13"/>
      <c r="S123" s="15"/>
      <c r="T123" s="15"/>
      <c r="U123" s="15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5"/>
      <c r="AK123" s="5"/>
      <c r="AL123" s="5"/>
      <c r="AM123" s="5"/>
      <c r="AN123" s="5"/>
      <c r="AO123" s="5"/>
      <c r="AP123" s="16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</row>
    <row r="124" customFormat="false" ht="76.5" hidden="false" customHeight="tru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4"/>
      <c r="O124" s="13"/>
      <c r="P124" s="13"/>
      <c r="Q124" s="13"/>
      <c r="R124" s="13"/>
      <c r="S124" s="15"/>
      <c r="T124" s="15"/>
      <c r="U124" s="15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5"/>
      <c r="AK124" s="5"/>
      <c r="AL124" s="5"/>
      <c r="AM124" s="5"/>
      <c r="AN124" s="5"/>
      <c r="AO124" s="5"/>
      <c r="AP124" s="16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</row>
    <row r="125" customFormat="false" ht="76.5" hidden="false" customHeight="tru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4"/>
      <c r="O125" s="13"/>
      <c r="P125" s="15"/>
      <c r="Q125" s="13"/>
      <c r="R125" s="13"/>
      <c r="S125" s="15"/>
      <c r="T125" s="15"/>
      <c r="U125" s="15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5"/>
      <c r="AK125" s="5"/>
      <c r="AL125" s="5"/>
      <c r="AM125" s="5"/>
      <c r="AN125" s="5"/>
      <c r="AO125" s="5"/>
      <c r="AP125" s="16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</row>
    <row r="126" customFormat="false" ht="76.5" hidden="false" customHeight="tru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4"/>
      <c r="O126" s="13"/>
      <c r="P126" s="15"/>
      <c r="Q126" s="13"/>
      <c r="R126" s="13"/>
      <c r="S126" s="15"/>
      <c r="T126" s="15"/>
      <c r="U126" s="15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5"/>
      <c r="AK126" s="5"/>
      <c r="AL126" s="5"/>
      <c r="AM126" s="5"/>
      <c r="AN126" s="5"/>
      <c r="AO126" s="5"/>
      <c r="AP126" s="16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</row>
    <row r="127" customFormat="false" ht="76.5" hidden="false" customHeight="tru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4"/>
      <c r="O127" s="13"/>
      <c r="P127" s="15"/>
      <c r="Q127" s="13"/>
      <c r="R127" s="13"/>
      <c r="S127" s="15"/>
      <c r="T127" s="15"/>
      <c r="U127" s="15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5"/>
      <c r="AK127" s="5"/>
      <c r="AL127" s="5"/>
      <c r="AM127" s="5"/>
      <c r="AN127" s="5"/>
      <c r="AO127" s="5"/>
      <c r="AP127" s="16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</row>
    <row r="128" customFormat="false" ht="76.5" hidden="false" customHeight="tru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4"/>
      <c r="O128" s="13"/>
      <c r="P128" s="13"/>
      <c r="Q128" s="13"/>
      <c r="R128" s="13"/>
      <c r="S128" s="15"/>
      <c r="T128" s="15"/>
      <c r="U128" s="15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5"/>
      <c r="AK128" s="5"/>
      <c r="AL128" s="5"/>
      <c r="AM128" s="5"/>
      <c r="AN128" s="5"/>
      <c r="AO128" s="5"/>
      <c r="AP128" s="16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</row>
    <row r="129" customFormat="false" ht="76.5" hidden="false" customHeight="tru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4"/>
      <c r="O129" s="13"/>
      <c r="P129" s="15"/>
      <c r="Q129" s="13"/>
      <c r="R129" s="13"/>
      <c r="S129" s="15"/>
      <c r="T129" s="15"/>
      <c r="U129" s="15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5"/>
      <c r="AK129" s="5"/>
      <c r="AL129" s="5"/>
      <c r="AM129" s="5"/>
      <c r="AN129" s="5"/>
      <c r="AO129" s="5"/>
      <c r="AP129" s="16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</row>
    <row r="130" customFormat="false" ht="76.5" hidden="false" customHeight="tru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4"/>
      <c r="O130" s="13"/>
      <c r="P130" s="15"/>
      <c r="Q130" s="13"/>
      <c r="R130" s="13"/>
      <c r="S130" s="15"/>
      <c r="T130" s="15"/>
      <c r="U130" s="15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5"/>
      <c r="AK130" s="5"/>
      <c r="AL130" s="5"/>
      <c r="AM130" s="5"/>
      <c r="AN130" s="5"/>
      <c r="AO130" s="5"/>
      <c r="AP130" s="16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</row>
    <row r="131" customFormat="false" ht="76.5" hidden="false" customHeight="tru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4"/>
      <c r="O131" s="13"/>
      <c r="P131" s="15"/>
      <c r="Q131" s="13"/>
      <c r="R131" s="13"/>
      <c r="S131" s="15"/>
      <c r="T131" s="15"/>
      <c r="U131" s="15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5"/>
      <c r="AK131" s="5"/>
      <c r="AL131" s="5"/>
      <c r="AM131" s="5"/>
      <c r="AN131" s="5"/>
      <c r="AO131" s="5"/>
      <c r="AP131" s="16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</row>
    <row r="132" customFormat="false" ht="76.5" hidden="false" customHeight="tru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4"/>
      <c r="O132" s="13"/>
      <c r="P132" s="13"/>
      <c r="Q132" s="13"/>
      <c r="R132" s="13"/>
      <c r="S132" s="15"/>
      <c r="T132" s="15"/>
      <c r="U132" s="15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5"/>
      <c r="AK132" s="5"/>
      <c r="AL132" s="5"/>
      <c r="AM132" s="5"/>
      <c r="AN132" s="5"/>
      <c r="AO132" s="5"/>
      <c r="AP132" s="16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</row>
    <row r="133" customFormat="false" ht="76.5" hidden="false" customHeight="tru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4"/>
      <c r="O133" s="13"/>
      <c r="P133" s="15"/>
      <c r="Q133" s="13"/>
      <c r="R133" s="13"/>
      <c r="S133" s="15"/>
      <c r="T133" s="15"/>
      <c r="U133" s="15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5"/>
      <c r="AK133" s="5"/>
      <c r="AL133" s="5"/>
      <c r="AM133" s="5"/>
      <c r="AN133" s="5"/>
      <c r="AO133" s="5"/>
      <c r="AP133" s="16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</row>
    <row r="134" customFormat="false" ht="76.5" hidden="false" customHeight="tru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4"/>
      <c r="O134" s="13"/>
      <c r="P134" s="15"/>
      <c r="Q134" s="13"/>
      <c r="R134" s="13"/>
      <c r="S134" s="15"/>
      <c r="T134" s="15"/>
      <c r="U134" s="15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5"/>
      <c r="AK134" s="5"/>
      <c r="AL134" s="5"/>
      <c r="AM134" s="5"/>
      <c r="AN134" s="5"/>
      <c r="AO134" s="5"/>
      <c r="AP134" s="16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</row>
    <row r="135" customFormat="false" ht="76.5" hidden="false" customHeight="tru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4"/>
      <c r="O135" s="13"/>
      <c r="P135" s="15"/>
      <c r="Q135" s="13"/>
      <c r="R135" s="13"/>
      <c r="S135" s="15"/>
      <c r="T135" s="15"/>
      <c r="U135" s="15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5"/>
      <c r="AK135" s="5"/>
      <c r="AL135" s="5"/>
      <c r="AM135" s="5"/>
      <c r="AN135" s="5"/>
      <c r="AO135" s="5"/>
      <c r="AP135" s="16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</row>
    <row r="136" customFormat="false" ht="76.5" hidden="false" customHeight="tru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4"/>
      <c r="O136" s="13"/>
      <c r="P136" s="15"/>
      <c r="Q136" s="13"/>
      <c r="R136" s="13"/>
      <c r="S136" s="15"/>
      <c r="T136" s="15"/>
      <c r="U136" s="15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5"/>
      <c r="AK136" s="5"/>
      <c r="AL136" s="5"/>
      <c r="AM136" s="5"/>
      <c r="AN136" s="5"/>
      <c r="AO136" s="5"/>
      <c r="AP136" s="16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</row>
    <row r="137" customFormat="false" ht="76.5" hidden="false" customHeight="tru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4"/>
      <c r="O137" s="13"/>
      <c r="P137" s="15"/>
      <c r="Q137" s="13"/>
      <c r="R137" s="13"/>
      <c r="S137" s="15"/>
      <c r="T137" s="15"/>
      <c r="U137" s="15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5"/>
      <c r="AK137" s="5"/>
      <c r="AL137" s="5"/>
      <c r="AM137" s="5"/>
      <c r="AN137" s="5"/>
      <c r="AO137" s="5"/>
      <c r="AP137" s="16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</row>
    <row r="138" customFormat="false" ht="76.5" hidden="false" customHeight="tru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4"/>
      <c r="O138" s="13"/>
      <c r="P138" s="15"/>
      <c r="Q138" s="13"/>
      <c r="R138" s="13"/>
      <c r="S138" s="15"/>
      <c r="T138" s="15"/>
      <c r="U138" s="15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5"/>
      <c r="AK138" s="5"/>
      <c r="AL138" s="5"/>
      <c r="AM138" s="5"/>
      <c r="AN138" s="5"/>
      <c r="AO138" s="5"/>
      <c r="AP138" s="16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</row>
    <row r="139" customFormat="false" ht="76.5" hidden="false" customHeight="tru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4"/>
      <c r="O139" s="13"/>
      <c r="P139" s="15"/>
      <c r="Q139" s="13"/>
      <c r="R139" s="13"/>
      <c r="S139" s="15"/>
      <c r="T139" s="15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5"/>
      <c r="AK139" s="5"/>
      <c r="AL139" s="5"/>
      <c r="AM139" s="5"/>
      <c r="AN139" s="5"/>
      <c r="AO139" s="5"/>
      <c r="AP139" s="16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</row>
    <row r="140" customFormat="false" ht="76.5" hidden="false" customHeight="tru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4"/>
      <c r="O140" s="13"/>
      <c r="P140" s="15"/>
      <c r="Q140" s="13"/>
      <c r="R140" s="13"/>
      <c r="S140" s="15"/>
      <c r="T140" s="15"/>
      <c r="U140" s="15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5"/>
      <c r="AK140" s="5"/>
      <c r="AL140" s="5"/>
      <c r="AM140" s="5"/>
      <c r="AN140" s="5"/>
      <c r="AO140" s="5"/>
      <c r="AP140" s="16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</row>
    <row r="141" customFormat="false" ht="76.5" hidden="false" customHeight="tru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4"/>
      <c r="O141" s="13"/>
      <c r="P141" s="15"/>
      <c r="Q141" s="13"/>
      <c r="R141" s="13"/>
      <c r="S141" s="15"/>
      <c r="T141" s="15"/>
      <c r="U141" s="15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5"/>
      <c r="AK141" s="5"/>
      <c r="AL141" s="5"/>
      <c r="AM141" s="5"/>
      <c r="AN141" s="5"/>
      <c r="AO141" s="5"/>
      <c r="AP141" s="16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</row>
    <row r="142" customFormat="false" ht="76.5" hidden="false" customHeight="tru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4"/>
      <c r="O142" s="13"/>
      <c r="P142" s="15"/>
      <c r="Q142" s="13"/>
      <c r="R142" s="13"/>
      <c r="S142" s="15"/>
      <c r="T142" s="15"/>
      <c r="U142" s="15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5"/>
      <c r="AK142" s="5"/>
      <c r="AL142" s="5"/>
      <c r="AM142" s="5"/>
      <c r="AN142" s="5"/>
      <c r="AO142" s="5"/>
      <c r="AP142" s="16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</row>
    <row r="143" customFormat="false" ht="76.5" hidden="false" customHeight="tru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4"/>
      <c r="O143" s="13"/>
      <c r="P143" s="15"/>
      <c r="Q143" s="13"/>
      <c r="R143" s="13"/>
      <c r="S143" s="15"/>
      <c r="T143" s="15"/>
      <c r="U143" s="15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5"/>
      <c r="AK143" s="5"/>
      <c r="AL143" s="5"/>
      <c r="AM143" s="5"/>
      <c r="AN143" s="5"/>
      <c r="AO143" s="5"/>
      <c r="AP143" s="16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</row>
    <row r="144" customFormat="false" ht="76.5" hidden="false" customHeight="tru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4"/>
      <c r="O144" s="13"/>
      <c r="P144" s="15"/>
      <c r="Q144" s="13"/>
      <c r="R144" s="13"/>
      <c r="S144" s="15"/>
      <c r="T144" s="15"/>
      <c r="U144" s="15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5"/>
      <c r="AK144" s="5"/>
      <c r="AL144" s="5"/>
      <c r="AM144" s="5"/>
      <c r="AN144" s="5"/>
      <c r="AO144" s="5"/>
      <c r="AP144" s="16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</row>
    <row r="145" customFormat="false" ht="76.5" hidden="false" customHeight="tru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4"/>
      <c r="O145" s="13"/>
      <c r="P145" s="13"/>
      <c r="Q145" s="13"/>
      <c r="R145" s="13"/>
      <c r="S145" s="15"/>
      <c r="T145" s="15"/>
      <c r="U145" s="15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5"/>
      <c r="AK145" s="5"/>
      <c r="AL145" s="5"/>
      <c r="AM145" s="5"/>
      <c r="AN145" s="5"/>
      <c r="AO145" s="5"/>
      <c r="AP145" s="16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</row>
    <row r="146" customFormat="false" ht="76.5" hidden="false" customHeight="tru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4"/>
      <c r="O146" s="13"/>
      <c r="P146" s="15"/>
      <c r="Q146" s="13"/>
      <c r="R146" s="13"/>
      <c r="S146" s="15"/>
      <c r="T146" s="15"/>
      <c r="U146" s="15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5"/>
      <c r="AK146" s="5"/>
      <c r="AL146" s="5"/>
      <c r="AM146" s="5"/>
      <c r="AN146" s="5"/>
      <c r="AO146" s="5"/>
      <c r="AP146" s="16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</row>
    <row r="147" customFormat="false" ht="76.5" hidden="false" customHeight="tru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4"/>
      <c r="O147" s="13"/>
      <c r="P147" s="15"/>
      <c r="Q147" s="13"/>
      <c r="R147" s="13"/>
      <c r="S147" s="15"/>
      <c r="T147" s="15"/>
      <c r="U147" s="15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5"/>
      <c r="AK147" s="5"/>
      <c r="AL147" s="5"/>
      <c r="AM147" s="5"/>
      <c r="AN147" s="5"/>
      <c r="AO147" s="5"/>
      <c r="AP147" s="16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</row>
    <row r="148" customFormat="false" ht="63.75" hidden="false" customHeight="tru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4"/>
      <c r="O148" s="13"/>
      <c r="P148" s="15"/>
      <c r="Q148" s="13"/>
      <c r="R148" s="13"/>
      <c r="S148" s="13"/>
      <c r="T148" s="13"/>
      <c r="U148" s="15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5"/>
      <c r="AK148" s="5"/>
      <c r="AL148" s="5"/>
      <c r="AM148" s="5"/>
      <c r="AN148" s="5"/>
      <c r="AO148" s="5"/>
      <c r="AP148" s="16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</row>
    <row r="149" customFormat="false" ht="76.5" hidden="false" customHeight="tru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4"/>
      <c r="O149" s="13"/>
      <c r="P149" s="13"/>
      <c r="Q149" s="13"/>
      <c r="R149" s="13"/>
      <c r="S149" s="15"/>
      <c r="T149" s="15"/>
      <c r="U149" s="15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5"/>
      <c r="AK149" s="5"/>
      <c r="AL149" s="5"/>
      <c r="AM149" s="5"/>
      <c r="AN149" s="5"/>
      <c r="AO149" s="5"/>
      <c r="AP149" s="16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</row>
    <row r="150" customFormat="false" ht="76.5" hidden="false" customHeight="tru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4"/>
      <c r="O150" s="13"/>
      <c r="P150" s="15"/>
      <c r="Q150" s="13"/>
      <c r="R150" s="13"/>
      <c r="S150" s="15"/>
      <c r="T150" s="15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5"/>
      <c r="AK150" s="5"/>
      <c r="AL150" s="5"/>
      <c r="AM150" s="5"/>
      <c r="AN150" s="5"/>
      <c r="AO150" s="5"/>
      <c r="AP150" s="16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</row>
    <row r="151" customFormat="false" ht="76.5" hidden="false" customHeight="tru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4"/>
      <c r="O151" s="13"/>
      <c r="P151" s="13"/>
      <c r="Q151" s="13"/>
      <c r="R151" s="13"/>
      <c r="S151" s="15"/>
      <c r="T151" s="15"/>
      <c r="U151" s="15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5"/>
      <c r="AK151" s="5"/>
      <c r="AL151" s="5"/>
      <c r="AM151" s="5"/>
      <c r="AN151" s="5"/>
      <c r="AO151" s="5"/>
      <c r="AP151" s="16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</row>
    <row r="152" customFormat="false" ht="76.5" hidden="false" customHeight="tru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4"/>
      <c r="O152" s="13"/>
      <c r="P152" s="13"/>
      <c r="Q152" s="13"/>
      <c r="R152" s="13"/>
      <c r="S152" s="15"/>
      <c r="T152" s="15"/>
      <c r="U152" s="15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5"/>
      <c r="AK152" s="5"/>
      <c r="AL152" s="5"/>
      <c r="AM152" s="5"/>
      <c r="AN152" s="5"/>
      <c r="AO152" s="5"/>
      <c r="AP152" s="16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</row>
    <row r="153" customFormat="false" ht="76.5" hidden="false" customHeight="tru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4"/>
      <c r="O153" s="13"/>
      <c r="P153" s="13"/>
      <c r="Q153" s="13"/>
      <c r="R153" s="13"/>
      <c r="S153" s="15"/>
      <c r="T153" s="15"/>
      <c r="U153" s="15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5"/>
      <c r="AK153" s="5"/>
      <c r="AL153" s="5"/>
      <c r="AM153" s="5"/>
      <c r="AN153" s="5"/>
      <c r="AO153" s="5"/>
      <c r="AP153" s="16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</row>
    <row r="154" customFormat="false" ht="76.5" hidden="false" customHeight="tru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4"/>
      <c r="O154" s="13"/>
      <c r="P154" s="13"/>
      <c r="Q154" s="13"/>
      <c r="R154" s="13"/>
      <c r="S154" s="15"/>
      <c r="T154" s="15"/>
      <c r="U154" s="15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5"/>
      <c r="AK154" s="5"/>
      <c r="AL154" s="5"/>
      <c r="AM154" s="5"/>
      <c r="AN154" s="5"/>
      <c r="AO154" s="5"/>
      <c r="AP154" s="16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</row>
    <row r="155" customFormat="false" ht="76.5" hidden="false" customHeight="tru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4"/>
      <c r="O155" s="13"/>
      <c r="P155" s="15"/>
      <c r="Q155" s="13"/>
      <c r="R155" s="13"/>
      <c r="S155" s="15"/>
      <c r="T155" s="15"/>
      <c r="U155" s="15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5"/>
      <c r="AK155" s="5"/>
      <c r="AL155" s="5"/>
      <c r="AM155" s="5"/>
      <c r="AN155" s="5"/>
      <c r="AO155" s="5"/>
      <c r="AP155" s="16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</row>
    <row r="156" customFormat="false" ht="76.5" hidden="false" customHeight="tru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4"/>
      <c r="O156" s="13"/>
      <c r="P156" s="13"/>
      <c r="Q156" s="13"/>
      <c r="R156" s="13"/>
      <c r="S156" s="15"/>
      <c r="T156" s="15"/>
      <c r="U156" s="15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5"/>
      <c r="AK156" s="5"/>
      <c r="AL156" s="5"/>
      <c r="AM156" s="5"/>
      <c r="AN156" s="5"/>
      <c r="AO156" s="5"/>
      <c r="AP156" s="16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</row>
    <row r="157" customFormat="false" ht="76.5" hidden="false" customHeight="tru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4"/>
      <c r="O157" s="13"/>
      <c r="P157" s="13"/>
      <c r="Q157" s="13"/>
      <c r="R157" s="13"/>
      <c r="S157" s="15"/>
      <c r="T157" s="15"/>
      <c r="U157" s="15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5"/>
      <c r="AK157" s="5"/>
      <c r="AL157" s="5"/>
      <c r="AM157" s="5"/>
      <c r="AN157" s="5"/>
      <c r="AO157" s="5"/>
      <c r="AP157" s="16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</row>
    <row r="158" customFormat="false" ht="76.5" hidden="false" customHeight="tru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4"/>
      <c r="O158" s="13"/>
      <c r="P158" s="13"/>
      <c r="Q158" s="13"/>
      <c r="R158" s="13"/>
      <c r="S158" s="15"/>
      <c r="T158" s="15"/>
      <c r="U158" s="15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5"/>
      <c r="AK158" s="5"/>
      <c r="AL158" s="5"/>
      <c r="AM158" s="5"/>
      <c r="AN158" s="5"/>
      <c r="AO158" s="5"/>
      <c r="AP158" s="16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</row>
    <row r="159" customFormat="false" ht="76.5" hidden="false" customHeight="tru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4"/>
      <c r="O159" s="13"/>
      <c r="P159" s="15"/>
      <c r="Q159" s="13"/>
      <c r="R159" s="13"/>
      <c r="S159" s="15"/>
      <c r="T159" s="15"/>
      <c r="U159" s="15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5"/>
      <c r="AK159" s="5"/>
      <c r="AL159" s="5"/>
      <c r="AM159" s="5"/>
      <c r="AN159" s="5"/>
      <c r="AO159" s="5"/>
      <c r="AP159" s="16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</row>
    <row r="160" customFormat="false" ht="76.5" hidden="false" customHeight="tru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4"/>
      <c r="O160" s="13"/>
      <c r="P160" s="13"/>
      <c r="Q160" s="13"/>
      <c r="R160" s="13"/>
      <c r="S160" s="15"/>
      <c r="T160" s="15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5"/>
      <c r="AK160" s="5"/>
      <c r="AL160" s="5"/>
      <c r="AM160" s="5"/>
      <c r="AN160" s="5"/>
      <c r="AO160" s="5"/>
      <c r="AP160" s="16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</row>
    <row r="161" customFormat="false" ht="76.5" hidden="false" customHeight="tru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4"/>
      <c r="O161" s="13"/>
      <c r="P161" s="13"/>
      <c r="Q161" s="13"/>
      <c r="R161" s="13"/>
      <c r="S161" s="15"/>
      <c r="T161" s="15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5"/>
      <c r="AK161" s="5"/>
      <c r="AL161" s="5"/>
      <c r="AM161" s="5"/>
      <c r="AN161" s="5"/>
      <c r="AO161" s="5"/>
      <c r="AP161" s="16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</row>
    <row r="162" customFormat="false" ht="76.5" hidden="false" customHeight="tru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4"/>
      <c r="O162" s="13"/>
      <c r="P162" s="13"/>
      <c r="Q162" s="13"/>
      <c r="R162" s="13"/>
      <c r="S162" s="15"/>
      <c r="T162" s="15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5"/>
      <c r="AK162" s="5"/>
      <c r="AL162" s="5"/>
      <c r="AM162" s="5"/>
      <c r="AN162" s="5"/>
      <c r="AO162" s="5"/>
      <c r="AP162" s="16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</row>
    <row r="163" customFormat="false" ht="76.5" hidden="false" customHeight="tru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4"/>
      <c r="O163" s="13"/>
      <c r="P163" s="13"/>
      <c r="Q163" s="13"/>
      <c r="R163" s="13"/>
      <c r="S163" s="15"/>
      <c r="T163" s="15"/>
      <c r="U163" s="15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5"/>
      <c r="AK163" s="5"/>
      <c r="AL163" s="5"/>
      <c r="AM163" s="5"/>
      <c r="AN163" s="5"/>
      <c r="AO163" s="5"/>
      <c r="AP163" s="16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</row>
    <row r="164" customFormat="false" ht="76.5" hidden="false" customHeight="tru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4"/>
      <c r="O164" s="13"/>
      <c r="P164" s="15"/>
      <c r="Q164" s="13"/>
      <c r="R164" s="13"/>
      <c r="S164" s="15"/>
      <c r="T164" s="15"/>
      <c r="U164" s="15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5"/>
      <c r="AK164" s="5"/>
      <c r="AL164" s="5"/>
      <c r="AM164" s="5"/>
      <c r="AN164" s="5"/>
      <c r="AO164" s="5"/>
      <c r="AP164" s="16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</row>
    <row r="165" customFormat="false" ht="76.5" hidden="false" customHeight="tru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4"/>
      <c r="O165" s="13"/>
      <c r="P165" s="15"/>
      <c r="Q165" s="13"/>
      <c r="R165" s="13"/>
      <c r="S165" s="15"/>
      <c r="T165" s="15"/>
      <c r="U165" s="15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5"/>
      <c r="AK165" s="5"/>
      <c r="AL165" s="5"/>
      <c r="AM165" s="5"/>
      <c r="AN165" s="5"/>
      <c r="AO165" s="5"/>
      <c r="AP165" s="16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</row>
    <row r="166" customFormat="false" ht="76.5" hidden="false" customHeight="tru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4"/>
      <c r="O166" s="13"/>
      <c r="P166" s="15"/>
      <c r="Q166" s="13"/>
      <c r="R166" s="13"/>
      <c r="S166" s="15"/>
      <c r="T166" s="15"/>
      <c r="U166" s="15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5"/>
      <c r="AK166" s="5"/>
      <c r="AL166" s="5"/>
      <c r="AM166" s="5"/>
      <c r="AN166" s="5"/>
      <c r="AO166" s="5"/>
      <c r="AP166" s="16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</row>
    <row r="167" customFormat="false" ht="76.5" hidden="false" customHeight="tru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4"/>
      <c r="O167" s="13"/>
      <c r="P167" s="15"/>
      <c r="Q167" s="13"/>
      <c r="R167" s="13"/>
      <c r="S167" s="15"/>
      <c r="T167" s="15"/>
      <c r="U167" s="15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5"/>
      <c r="AK167" s="5"/>
      <c r="AL167" s="5"/>
      <c r="AM167" s="5"/>
      <c r="AN167" s="5"/>
      <c r="AO167" s="5"/>
      <c r="AP167" s="16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</row>
    <row r="168" customFormat="false" ht="76.5" hidden="false" customHeight="tru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4"/>
      <c r="O168" s="13"/>
      <c r="P168" s="15"/>
      <c r="Q168" s="13"/>
      <c r="R168" s="13"/>
      <c r="S168" s="15"/>
      <c r="T168" s="15"/>
      <c r="U168" s="15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5"/>
      <c r="AK168" s="5"/>
      <c r="AL168" s="5"/>
      <c r="AM168" s="5"/>
      <c r="AN168" s="5"/>
      <c r="AO168" s="5"/>
      <c r="AP168" s="16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</row>
    <row r="169" customFormat="false" ht="76.5" hidden="false" customHeight="tru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4"/>
      <c r="O169" s="13"/>
      <c r="P169" s="13"/>
      <c r="Q169" s="13"/>
      <c r="R169" s="13"/>
      <c r="S169" s="15"/>
      <c r="T169" s="15"/>
      <c r="U169" s="15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5"/>
      <c r="AK169" s="5"/>
      <c r="AL169" s="5"/>
      <c r="AM169" s="5"/>
      <c r="AN169" s="5"/>
      <c r="AO169" s="5"/>
      <c r="AP169" s="16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</row>
    <row r="170" customFormat="false" ht="76.5" hidden="false" customHeight="tru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4"/>
      <c r="O170" s="13"/>
      <c r="P170" s="13"/>
      <c r="Q170" s="13"/>
      <c r="R170" s="13"/>
      <c r="S170" s="15"/>
      <c r="T170" s="15"/>
      <c r="U170" s="15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5"/>
      <c r="AK170" s="5"/>
      <c r="AL170" s="5"/>
      <c r="AM170" s="5"/>
      <c r="AN170" s="5"/>
      <c r="AO170" s="5"/>
      <c r="AP170" s="16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</row>
    <row r="171" customFormat="false" ht="76.5" hidden="false" customHeight="tru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4"/>
      <c r="O171" s="13"/>
      <c r="P171" s="15"/>
      <c r="Q171" s="13"/>
      <c r="R171" s="13"/>
      <c r="S171" s="15"/>
      <c r="T171" s="15"/>
      <c r="U171" s="15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5"/>
      <c r="AK171" s="5"/>
      <c r="AL171" s="5"/>
      <c r="AM171" s="5"/>
      <c r="AN171" s="5"/>
      <c r="AO171" s="5"/>
      <c r="AP171" s="16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</row>
    <row r="172" customFormat="false" ht="76.5" hidden="false" customHeight="tru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4"/>
      <c r="O172" s="13"/>
      <c r="P172" s="13"/>
      <c r="Q172" s="13"/>
      <c r="R172" s="13"/>
      <c r="S172" s="15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5"/>
      <c r="AK172" s="5"/>
      <c r="AL172" s="5"/>
      <c r="AM172" s="5"/>
      <c r="AN172" s="5"/>
      <c r="AO172" s="5"/>
      <c r="AP172" s="16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</row>
    <row r="173" customFormat="false" ht="14.2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</row>
    <row r="174" customFormat="false" ht="14.2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</row>
    <row r="175" customFormat="false" ht="14.2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</row>
    <row r="176" customFormat="false" ht="14.2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</row>
    <row r="177" customFormat="false" ht="14.2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</row>
    <row r="178" customFormat="false" ht="14.2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</row>
    <row r="179" customFormat="false" ht="14.2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</row>
    <row r="180" customFormat="false" ht="14.2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</row>
    <row r="181" customFormat="false" ht="14.2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</row>
    <row r="182" customFormat="false" ht="14.2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</row>
    <row r="183" customFormat="false" ht="14.2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</row>
    <row r="184" customFormat="false" ht="14.2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</row>
    <row r="185" customFormat="false" ht="14.2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</row>
    <row r="186" customFormat="false" ht="14.2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</row>
    <row r="187" customFormat="false" ht="14.2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</row>
    <row r="188" customFormat="false" ht="14.2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</row>
    <row r="189" customFormat="false" ht="14.2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</row>
    <row r="190" customFormat="false" ht="14.2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</row>
    <row r="191" customFormat="false" ht="14.2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</row>
    <row r="192" customFormat="false" ht="14.2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</row>
    <row r="193" customFormat="false" ht="14.2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</row>
    <row r="194" customFormat="false" ht="14.2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</row>
    <row r="195" customFormat="false" ht="14.2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</row>
    <row r="196" customFormat="false" ht="14.2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</row>
    <row r="197" customFormat="false" ht="14.2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</row>
    <row r="198" customFormat="false" ht="14.2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</row>
    <row r="199" customFormat="false" ht="14.2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</row>
    <row r="200" customFormat="false" ht="14.2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</row>
    <row r="201" customFormat="false" ht="14.2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</row>
    <row r="202" customFormat="false" ht="14.2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</row>
    <row r="203" customFormat="false" ht="14.2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</row>
    <row r="204" customFormat="false" ht="14.2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</row>
    <row r="205" customFormat="false" ht="14.2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</row>
    <row r="206" customFormat="false" ht="14.2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</row>
    <row r="207" customFormat="false" ht="14.2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</row>
    <row r="208" customFormat="false" ht="14.2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</row>
    <row r="209" customFormat="false" ht="14.2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</row>
    <row r="210" customFormat="false" ht="14.2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</row>
    <row r="211" customFormat="false" ht="14.2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</row>
    <row r="212" customFormat="false" ht="14.2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</row>
    <row r="213" customFormat="false" ht="14.2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</row>
    <row r="214" customFormat="false" ht="14.2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</row>
    <row r="215" customFormat="false" ht="14.2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</row>
    <row r="216" customFormat="false" ht="14.2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</row>
    <row r="217" customFormat="false" ht="14.2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</row>
    <row r="218" customFormat="false" ht="14.2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</row>
    <row r="219" customFormat="false" ht="14.2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</row>
    <row r="220" customFormat="false" ht="14.2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</row>
    <row r="221" customFormat="false" ht="14.2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</row>
    <row r="222" customFormat="false" ht="14.2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</row>
    <row r="223" customFormat="false" ht="14.2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</row>
    <row r="224" customFormat="false" ht="14.2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</row>
    <row r="225" customFormat="false" ht="14.2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</row>
    <row r="226" customFormat="false" ht="14.2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</row>
    <row r="227" customFormat="false" ht="14.2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</row>
    <row r="228" customFormat="false" ht="14.2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</row>
    <row r="229" customFormat="false" ht="14.2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</row>
    <row r="230" customFormat="false" ht="14.2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</row>
    <row r="231" customFormat="false" ht="14.2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</row>
    <row r="232" customFormat="false" ht="14.2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</row>
    <row r="233" customFormat="false" ht="14.2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</row>
    <row r="234" customFormat="false" ht="14.2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</row>
    <row r="235" customFormat="false" ht="14.2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</row>
    <row r="236" customFormat="false" ht="14.2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</row>
    <row r="237" customFormat="false" ht="14.2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</row>
    <row r="238" customFormat="false" ht="14.2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</row>
    <row r="239" customFormat="false" ht="14.2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</row>
    <row r="240" customFormat="false" ht="14.2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</row>
    <row r="241" customFormat="false" ht="14.2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</row>
    <row r="242" customFormat="false" ht="14.2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</row>
    <row r="243" customFormat="false" ht="14.2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</row>
    <row r="244" customFormat="false" ht="14.2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</row>
    <row r="245" customFormat="false" ht="14.2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</row>
    <row r="246" customFormat="false" ht="14.2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</row>
    <row r="247" customFormat="false" ht="14.2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</row>
    <row r="248" customFormat="false" ht="14.2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</row>
    <row r="249" customFormat="false" ht="14.2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</row>
    <row r="250" customFormat="false" ht="14.2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</row>
    <row r="251" customFormat="false" ht="14.2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</row>
    <row r="252" customFormat="false" ht="14.2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</row>
    <row r="253" customFormat="false" ht="14.2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</row>
    <row r="254" customFormat="false" ht="14.2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</row>
    <row r="255" customFormat="false" ht="14.2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</row>
    <row r="256" customFormat="false" ht="14.2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</row>
    <row r="257" customFormat="false" ht="14.2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</row>
    <row r="258" customFormat="false" ht="14.2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</row>
    <row r="259" customFormat="false" ht="14.2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</row>
    <row r="260" customFormat="false" ht="14.2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</row>
    <row r="261" customFormat="false" ht="14.2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</row>
    <row r="262" customFormat="false" ht="14.2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</row>
    <row r="263" customFormat="false" ht="14.2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</row>
    <row r="264" customFormat="false" ht="14.2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</row>
    <row r="265" customFormat="false" ht="14.2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</row>
    <row r="266" customFormat="false" ht="14.2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</row>
    <row r="267" customFormat="false" ht="14.2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</row>
    <row r="268" customFormat="false" ht="14.2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</row>
    <row r="269" customFormat="false" ht="14.2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</row>
    <row r="270" customFormat="false" ht="14.2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</row>
    <row r="271" customFormat="false" ht="14.2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</row>
    <row r="272" customFormat="false" ht="14.2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</row>
    <row r="273" customFormat="false" ht="14.2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</row>
    <row r="274" customFormat="false" ht="14.2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</row>
    <row r="275" customFormat="false" ht="14.2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</row>
    <row r="276" customFormat="false" ht="14.2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</row>
    <row r="277" customFormat="false" ht="14.2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</row>
    <row r="278" customFormat="false" ht="14.2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</row>
    <row r="279" customFormat="false" ht="14.2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</row>
    <row r="280" customFormat="false" ht="14.2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</row>
    <row r="281" customFormat="false" ht="14.2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</row>
    <row r="282" customFormat="false" ht="14.2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</row>
    <row r="283" customFormat="false" ht="14.2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</row>
    <row r="284" customFormat="false" ht="14.2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</row>
    <row r="285" customFormat="false" ht="14.2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</row>
    <row r="286" customFormat="false" ht="14.2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</row>
    <row r="287" customFormat="false" ht="14.2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</row>
    <row r="288" customFormat="false" ht="14.2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</row>
    <row r="289" customFormat="false" ht="14.2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</row>
    <row r="290" customFormat="false" ht="14.2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</row>
    <row r="291" customFormat="false" ht="14.2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</row>
    <row r="292" customFormat="false" ht="14.2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</row>
    <row r="293" customFormat="false" ht="14.2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</row>
    <row r="294" customFormat="false" ht="14.2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</row>
    <row r="295" customFormat="false" ht="14.2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</row>
    <row r="296" customFormat="false" ht="14.2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</row>
    <row r="297" customFormat="false" ht="14.2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</row>
    <row r="298" customFormat="false" ht="14.2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</row>
    <row r="299" customFormat="false" ht="14.2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</row>
    <row r="300" customFormat="false" ht="14.2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</row>
    <row r="301" customFormat="false" ht="14.2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</row>
    <row r="302" customFormat="false" ht="14.2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</row>
    <row r="303" customFormat="false" ht="14.2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</row>
    <row r="304" customFormat="false" ht="14.2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</row>
    <row r="305" customFormat="false" ht="14.2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</row>
    <row r="306" customFormat="false" ht="14.2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</row>
    <row r="307" customFormat="false" ht="14.2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</row>
    <row r="308" customFormat="false" ht="14.2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</row>
    <row r="309" customFormat="false" ht="14.2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</row>
    <row r="310" customFormat="false" ht="14.2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</row>
    <row r="311" customFormat="false" ht="14.2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</row>
    <row r="312" customFormat="false" ht="14.2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</row>
    <row r="313" customFormat="false" ht="14.2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</row>
    <row r="314" customFormat="false" ht="14.2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</row>
    <row r="315" customFormat="false" ht="14.2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</row>
    <row r="316" customFormat="false" ht="14.2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</row>
    <row r="317" customFormat="false" ht="14.2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</row>
    <row r="318" customFormat="false" ht="14.2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</row>
    <row r="319" customFormat="false" ht="14.2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</row>
    <row r="320" customFormat="false" ht="14.2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</row>
    <row r="321" customFormat="false" ht="14.2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</row>
    <row r="322" customFormat="false" ht="14.2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</row>
    <row r="323" customFormat="false" ht="14.2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</row>
    <row r="324" customFormat="false" ht="14.2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</row>
    <row r="325" customFormat="false" ht="14.2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</row>
    <row r="326" customFormat="false" ht="14.2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</row>
    <row r="327" customFormat="false" ht="14.2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</row>
    <row r="328" customFormat="false" ht="14.2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</row>
    <row r="329" customFormat="false" ht="14.2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</row>
    <row r="330" customFormat="false" ht="14.2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</row>
    <row r="331" customFormat="false" ht="14.2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</row>
    <row r="332" customFormat="false" ht="14.2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</row>
    <row r="333" customFormat="false" ht="14.2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</row>
    <row r="334" customFormat="false" ht="14.2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</row>
    <row r="335" customFormat="false" ht="14.2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</row>
    <row r="336" customFormat="false" ht="14.2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</row>
    <row r="337" customFormat="false" ht="14.2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</row>
    <row r="338" customFormat="false" ht="14.2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</row>
    <row r="339" customFormat="false" ht="14.2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</row>
    <row r="340" customFormat="false" ht="14.2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</row>
    <row r="341" customFormat="false" ht="14.2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</row>
    <row r="342" customFormat="false" ht="14.2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</row>
    <row r="343" customFormat="false" ht="14.2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</row>
    <row r="344" customFormat="false" ht="14.2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</row>
    <row r="345" customFormat="false" ht="14.2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</row>
    <row r="346" customFormat="false" ht="14.2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</row>
    <row r="347" customFormat="false" ht="14.2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</row>
    <row r="348" customFormat="false" ht="14.2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</row>
    <row r="349" customFormat="false" ht="14.2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</row>
    <row r="350" customFormat="false" ht="14.2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</row>
    <row r="351" customFormat="false" ht="14.2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</row>
    <row r="352" customFormat="false" ht="14.2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</row>
    <row r="353" customFormat="false" ht="14.2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</row>
    <row r="354" customFormat="false" ht="14.2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</row>
    <row r="355" customFormat="false" ht="14.2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</row>
    <row r="356" customFormat="false" ht="14.2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</row>
    <row r="357" customFormat="false" ht="14.2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</row>
    <row r="358" customFormat="false" ht="14.2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</row>
    <row r="359" customFormat="false" ht="14.2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</row>
    <row r="360" customFormat="false" ht="14.2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</row>
    <row r="361" customFormat="false" ht="14.2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</row>
    <row r="362" customFormat="false" ht="14.2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</row>
    <row r="363" customFormat="false" ht="14.2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</row>
    <row r="364" customFormat="false" ht="14.2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</row>
    <row r="365" customFormat="false" ht="14.2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</row>
    <row r="366" customFormat="false" ht="14.2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</row>
    <row r="367" customFormat="false" ht="14.2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</row>
    <row r="368" customFormat="false" ht="14.2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</row>
    <row r="369" customFormat="false" ht="14.2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</row>
    <row r="370" customFormat="false" ht="14.2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</row>
    <row r="371" customFormat="false" ht="14.2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</row>
    <row r="372" customFormat="false" ht="14.2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</row>
    <row r="373" customFormat="false" ht="14.2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</row>
    <row r="374" customFormat="false" ht="14.2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</row>
    <row r="375" customFormat="false" ht="14.2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</row>
    <row r="376" customFormat="false" ht="14.2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</row>
    <row r="377" customFormat="false" ht="14.2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</row>
    <row r="378" customFormat="false" ht="14.2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</row>
    <row r="379" customFormat="false" ht="14.2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</row>
    <row r="380" customFormat="false" ht="14.2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</row>
    <row r="381" customFormat="false" ht="14.2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</row>
    <row r="382" customFormat="false" ht="14.2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</row>
    <row r="383" customFormat="false" ht="14.2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</row>
    <row r="384" customFormat="false" ht="14.2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</row>
    <row r="385" customFormat="false" ht="14.2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</row>
    <row r="386" customFormat="false" ht="14.2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</row>
    <row r="387" customFormat="false" ht="14.2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</row>
    <row r="388" customFormat="false" ht="14.2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</row>
    <row r="389" customFormat="false" ht="14.2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</row>
    <row r="390" customFormat="false" ht="14.2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</row>
    <row r="391" customFormat="false" ht="14.2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</row>
    <row r="392" customFormat="false" ht="14.2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</row>
    <row r="393" customFormat="false" ht="14.2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</row>
    <row r="394" customFormat="false" ht="14.2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</row>
    <row r="395" customFormat="false" ht="14.2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</row>
    <row r="396" customFormat="false" ht="14.2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</row>
    <row r="397" customFormat="false" ht="14.2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</row>
    <row r="398" customFormat="false" ht="14.2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</row>
    <row r="399" customFormat="false" ht="14.2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</row>
    <row r="400" customFormat="false" ht="14.2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</row>
    <row r="401" customFormat="false" ht="14.2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</row>
    <row r="402" customFormat="false" ht="14.2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</row>
    <row r="403" customFormat="false" ht="14.2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</row>
    <row r="404" customFormat="false" ht="14.2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</row>
    <row r="405" customFormat="false" ht="14.2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</row>
    <row r="406" customFormat="false" ht="14.2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</row>
    <row r="407" customFormat="false" ht="14.2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</row>
    <row r="408" customFormat="false" ht="14.2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</row>
    <row r="409" customFormat="false" ht="14.2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</row>
    <row r="410" customFormat="false" ht="14.2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</row>
    <row r="411" customFormat="false" ht="14.2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</row>
    <row r="412" customFormat="false" ht="14.2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</row>
    <row r="413" customFormat="false" ht="14.2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</row>
    <row r="414" customFormat="false" ht="14.2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</row>
    <row r="415" customFormat="false" ht="14.2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</row>
    <row r="416" customFormat="false" ht="14.2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</row>
    <row r="417" customFormat="false" ht="14.2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</row>
    <row r="418" customFormat="false" ht="14.2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</row>
    <row r="419" customFormat="false" ht="14.2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</row>
    <row r="420" customFormat="false" ht="14.2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</row>
    <row r="421" customFormat="false" ht="14.2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</row>
    <row r="422" customFormat="false" ht="14.2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</row>
    <row r="423" customFormat="false" ht="14.2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</row>
    <row r="424" customFormat="false" ht="14.2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</row>
    <row r="425" customFormat="false" ht="14.2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</row>
    <row r="426" customFormat="false" ht="14.2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</row>
    <row r="427" customFormat="false" ht="14.2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</row>
    <row r="428" customFormat="false" ht="14.2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</row>
    <row r="429" customFormat="false" ht="14.2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</row>
    <row r="430" customFormat="false" ht="14.2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</row>
    <row r="431" customFormat="false" ht="14.2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</row>
    <row r="432" customFormat="false" ht="14.2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</row>
    <row r="433" customFormat="false" ht="14.2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</row>
    <row r="434" customFormat="false" ht="14.2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</row>
    <row r="435" customFormat="false" ht="14.2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</row>
    <row r="436" customFormat="false" ht="14.2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</row>
    <row r="437" customFormat="false" ht="14.2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</row>
    <row r="438" customFormat="false" ht="14.2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</row>
    <row r="439" customFormat="false" ht="14.2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</row>
    <row r="440" customFormat="false" ht="14.2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</row>
    <row r="441" customFormat="false" ht="14.2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</row>
    <row r="442" customFormat="false" ht="14.2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</row>
    <row r="443" customFormat="false" ht="14.2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</row>
    <row r="444" customFormat="false" ht="14.2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</row>
    <row r="445" customFormat="false" ht="14.2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</row>
    <row r="446" customFormat="false" ht="14.2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</row>
    <row r="447" customFormat="false" ht="14.2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</row>
    <row r="448" customFormat="false" ht="14.2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</row>
    <row r="449" customFormat="false" ht="14.2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</row>
    <row r="450" customFormat="false" ht="14.2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</row>
    <row r="451" customFormat="false" ht="14.2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</row>
    <row r="452" customFormat="false" ht="14.2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</row>
    <row r="453" customFormat="false" ht="14.2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</row>
    <row r="454" customFormat="false" ht="14.2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</row>
    <row r="455" customFormat="false" ht="14.2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</row>
    <row r="456" customFormat="false" ht="14.2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</row>
    <row r="457" customFormat="false" ht="14.2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</row>
    <row r="458" customFormat="false" ht="14.2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</row>
    <row r="459" customFormat="false" ht="14.2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</row>
    <row r="460" customFormat="false" ht="14.2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</row>
    <row r="461" customFormat="false" ht="14.2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</row>
    <row r="462" customFormat="false" ht="14.2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</row>
    <row r="463" customFormat="false" ht="14.2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</row>
    <row r="464" customFormat="false" ht="14.2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</row>
    <row r="465" customFormat="false" ht="14.2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</row>
    <row r="466" customFormat="false" ht="14.2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</row>
    <row r="467" customFormat="false" ht="14.2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</row>
    <row r="468" customFormat="false" ht="14.2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</row>
    <row r="469" customFormat="false" ht="14.2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</row>
    <row r="470" customFormat="false" ht="14.2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</row>
    <row r="471" customFormat="false" ht="14.2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</row>
    <row r="472" customFormat="false" ht="14.2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</row>
    <row r="473" customFormat="false" ht="14.2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</row>
    <row r="474" customFormat="false" ht="14.2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</row>
    <row r="475" customFormat="false" ht="14.2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</row>
    <row r="476" customFormat="false" ht="14.2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</row>
    <row r="477" customFormat="false" ht="14.2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</row>
    <row r="478" customFormat="false" ht="14.2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</row>
    <row r="479" customFormat="false" ht="14.2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</row>
    <row r="480" customFormat="false" ht="14.2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</row>
    <row r="481" customFormat="false" ht="14.2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</row>
    <row r="482" customFormat="false" ht="14.2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</row>
    <row r="483" customFormat="false" ht="14.2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</row>
    <row r="484" customFormat="false" ht="14.2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</row>
    <row r="485" customFormat="false" ht="14.2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</row>
    <row r="486" customFormat="false" ht="14.2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</row>
    <row r="487" customFormat="false" ht="14.2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</row>
    <row r="488" customFormat="false" ht="14.2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</row>
    <row r="489" customFormat="false" ht="14.2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</row>
    <row r="490" customFormat="false" ht="14.2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</row>
    <row r="491" customFormat="false" ht="14.2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</row>
    <row r="492" customFormat="false" ht="14.2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</row>
    <row r="493" customFormat="false" ht="14.2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</row>
    <row r="494" customFormat="false" ht="14.2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</row>
    <row r="495" customFormat="false" ht="14.2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</row>
    <row r="496" customFormat="false" ht="14.2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</row>
    <row r="497" customFormat="false" ht="14.2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</row>
    <row r="498" customFormat="false" ht="14.2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</row>
    <row r="499" customFormat="false" ht="14.2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</row>
    <row r="500" customFormat="false" ht="14.2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</row>
    <row r="501" customFormat="false" ht="14.2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</row>
    <row r="502" customFormat="false" ht="14.2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</row>
    <row r="503" customFormat="false" ht="14.2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</row>
    <row r="504" customFormat="false" ht="14.2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</row>
    <row r="505" customFormat="false" ht="14.2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</row>
    <row r="506" customFormat="false" ht="14.2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</row>
    <row r="507" customFormat="false" ht="14.2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</row>
    <row r="508" customFormat="false" ht="14.2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</row>
    <row r="509" customFormat="false" ht="14.2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</row>
    <row r="510" customFormat="false" ht="14.2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</row>
    <row r="511" customFormat="false" ht="14.2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</row>
    <row r="512" customFormat="false" ht="14.2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</row>
    <row r="513" customFormat="false" ht="14.2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</row>
    <row r="514" customFormat="false" ht="14.2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</row>
    <row r="515" customFormat="false" ht="14.2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</row>
    <row r="516" customFormat="false" ht="14.2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</row>
    <row r="517" customFormat="false" ht="14.2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</row>
    <row r="518" customFormat="false" ht="14.2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</row>
    <row r="519" customFormat="false" ht="14.2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</row>
    <row r="520" customFormat="false" ht="14.2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</row>
    <row r="521" customFormat="false" ht="14.2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</row>
    <row r="522" customFormat="false" ht="14.2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</row>
    <row r="523" customFormat="false" ht="14.2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</row>
    <row r="524" customFormat="false" ht="14.2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</row>
    <row r="525" customFormat="false" ht="14.2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</row>
    <row r="526" customFormat="false" ht="14.2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</row>
    <row r="527" customFormat="false" ht="14.2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</row>
    <row r="528" customFormat="false" ht="14.2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</row>
    <row r="529" customFormat="false" ht="14.2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</row>
    <row r="530" customFormat="false" ht="14.2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</row>
    <row r="531" customFormat="false" ht="14.2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</row>
    <row r="532" customFormat="false" ht="14.2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</row>
    <row r="533" customFormat="false" ht="14.2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</row>
    <row r="534" customFormat="false" ht="14.2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</row>
    <row r="535" customFormat="false" ht="14.2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</row>
    <row r="536" customFormat="false" ht="14.2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</row>
    <row r="537" customFormat="false" ht="14.2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</row>
    <row r="538" customFormat="false" ht="14.2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</row>
    <row r="539" customFormat="false" ht="14.2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</row>
    <row r="540" customFormat="false" ht="14.2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</row>
    <row r="541" customFormat="false" ht="14.2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</row>
    <row r="542" customFormat="false" ht="14.2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</row>
    <row r="543" customFormat="false" ht="14.2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</row>
    <row r="544" customFormat="false" ht="14.2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</row>
    <row r="545" customFormat="false" ht="14.2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</row>
    <row r="546" customFormat="false" ht="14.2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</row>
    <row r="547" customFormat="false" ht="14.2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</row>
    <row r="548" customFormat="false" ht="14.2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</row>
    <row r="549" customFormat="false" ht="14.2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</row>
    <row r="550" customFormat="false" ht="14.2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</row>
    <row r="551" customFormat="false" ht="14.2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</row>
    <row r="552" customFormat="false" ht="14.2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</row>
    <row r="553" customFormat="false" ht="14.2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</row>
    <row r="554" customFormat="false" ht="14.2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</row>
    <row r="555" customFormat="false" ht="14.2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</row>
    <row r="556" customFormat="false" ht="14.2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</row>
    <row r="557" customFormat="false" ht="14.2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</row>
    <row r="558" customFormat="false" ht="14.2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</row>
    <row r="559" customFormat="false" ht="14.2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</row>
    <row r="560" customFormat="false" ht="14.2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</row>
    <row r="561" customFormat="false" ht="14.2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</row>
    <row r="562" customFormat="false" ht="14.2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</row>
    <row r="563" customFormat="false" ht="14.2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</row>
    <row r="564" customFormat="false" ht="14.2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</row>
    <row r="565" customFormat="false" ht="14.2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</row>
    <row r="566" customFormat="false" ht="14.2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</row>
    <row r="567" customFormat="false" ht="14.2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</row>
    <row r="568" customFormat="false" ht="14.2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</row>
    <row r="569" customFormat="false" ht="14.2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</row>
    <row r="570" customFormat="false" ht="14.2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</row>
    <row r="571" customFormat="false" ht="14.2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</row>
    <row r="572" customFormat="false" ht="14.2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</row>
    <row r="573" customFormat="false" ht="14.2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</row>
    <row r="574" customFormat="false" ht="14.2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</row>
    <row r="575" customFormat="false" ht="14.2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</row>
    <row r="576" customFormat="false" ht="14.2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</row>
    <row r="577" customFormat="false" ht="14.2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</row>
    <row r="578" customFormat="false" ht="14.2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</row>
    <row r="579" customFormat="false" ht="14.2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</row>
    <row r="580" customFormat="false" ht="14.2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</row>
    <row r="581" customFormat="false" ht="14.2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</row>
    <row r="582" customFormat="false" ht="14.2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</row>
    <row r="583" customFormat="false" ht="14.2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</row>
    <row r="584" customFormat="false" ht="14.2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</row>
    <row r="585" customFormat="false" ht="14.2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</row>
    <row r="586" customFormat="false" ht="14.2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</row>
    <row r="587" customFormat="false" ht="14.2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</row>
    <row r="588" customFormat="false" ht="14.2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</row>
    <row r="589" customFormat="false" ht="14.2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</row>
    <row r="590" customFormat="false" ht="14.2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</row>
    <row r="591" customFormat="false" ht="14.2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</row>
    <row r="592" customFormat="false" ht="14.2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</row>
    <row r="593" customFormat="false" ht="14.2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</row>
    <row r="594" customFormat="false" ht="14.2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</row>
    <row r="595" customFormat="false" ht="14.2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</row>
    <row r="596" customFormat="false" ht="14.2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</row>
    <row r="597" customFormat="false" ht="14.2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</row>
    <row r="598" customFormat="false" ht="14.2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</row>
    <row r="599" customFormat="false" ht="14.2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</row>
    <row r="600" customFormat="false" ht="14.2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</row>
    <row r="601" customFormat="false" ht="14.2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</row>
    <row r="602" customFormat="false" ht="14.2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</row>
    <row r="603" customFormat="false" ht="14.2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</row>
    <row r="604" customFormat="false" ht="14.2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</row>
    <row r="605" customFormat="false" ht="14.2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</row>
    <row r="606" customFormat="false" ht="14.2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</row>
    <row r="607" customFormat="false" ht="14.2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</row>
    <row r="608" customFormat="false" ht="14.2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</row>
    <row r="609" customFormat="false" ht="14.2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</row>
    <row r="610" customFormat="false" ht="14.2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</row>
    <row r="611" customFormat="false" ht="14.2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</row>
    <row r="612" customFormat="false" ht="14.2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</row>
    <row r="613" customFormat="false" ht="14.2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</row>
    <row r="614" customFormat="false" ht="14.2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</row>
    <row r="615" customFormat="false" ht="14.2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</row>
    <row r="616" customFormat="false" ht="14.2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</row>
    <row r="617" customFormat="false" ht="14.2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</row>
    <row r="618" customFormat="false" ht="14.2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</row>
    <row r="619" customFormat="false" ht="14.2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</row>
    <row r="620" customFormat="false" ht="14.2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</row>
    <row r="621" customFormat="false" ht="14.2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</row>
    <row r="622" customFormat="false" ht="14.2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</row>
    <row r="623" customFormat="false" ht="14.2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</row>
    <row r="624" customFormat="false" ht="14.2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</row>
    <row r="625" customFormat="false" ht="14.2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</row>
    <row r="626" customFormat="false" ht="14.2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</row>
    <row r="627" customFormat="false" ht="14.2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</row>
    <row r="628" customFormat="false" ht="14.2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</row>
    <row r="629" customFormat="false" ht="14.2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</row>
    <row r="630" customFormat="false" ht="14.2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</row>
    <row r="631" customFormat="false" ht="14.2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</row>
    <row r="632" customFormat="false" ht="14.2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</row>
    <row r="633" customFormat="false" ht="14.2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</row>
    <row r="634" customFormat="false" ht="14.2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</row>
    <row r="635" customFormat="false" ht="14.2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</row>
    <row r="636" customFormat="false" ht="14.2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</row>
    <row r="637" customFormat="false" ht="14.2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</row>
    <row r="638" customFormat="false" ht="14.2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</row>
    <row r="639" customFormat="false" ht="14.2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</row>
    <row r="640" customFormat="false" ht="14.2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</row>
    <row r="641" customFormat="false" ht="14.2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</row>
    <row r="642" customFormat="false" ht="14.2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</row>
    <row r="643" customFormat="false" ht="14.2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</row>
    <row r="644" customFormat="false" ht="14.2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</row>
    <row r="645" customFormat="false" ht="14.2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</row>
    <row r="646" customFormat="false" ht="14.2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</row>
    <row r="647" customFormat="false" ht="14.2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</row>
    <row r="648" customFormat="false" ht="14.2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</row>
    <row r="649" customFormat="false" ht="14.2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</row>
    <row r="650" customFormat="false" ht="14.2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</row>
    <row r="651" customFormat="false" ht="14.2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</row>
    <row r="652" customFormat="false" ht="14.2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</row>
    <row r="653" customFormat="false" ht="14.2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</row>
    <row r="654" customFormat="false" ht="14.2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</row>
    <row r="655" customFormat="false" ht="14.2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</row>
    <row r="656" customFormat="false" ht="14.2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</row>
    <row r="657" customFormat="false" ht="14.2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</row>
    <row r="658" customFormat="false" ht="14.2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</row>
    <row r="659" customFormat="false" ht="14.2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</row>
    <row r="660" customFormat="false" ht="14.2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</row>
    <row r="661" customFormat="false" ht="14.2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</row>
    <row r="662" customFormat="false" ht="14.2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</row>
    <row r="663" customFormat="false" ht="14.2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</row>
    <row r="664" customFormat="false" ht="14.2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</row>
    <row r="665" customFormat="false" ht="14.2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</row>
    <row r="666" customFormat="false" ht="14.2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</row>
    <row r="667" customFormat="false" ht="14.2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</row>
    <row r="668" customFormat="false" ht="14.2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</row>
    <row r="669" customFormat="false" ht="14.2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</row>
    <row r="670" customFormat="false" ht="14.2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</row>
    <row r="671" customFormat="false" ht="14.2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</row>
    <row r="672" customFormat="false" ht="14.2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</row>
  </sheetData>
  <autoFilter ref="A1:AP172"/>
  <dataValidations count="5">
    <dataValidation allowBlank="false" errorStyle="stop" operator="between" prompt="Choose Somatic or Unknown" promptTitle="Variant allele origin?" showDropDown="false" showErrorMessage="true" showInputMessage="true" sqref="AJ2:AJ172" type="list">
      <formula1>"Somatic,Unknown"</formula1>
      <formula2>0</formula2>
    </dataValidation>
    <dataValidation allowBlank="false" errorStyle="stop" operator="between" prompt="Choose YES or NO" promptTitle="Variant interpreted or not?" showDropDown="false" showErrorMessage="true" showInputMessage="true" sqref="AK2:AK172" type="list">
      <formula1>"YES,NO"</formula1>
      <formula2>0</formula2>
    </dataValidation>
    <dataValidation allowBlank="false" errorStyle="stop" operator="between" prompt="Choose YES or NO" promptTitle="Variant reported or not?" showDropDown="false" showErrorMessage="true" showInputMessage="true" sqref="AL2:AL172" type="list">
      <formula1>"YES,NO"</formula1>
      <formula2>0</formula2>
    </dataValidation>
    <dataValidation allowBlank="false" errorStyle="stop" operator="between" prompt="Choose variant classification" promptTitle="Variant classification?" showDropDown="false" showErrorMessage="true" showInputMessage="true" sqref="AN2:AN172" type="list">
      <formula1>"Oncogenic,Likely_oncogenic,Uncertain_significance,Likely_benign,Benign"</formula1>
      <formula2>0</formula2>
    </dataValidation>
    <dataValidation allowBlank="false" errorStyle="stop" operator="between" prompt="Choose YES or NO" promptTitle="Variant is an MNV?" showDropDown="false" showErrorMessage="true" showInputMessage="true" sqref="AO2:AO17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9" ySplit="1" topLeftCell="AE2" activePane="bottomRight" state="frozen"/>
      <selection pane="topLeft" activeCell="A1" activeCellId="0" sqref="A1"/>
      <selection pane="topRight" activeCell="AE1" activeCellId="0" sqref="AE1"/>
      <selection pane="bottomLeft" activeCell="A2" activeCellId="0" sqref="A2"/>
      <selection pane="bottomRight" activeCell="AH9" activeCellId="0" sqref="AH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27"/>
    <col collapsed="false" customWidth="true" hidden="false" outlineLevel="0" max="6" min="6" style="0" width="15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27"/>
    <col collapsed="false" customWidth="true" hidden="false" outlineLevel="0" max="11" min="11" style="0" width="17"/>
    <col collapsed="false" customWidth="true" hidden="false" outlineLevel="0" max="12" min="12" style="0" width="27"/>
    <col collapsed="false" customWidth="true" hidden="false" outlineLevel="0" max="13" min="13" style="0" width="13"/>
    <col collapsed="false" customWidth="true" hidden="false" outlineLevel="0" max="16" min="14" style="0" width="10"/>
    <col collapsed="false" customWidth="true" hidden="false" outlineLevel="0" max="18" min="17" style="0" width="18"/>
    <col collapsed="false" customWidth="true" hidden="false" outlineLevel="0" max="19" min="19" style="0" width="10"/>
    <col collapsed="false" customWidth="true" hidden="false" outlineLevel="0" max="21" min="20" style="0" width="16"/>
    <col collapsed="false" customWidth="true" hidden="false" outlineLevel="0" max="29" min="22" style="0" width="18"/>
    <col collapsed="false" customWidth="true" hidden="false" outlineLevel="0" max="31" min="30" style="0" width="13"/>
    <col collapsed="false" customWidth="true" hidden="false" outlineLevel="0" max="32" min="32" style="0" width="24.11"/>
    <col collapsed="false" customWidth="true" hidden="false" outlineLevel="0" max="33" min="33" style="0" width="29.88"/>
    <col collapsed="false" customWidth="true" hidden="false" outlineLevel="0" max="34" min="34" style="0" width="20.66"/>
    <col collapsed="false" customWidth="true" hidden="false" outlineLevel="0" max="35" min="35" style="0" width="24.11"/>
    <col collapsed="false" customWidth="true" hidden="false" outlineLevel="0" max="36" min="36" style="0" width="15"/>
    <col collapsed="false" customWidth="true" hidden="false" outlineLevel="0" max="37" min="37" style="0" width="13"/>
    <col collapsed="false" customWidth="true" hidden="false" outlineLevel="0" max="38" min="38" style="0" width="17"/>
    <col collapsed="false" customWidth="true" hidden="false" outlineLevel="0" max="39" min="39" style="0" width="10"/>
    <col collapsed="false" customWidth="true" hidden="false" outlineLevel="0" max="40" min="40" style="0" width="12"/>
    <col collapsed="false" customWidth="true" hidden="false" outlineLevel="0" max="41" min="41" style="0" width="10"/>
    <col collapsed="false" customWidth="true" hidden="false" outlineLevel="0" max="42" min="42" style="0" width="35"/>
  </cols>
  <sheetData>
    <row r="1" customFormat="false" ht="15" hidden="false" customHeight="true" outlineLevel="0" collapsed="false">
      <c r="A1" s="13" t="s">
        <v>39</v>
      </c>
      <c r="B1" s="13" t="s">
        <v>40</v>
      </c>
      <c r="C1" s="13" t="s">
        <v>41</v>
      </c>
      <c r="D1" s="13" t="s">
        <v>42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48</v>
      </c>
      <c r="K1" s="13" t="s">
        <v>49</v>
      </c>
      <c r="L1" s="13" t="s">
        <v>50</v>
      </c>
      <c r="M1" s="13" t="s">
        <v>51</v>
      </c>
      <c r="N1" s="13" t="s">
        <v>52</v>
      </c>
      <c r="O1" s="13" t="s">
        <v>53</v>
      </c>
      <c r="P1" s="13" t="s">
        <v>54</v>
      </c>
      <c r="Q1" s="13" t="s">
        <v>55</v>
      </c>
      <c r="R1" s="13" t="s">
        <v>56</v>
      </c>
      <c r="S1" s="13" t="s">
        <v>57</v>
      </c>
      <c r="T1" s="13" t="s">
        <v>58</v>
      </c>
      <c r="U1" s="13" t="s">
        <v>59</v>
      </c>
      <c r="V1" s="13" t="s">
        <v>60</v>
      </c>
      <c r="W1" s="13" t="s">
        <v>61</v>
      </c>
      <c r="X1" s="13" t="s">
        <v>62</v>
      </c>
      <c r="Y1" s="13" t="s">
        <v>63</v>
      </c>
      <c r="Z1" s="13" t="s">
        <v>64</v>
      </c>
      <c r="AA1" s="13" t="s">
        <v>65</v>
      </c>
      <c r="AB1" s="13" t="s">
        <v>66</v>
      </c>
      <c r="AC1" s="13" t="s">
        <v>67</v>
      </c>
      <c r="AD1" s="13" t="s">
        <v>68</v>
      </c>
      <c r="AE1" s="13" t="s">
        <v>69</v>
      </c>
      <c r="AF1" s="13" t="s">
        <v>70</v>
      </c>
      <c r="AG1" s="13" t="s">
        <v>71</v>
      </c>
      <c r="AH1" s="13" t="s">
        <v>72</v>
      </c>
      <c r="AI1" s="13" t="s">
        <v>73</v>
      </c>
      <c r="AJ1" s="13" t="s">
        <v>74</v>
      </c>
      <c r="AK1" s="13" t="s">
        <v>75</v>
      </c>
      <c r="AL1" s="13" t="s">
        <v>76</v>
      </c>
      <c r="AM1" s="13" t="s">
        <v>77</v>
      </c>
      <c r="AN1" s="13" t="s">
        <v>78</v>
      </c>
      <c r="AO1" s="13" t="s">
        <v>79</v>
      </c>
      <c r="AP1" s="13" t="s">
        <v>80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</row>
    <row r="2" customFormat="false" ht="15" hidden="false" customHeight="true" outlineLevel="0" collapsed="false">
      <c r="A2" s="0" t="s">
        <v>1</v>
      </c>
      <c r="B2" s="13" t="n">
        <v>19</v>
      </c>
      <c r="C2" s="13" t="n">
        <v>1293790</v>
      </c>
      <c r="D2" s="13" t="s">
        <v>263</v>
      </c>
      <c r="E2" s="13" t="s">
        <v>264</v>
      </c>
      <c r="F2" s="13" t="s">
        <v>324</v>
      </c>
      <c r="G2" s="13" t="s">
        <v>325</v>
      </c>
      <c r="H2" s="13" t="s">
        <v>326</v>
      </c>
      <c r="I2" s="21" t="s">
        <v>327</v>
      </c>
      <c r="J2" s="13" t="s">
        <v>328</v>
      </c>
      <c r="K2" s="13" t="s">
        <v>329</v>
      </c>
      <c r="L2" s="13" t="s">
        <v>330</v>
      </c>
      <c r="M2" s="13" t="n">
        <v>4107</v>
      </c>
      <c r="N2" s="14" t="n">
        <v>0.00121743</v>
      </c>
      <c r="O2" s="13" t="s">
        <v>89</v>
      </c>
      <c r="P2" s="13" t="s">
        <v>93</v>
      </c>
      <c r="Q2" s="13" t="s">
        <v>93</v>
      </c>
      <c r="R2" s="13" t="s">
        <v>93</v>
      </c>
      <c r="S2" s="15" t="str">
        <f aca="false">HYPERLINK("https://www.ncbi.nlm.nih.gov/snp/rs573652087", "rs573652087")</f>
        <v>rs573652087</v>
      </c>
      <c r="T2" s="15" t="n">
        <f aca="false">HYPERLINK("https://gnomad.broadinstitute.org/variant/19-12943790-AGAG-A?dataset=gnomad_r4", 0.000138045)</f>
        <v>0.000138045</v>
      </c>
      <c r="U2" s="15" t="n">
        <f aca="false">HYPERLINK("https://gnomad.broadinstitute.org/variant/19-12943790-AGAG-A?dataset=gnomad_r4", 0.000122612)</f>
        <v>0.000122612</v>
      </c>
      <c r="V2" s="13" t="n">
        <v>0.03</v>
      </c>
      <c r="W2" s="13" t="n">
        <v>0</v>
      </c>
      <c r="X2" s="13" t="n">
        <v>0</v>
      </c>
      <c r="Y2" s="13" t="n">
        <v>0</v>
      </c>
      <c r="Z2" s="13" t="n">
        <v>-47</v>
      </c>
      <c r="AA2" s="13" t="n">
        <v>2</v>
      </c>
      <c r="AB2" s="13" t="n">
        <v>-47</v>
      </c>
      <c r="AC2" s="13" t="n">
        <v>8</v>
      </c>
      <c r="AD2" s="13" t="n">
        <v>20.9</v>
      </c>
      <c r="AE2" s="13" t="s">
        <v>92</v>
      </c>
      <c r="AF2" s="13" t="s">
        <v>272</v>
      </c>
      <c r="AG2" s="13" t="s">
        <v>331</v>
      </c>
      <c r="AH2" s="13" t="s">
        <v>332</v>
      </c>
      <c r="AI2" s="13" t="s">
        <v>275</v>
      </c>
      <c r="AJ2" s="5"/>
      <c r="AK2" s="5"/>
      <c r="AL2" s="5"/>
      <c r="AM2" s="5"/>
      <c r="AN2" s="5"/>
      <c r="AO2" s="5"/>
      <c r="AP2" s="16" t="s">
        <v>333</v>
      </c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</row>
    <row r="3" customFormat="false" ht="15" hidden="false" customHeight="true" outlineLevel="0" collapsed="false">
      <c r="A3" s="0" t="s">
        <v>1</v>
      </c>
      <c r="B3" s="13" t="n">
        <v>19</v>
      </c>
      <c r="C3" s="13" t="n">
        <v>3302101</v>
      </c>
      <c r="D3" s="13" t="s">
        <v>334</v>
      </c>
      <c r="E3" s="13" t="s">
        <v>6</v>
      </c>
      <c r="F3" s="13" t="s">
        <v>335</v>
      </c>
      <c r="G3" s="13" t="s">
        <v>336</v>
      </c>
      <c r="H3" s="13" t="s">
        <v>337</v>
      </c>
      <c r="I3" s="21" t="s">
        <v>338</v>
      </c>
      <c r="J3" s="13" t="s">
        <v>339</v>
      </c>
      <c r="K3" s="13" t="s">
        <v>329</v>
      </c>
      <c r="L3" s="13" t="s">
        <v>340</v>
      </c>
      <c r="M3" s="13" t="n">
        <v>2231</v>
      </c>
      <c r="N3" s="14" t="n">
        <v>0.0112057</v>
      </c>
      <c r="O3" s="13" t="s">
        <v>89</v>
      </c>
      <c r="P3" s="15" t="n">
        <f aca="false">HYPERLINK("https://www.ncbi.nlm.nih.gov/clinvar/variation/1009372", 1009372)</f>
        <v>1009372</v>
      </c>
      <c r="Q3" s="13" t="s">
        <v>341</v>
      </c>
      <c r="R3" s="13" t="s">
        <v>342</v>
      </c>
      <c r="S3" s="15" t="str">
        <f aca="false">HYPERLINK("https://www.ncbi.nlm.nih.gov/snp/rs780345232", "rs780345232")</f>
        <v>rs780345232</v>
      </c>
      <c r="T3" s="15" t="n">
        <f aca="false">HYPERLINK("https://gnomad.broadinstitute.org/variant/19-33302101-TCGC-T?dataset=gnomad_r4", 0.00000699408)</f>
        <v>6.99408E-006</v>
      </c>
      <c r="U3" s="15" t="n">
        <f aca="false">HYPERLINK("https://gnomad.broadinstitute.org/variant/19-33302101-TCGC-T?dataset=gnomad_r4", 0.000137555)</f>
        <v>0.000137555</v>
      </c>
      <c r="V3" s="13" t="n">
        <v>0</v>
      </c>
      <c r="W3" s="13" t="n">
        <v>0</v>
      </c>
      <c r="X3" s="13" t="n">
        <v>0</v>
      </c>
      <c r="Y3" s="13" t="n">
        <v>0</v>
      </c>
      <c r="Z3" s="13" t="n">
        <v>49</v>
      </c>
      <c r="AA3" s="13" t="n">
        <v>46</v>
      </c>
      <c r="AB3" s="13" t="n">
        <v>50</v>
      </c>
      <c r="AC3" s="13" t="n">
        <v>4</v>
      </c>
      <c r="AD3" s="13" t="n">
        <v>18.66</v>
      </c>
      <c r="AE3" s="13" t="s">
        <v>343</v>
      </c>
      <c r="AF3" s="13" t="s">
        <v>93</v>
      </c>
      <c r="AG3" s="13" t="s">
        <v>93</v>
      </c>
      <c r="AH3" s="13" t="s">
        <v>93</v>
      </c>
      <c r="AI3" s="13" t="s">
        <v>93</v>
      </c>
      <c r="AJ3" s="5"/>
      <c r="AK3" s="5"/>
      <c r="AL3" s="5"/>
      <c r="AM3" s="5"/>
      <c r="AN3" s="5"/>
      <c r="AO3" s="5"/>
      <c r="AP3" s="16" t="s">
        <v>344</v>
      </c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</row>
    <row r="8" customFormat="false" ht="1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</row>
    <row r="9" customFormat="false" ht="1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</row>
    <row r="10" customFormat="false" ht="1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</row>
    <row r="11" customFormat="false" ht="1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</row>
    <row r="12" customFormat="false" ht="1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</row>
    <row r="13" customFormat="false" ht="1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</row>
    <row r="14" customFormat="false" ht="1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</row>
    <row r="15" customFormat="false" ht="1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</row>
    <row r="16" customFormat="false" ht="1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</row>
    <row r="20" customFormat="false" ht="1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</row>
    <row r="21" customFormat="false" ht="1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</row>
    <row r="22" customFormat="false" ht="1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</row>
    <row r="25" customFormat="false" ht="1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</row>
    <row r="60" customFormat="false" ht="1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</row>
    <row r="61" customFormat="false" ht="1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</row>
    <row r="62" customFormat="false" ht="1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</row>
    <row r="63" customFormat="false" ht="1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</row>
    <row r="64" customFormat="false" ht="1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</row>
    <row r="65" customFormat="false" ht="1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</row>
    <row r="66" customFormat="false" ht="1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</row>
    <row r="67" customFormat="false" ht="1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</row>
    <row r="68" customFormat="false" ht="1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</row>
    <row r="69" customFormat="false" ht="1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</row>
    <row r="70" customFormat="false" ht="1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</row>
    <row r="71" customFormat="false" ht="1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</row>
    <row r="72" customFormat="false" ht="1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</row>
    <row r="73" customFormat="false" ht="1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</row>
    <row r="74" customFormat="false" ht="1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</row>
    <row r="75" customFormat="false" ht="1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</row>
    <row r="76" customFormat="false" ht="1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</row>
    <row r="77" customFormat="false" ht="1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</row>
    <row r="78" customFormat="false" ht="1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</row>
    <row r="79" customFormat="false" ht="1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</row>
    <row r="80" customFormat="false" ht="1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</row>
    <row r="81" customFormat="false" ht="1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</row>
    <row r="82" customFormat="false" ht="1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</row>
    <row r="83" customFormat="false" ht="1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</row>
    <row r="84" customFormat="false" ht="1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</row>
    <row r="85" customFormat="false" ht="1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</row>
    <row r="86" customFormat="false" ht="1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</row>
    <row r="87" customFormat="false" ht="1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</row>
    <row r="88" customFormat="false" ht="1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</row>
    <row r="89" customFormat="false" ht="1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</row>
    <row r="90" customFormat="false" ht="1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</row>
    <row r="91" customFormat="false" ht="1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</row>
    <row r="92" customFormat="false" ht="1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</row>
    <row r="93" customFormat="false" ht="1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</row>
    <row r="94" customFormat="false" ht="1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</row>
    <row r="95" customFormat="false" ht="1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</row>
    <row r="96" customFormat="false" ht="1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</row>
    <row r="97" customFormat="false" ht="1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</row>
    <row r="98" customFormat="false" ht="1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</row>
    <row r="99" customFormat="false" ht="1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</row>
    <row r="100" customFormat="false" ht="1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</row>
    <row r="101" customFormat="false" ht="1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</row>
    <row r="102" customFormat="false" ht="1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</row>
    <row r="103" customFormat="false" ht="1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</row>
    <row r="104" customFormat="false" ht="1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</row>
    <row r="105" customFormat="false" ht="1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</row>
    <row r="106" customFormat="false" ht="1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</row>
    <row r="107" customFormat="false" ht="1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</row>
    <row r="108" customFormat="false" ht="1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</row>
    <row r="109" customFormat="false" ht="1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</row>
    <row r="110" customFormat="false" ht="1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</row>
    <row r="111" customFormat="false" ht="1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</row>
    <row r="112" customFormat="false" ht="1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</row>
    <row r="113" customFormat="false" ht="1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</row>
    <row r="114" customFormat="false" ht="1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</row>
    <row r="115" customFormat="false" ht="1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</row>
    <row r="116" customFormat="false" ht="1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</row>
    <row r="117" customFormat="false" ht="1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</row>
    <row r="118" customFormat="false" ht="1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</row>
    <row r="119" customFormat="false" ht="1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</row>
    <row r="120" customFormat="false" ht="1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</row>
    <row r="121" customFormat="false" ht="1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</row>
    <row r="122" customFormat="false" ht="1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</row>
    <row r="123" customFormat="false" ht="1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</row>
    <row r="124" customFormat="false" ht="1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</row>
    <row r="125" customFormat="false" ht="1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</row>
    <row r="126" customFormat="false" ht="1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</row>
    <row r="127" customFormat="false" ht="1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</row>
    <row r="128" customFormat="false" ht="1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</row>
    <row r="129" customFormat="false" ht="1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</row>
    <row r="130" customFormat="false" ht="1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</row>
    <row r="131" customFormat="false" ht="1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</row>
    <row r="132" customFormat="false" ht="1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</row>
    <row r="133" customFormat="false" ht="1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</row>
    <row r="134" customFormat="false" ht="1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</row>
    <row r="135" customFormat="false" ht="1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</row>
    <row r="136" customFormat="false" ht="1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</row>
    <row r="137" customFormat="false" ht="1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</row>
    <row r="138" customFormat="false" ht="1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</row>
    <row r="139" customFormat="false" ht="1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</row>
    <row r="140" customFormat="false" ht="1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</row>
    <row r="141" customFormat="false" ht="1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</row>
    <row r="142" customFormat="false" ht="1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</row>
    <row r="143" customFormat="false" ht="1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</row>
    <row r="144" customFormat="false" ht="1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</row>
    <row r="145" customFormat="false" ht="1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</row>
    <row r="146" customFormat="false" ht="1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</row>
    <row r="147" customFormat="false" ht="1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</row>
    <row r="148" customFormat="false" ht="1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</row>
    <row r="149" customFormat="false" ht="1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</row>
    <row r="150" customFormat="false" ht="1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</row>
    <row r="151" customFormat="false" ht="1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</row>
    <row r="152" customFormat="false" ht="1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</row>
    <row r="153" customFormat="false" ht="1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</row>
    <row r="154" customFormat="false" ht="1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</row>
    <row r="155" customFormat="false" ht="1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</row>
    <row r="156" customFormat="false" ht="1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</row>
    <row r="157" customFormat="false" ht="1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</row>
    <row r="158" customFormat="false" ht="1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</row>
    <row r="159" customFormat="false" ht="1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</row>
    <row r="160" customFormat="false" ht="1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</row>
    <row r="161" customFormat="false" ht="1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</row>
    <row r="162" customFormat="false" ht="1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</row>
    <row r="163" customFormat="false" ht="1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</row>
    <row r="164" customFormat="false" ht="1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</row>
    <row r="165" customFormat="false" ht="1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</row>
    <row r="166" customFormat="false" ht="1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</row>
    <row r="167" customFormat="false" ht="1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</row>
    <row r="168" customFormat="false" ht="1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</row>
    <row r="169" customFormat="false" ht="1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</row>
    <row r="170" customFormat="false" ht="1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</row>
    <row r="171" customFormat="false" ht="1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</row>
    <row r="172" customFormat="false" ht="1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</row>
    <row r="173" customFormat="false" ht="1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</row>
    <row r="174" customFormat="false" ht="1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</row>
    <row r="175" customFormat="false" ht="1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</row>
    <row r="176" customFormat="false" ht="1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</row>
    <row r="177" customFormat="false" ht="1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</row>
    <row r="178" customFormat="false" ht="1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</row>
    <row r="179" customFormat="false" ht="1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</row>
    <row r="180" customFormat="false" ht="1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</row>
    <row r="181" customFormat="false" ht="1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</row>
    <row r="182" customFormat="false" ht="1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</row>
    <row r="183" customFormat="false" ht="1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</row>
    <row r="184" customFormat="false" ht="1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</row>
    <row r="185" customFormat="false" ht="1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</row>
    <row r="186" customFormat="false" ht="1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</row>
    <row r="187" customFormat="false" ht="1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</row>
    <row r="188" customFormat="false" ht="1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</row>
    <row r="189" customFormat="false" ht="1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</row>
    <row r="190" customFormat="false" ht="1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</row>
    <row r="191" customFormat="false" ht="1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</row>
    <row r="192" customFormat="false" ht="1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</row>
    <row r="193" customFormat="false" ht="1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</row>
    <row r="194" customFormat="false" ht="1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</row>
    <row r="195" customFormat="false" ht="1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</row>
    <row r="196" customFormat="false" ht="1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</row>
    <row r="197" customFormat="false" ht="1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</row>
    <row r="198" customFormat="false" ht="1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</row>
    <row r="199" customFormat="false" ht="1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</row>
    <row r="200" customFormat="false" ht="1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</row>
    <row r="201" customFormat="false" ht="1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</row>
    <row r="202" customFormat="false" ht="1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</row>
    <row r="203" customFormat="false" ht="1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</row>
    <row r="204" customFormat="false" ht="1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</row>
    <row r="205" customFormat="false" ht="1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</row>
    <row r="206" customFormat="false" ht="1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</row>
    <row r="207" customFormat="false" ht="1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</row>
    <row r="208" customFormat="false" ht="1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</row>
    <row r="209" customFormat="false" ht="1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</row>
    <row r="210" customFormat="false" ht="1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</row>
    <row r="211" customFormat="false" ht="1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</row>
    <row r="212" customFormat="false" ht="1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</row>
    <row r="213" customFormat="false" ht="1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</row>
    <row r="214" customFormat="false" ht="1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</row>
    <row r="215" customFormat="false" ht="1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</row>
    <row r="216" customFormat="false" ht="1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</row>
    <row r="217" customFormat="false" ht="1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</row>
    <row r="218" customFormat="false" ht="1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</row>
    <row r="219" customFormat="false" ht="1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</row>
    <row r="220" customFormat="false" ht="1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</row>
    <row r="221" customFormat="false" ht="1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</row>
    <row r="222" customFormat="false" ht="1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</row>
    <row r="223" customFormat="false" ht="1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</row>
    <row r="224" customFormat="false" ht="1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</row>
    <row r="225" customFormat="false" ht="1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</row>
    <row r="226" customFormat="false" ht="1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</row>
    <row r="227" customFormat="false" ht="1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</row>
    <row r="228" customFormat="false" ht="1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</row>
    <row r="229" customFormat="false" ht="1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</row>
    <row r="230" customFormat="false" ht="1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</row>
    <row r="231" customFormat="false" ht="1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</row>
    <row r="232" customFormat="false" ht="1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</row>
    <row r="233" customFormat="false" ht="1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</row>
    <row r="234" customFormat="false" ht="1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</row>
    <row r="235" customFormat="false" ht="1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</row>
    <row r="236" customFormat="false" ht="1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</row>
    <row r="237" customFormat="false" ht="1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</row>
    <row r="238" customFormat="false" ht="1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</row>
    <row r="239" customFormat="false" ht="1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</row>
    <row r="240" customFormat="false" ht="1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</row>
    <row r="241" customFormat="false" ht="1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</row>
    <row r="242" customFormat="false" ht="1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</row>
    <row r="243" customFormat="false" ht="1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</row>
    <row r="244" customFormat="false" ht="1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</row>
    <row r="245" customFormat="false" ht="1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</row>
    <row r="246" customFormat="false" ht="1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</row>
    <row r="247" customFormat="false" ht="1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</row>
    <row r="248" customFormat="false" ht="1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</row>
    <row r="249" customFormat="false" ht="1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</row>
    <row r="250" customFormat="false" ht="1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</row>
    <row r="251" customFormat="false" ht="1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</row>
    <row r="252" customFormat="false" ht="1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</row>
    <row r="253" customFormat="false" ht="1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</row>
    <row r="254" customFormat="false" ht="1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</row>
    <row r="255" customFormat="false" ht="1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</row>
    <row r="256" customFormat="false" ht="1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</row>
    <row r="257" customFormat="false" ht="1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</row>
    <row r="258" customFormat="false" ht="1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</row>
    <row r="259" customFormat="false" ht="1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</row>
    <row r="260" customFormat="false" ht="1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</row>
    <row r="261" customFormat="false" ht="1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</row>
    <row r="262" customFormat="false" ht="1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</row>
    <row r="263" customFormat="false" ht="1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</row>
    <row r="264" customFormat="false" ht="1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</row>
    <row r="265" customFormat="false" ht="1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</row>
    <row r="266" customFormat="false" ht="1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</row>
    <row r="267" customFormat="false" ht="1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</row>
    <row r="268" customFormat="false" ht="1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</row>
    <row r="269" customFormat="false" ht="1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</row>
    <row r="270" customFormat="false" ht="1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</row>
    <row r="271" customFormat="false" ht="1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</row>
    <row r="272" customFormat="false" ht="1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</row>
    <row r="273" customFormat="false" ht="1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</row>
    <row r="274" customFormat="false" ht="1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</row>
    <row r="275" customFormat="false" ht="1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</row>
    <row r="276" customFormat="false" ht="1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</row>
    <row r="277" customFormat="false" ht="1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</row>
    <row r="278" customFormat="false" ht="1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</row>
    <row r="279" customFormat="false" ht="1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</row>
    <row r="280" customFormat="false" ht="1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</row>
    <row r="281" customFormat="false" ht="1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</row>
    <row r="282" customFormat="false" ht="1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</row>
    <row r="283" customFormat="false" ht="1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</row>
    <row r="284" customFormat="false" ht="1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</row>
    <row r="285" customFormat="false" ht="1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</row>
    <row r="286" customFormat="false" ht="1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</row>
    <row r="287" customFormat="false" ht="1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</row>
    <row r="288" customFormat="false" ht="1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</row>
    <row r="289" customFormat="false" ht="1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</row>
    <row r="290" customFormat="false" ht="1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</row>
    <row r="291" customFormat="false" ht="1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</row>
    <row r="292" customFormat="false" ht="1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</row>
    <row r="293" customFormat="false" ht="1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</row>
    <row r="294" customFormat="false" ht="1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</row>
    <row r="295" customFormat="false" ht="1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</row>
    <row r="296" customFormat="false" ht="1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</row>
    <row r="297" customFormat="false" ht="1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</row>
    <row r="298" customFormat="false" ht="1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</row>
    <row r="299" customFormat="false" ht="1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</row>
    <row r="300" customFormat="false" ht="1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</row>
    <row r="301" customFormat="false" ht="1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</row>
    <row r="302" customFormat="false" ht="1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</row>
    <row r="303" customFormat="false" ht="1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</row>
    <row r="304" customFormat="false" ht="1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</row>
    <row r="305" customFormat="false" ht="1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</row>
    <row r="306" customFormat="false" ht="1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</row>
    <row r="307" customFormat="false" ht="1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</row>
    <row r="308" customFormat="false" ht="1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</row>
    <row r="309" customFormat="false" ht="1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</row>
    <row r="310" customFormat="false" ht="1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</row>
    <row r="311" customFormat="false" ht="1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</row>
    <row r="312" customFormat="false" ht="1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</row>
    <row r="313" customFormat="false" ht="1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</row>
    <row r="314" customFormat="false" ht="1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</row>
    <row r="315" customFormat="false" ht="1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</row>
    <row r="316" customFormat="false" ht="1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</row>
    <row r="317" customFormat="false" ht="1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</row>
    <row r="318" customFormat="false" ht="1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</row>
    <row r="319" customFormat="false" ht="1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</row>
    <row r="320" customFormat="false" ht="1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</row>
    <row r="321" customFormat="false" ht="1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</row>
    <row r="322" customFormat="false" ht="1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</row>
    <row r="323" customFormat="false" ht="1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</row>
    <row r="324" customFormat="false" ht="1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</row>
    <row r="325" customFormat="false" ht="1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</row>
    <row r="326" customFormat="false" ht="1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</row>
    <row r="327" customFormat="false" ht="1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</row>
    <row r="328" customFormat="false" ht="1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</row>
    <row r="329" customFormat="false" ht="1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</row>
    <row r="330" customFormat="false" ht="1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</row>
    <row r="331" customFormat="false" ht="1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</row>
    <row r="332" customFormat="false" ht="1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</row>
    <row r="333" customFormat="false" ht="1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</row>
    <row r="334" customFormat="false" ht="1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</row>
    <row r="335" customFormat="false" ht="1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</row>
    <row r="336" customFormat="false" ht="1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</row>
    <row r="337" customFormat="false" ht="1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</row>
    <row r="338" customFormat="false" ht="1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</row>
    <row r="339" customFormat="false" ht="1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</row>
    <row r="340" customFormat="false" ht="1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</row>
    <row r="341" customFormat="false" ht="1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</row>
    <row r="342" customFormat="false" ht="1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</row>
    <row r="343" customFormat="false" ht="1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</row>
    <row r="344" customFormat="false" ht="1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</row>
    <row r="345" customFormat="false" ht="1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</row>
    <row r="346" customFormat="false" ht="1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</row>
    <row r="347" customFormat="false" ht="1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</row>
    <row r="348" customFormat="false" ht="1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</row>
    <row r="349" customFormat="false" ht="1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</row>
    <row r="350" customFormat="false" ht="1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</row>
    <row r="351" customFormat="false" ht="1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</row>
    <row r="352" customFormat="false" ht="1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</row>
    <row r="353" customFormat="false" ht="1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</row>
    <row r="354" customFormat="false" ht="1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</row>
    <row r="355" customFormat="false" ht="1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</row>
    <row r="356" customFormat="false" ht="1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</row>
    <row r="357" customFormat="false" ht="1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</row>
    <row r="358" customFormat="false" ht="1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</row>
    <row r="359" customFormat="false" ht="1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</row>
    <row r="360" customFormat="false" ht="1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</row>
    <row r="361" customFormat="false" ht="1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</row>
    <row r="362" customFormat="false" ht="1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</row>
    <row r="363" customFormat="false" ht="1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</row>
    <row r="364" customFormat="false" ht="1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</row>
    <row r="365" customFormat="false" ht="1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</row>
    <row r="366" customFormat="false" ht="1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</row>
    <row r="367" customFormat="false" ht="1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</row>
    <row r="368" customFormat="false" ht="1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</row>
    <row r="369" customFormat="false" ht="1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</row>
    <row r="370" customFormat="false" ht="1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</row>
    <row r="371" customFormat="false" ht="1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</row>
    <row r="372" customFormat="false" ht="1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</row>
    <row r="373" customFormat="false" ht="1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</row>
    <row r="374" customFormat="false" ht="1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</row>
    <row r="375" customFormat="false" ht="1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</row>
    <row r="376" customFormat="false" ht="1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</row>
    <row r="377" customFormat="false" ht="1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</row>
    <row r="378" customFormat="false" ht="1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</row>
    <row r="379" customFormat="false" ht="1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</row>
    <row r="380" customFormat="false" ht="1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</row>
    <row r="381" customFormat="false" ht="1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</row>
    <row r="382" customFormat="false" ht="1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</row>
    <row r="383" customFormat="false" ht="1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</row>
    <row r="384" customFormat="false" ht="1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</row>
    <row r="385" customFormat="false" ht="1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</row>
    <row r="386" customFormat="false" ht="1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</row>
    <row r="387" customFormat="false" ht="1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</row>
    <row r="388" customFormat="false" ht="1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</row>
    <row r="389" customFormat="false" ht="1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</row>
    <row r="390" customFormat="false" ht="1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</row>
    <row r="391" customFormat="false" ht="1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</row>
    <row r="392" customFormat="false" ht="1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</row>
    <row r="393" customFormat="false" ht="1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</row>
    <row r="394" customFormat="false" ht="1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</row>
    <row r="395" customFormat="false" ht="1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</row>
    <row r="396" customFormat="false" ht="1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</row>
    <row r="397" customFormat="false" ht="1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</row>
    <row r="398" customFormat="false" ht="1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</row>
    <row r="399" customFormat="false" ht="1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</row>
    <row r="400" customFormat="false" ht="1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</row>
    <row r="401" customFormat="false" ht="1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</row>
    <row r="402" customFormat="false" ht="1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</row>
    <row r="403" customFormat="false" ht="1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</row>
    <row r="404" customFormat="false" ht="1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</row>
    <row r="405" customFormat="false" ht="1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</row>
    <row r="406" customFormat="false" ht="1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</row>
    <row r="407" customFormat="false" ht="1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</row>
    <row r="408" customFormat="false" ht="1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</row>
    <row r="409" customFormat="false" ht="1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</row>
    <row r="410" customFormat="false" ht="1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</row>
    <row r="411" customFormat="false" ht="1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</row>
    <row r="412" customFormat="false" ht="1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</row>
    <row r="413" customFormat="false" ht="1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</row>
    <row r="414" customFormat="false" ht="1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</row>
    <row r="415" customFormat="false" ht="1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</row>
    <row r="416" customFormat="false" ht="1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</row>
    <row r="417" customFormat="false" ht="1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</row>
    <row r="418" customFormat="false" ht="1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</row>
    <row r="419" customFormat="false" ht="1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</row>
    <row r="420" customFormat="false" ht="1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</row>
    <row r="421" customFormat="false" ht="1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</row>
    <row r="422" customFormat="false" ht="1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</row>
    <row r="423" customFormat="false" ht="1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</row>
    <row r="424" customFormat="false" ht="1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</row>
    <row r="425" customFormat="false" ht="1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</row>
    <row r="426" customFormat="false" ht="1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</row>
    <row r="427" customFormat="false" ht="1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</row>
    <row r="428" customFormat="false" ht="1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</row>
    <row r="429" customFormat="false" ht="1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</row>
    <row r="430" customFormat="false" ht="1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</row>
    <row r="431" customFormat="false" ht="1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</row>
    <row r="432" customFormat="false" ht="1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</row>
    <row r="433" customFormat="false" ht="1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</row>
    <row r="434" customFormat="false" ht="1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</row>
    <row r="435" customFormat="false" ht="1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</row>
    <row r="436" customFormat="false" ht="1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</row>
    <row r="437" customFormat="false" ht="1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</row>
    <row r="438" customFormat="false" ht="1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</row>
    <row r="439" customFormat="false" ht="1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</row>
    <row r="440" customFormat="false" ht="1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</row>
    <row r="441" customFormat="false" ht="1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</row>
    <row r="442" customFormat="false" ht="1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</row>
    <row r="443" customFormat="false" ht="1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</row>
    <row r="444" customFormat="false" ht="1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</row>
    <row r="445" customFormat="false" ht="1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</row>
    <row r="446" customFormat="false" ht="1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</row>
    <row r="447" customFormat="false" ht="1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</row>
    <row r="448" customFormat="false" ht="1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</row>
    <row r="449" customFormat="false" ht="1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</row>
    <row r="450" customFormat="false" ht="1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</row>
    <row r="451" customFormat="false" ht="1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</row>
    <row r="452" customFormat="false" ht="1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</row>
    <row r="453" customFormat="false" ht="1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</row>
    <row r="454" customFormat="false" ht="1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</row>
    <row r="455" customFormat="false" ht="1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</row>
    <row r="456" customFormat="false" ht="1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</row>
    <row r="457" customFormat="false" ht="1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</row>
    <row r="458" customFormat="false" ht="1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</row>
    <row r="459" customFormat="false" ht="1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</row>
    <row r="460" customFormat="false" ht="1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</row>
    <row r="461" customFormat="false" ht="1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</row>
    <row r="462" customFormat="false" ht="1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</row>
    <row r="463" customFormat="false" ht="1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</row>
    <row r="464" customFormat="false" ht="1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</row>
    <row r="465" customFormat="false" ht="1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</row>
    <row r="466" customFormat="false" ht="1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</row>
    <row r="467" customFormat="false" ht="1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</row>
    <row r="468" customFormat="false" ht="1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</row>
    <row r="469" customFormat="false" ht="1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</row>
    <row r="470" customFormat="false" ht="1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</row>
    <row r="471" customFormat="false" ht="1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</row>
    <row r="472" customFormat="false" ht="1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</row>
    <row r="473" customFormat="false" ht="1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</row>
    <row r="474" customFormat="false" ht="1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</row>
    <row r="475" customFormat="false" ht="1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</row>
    <row r="476" customFormat="false" ht="1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</row>
    <row r="477" customFormat="false" ht="1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</row>
    <row r="478" customFormat="false" ht="1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</row>
    <row r="479" customFormat="false" ht="1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</row>
    <row r="480" customFormat="false" ht="1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</row>
    <row r="481" customFormat="false" ht="1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</row>
    <row r="482" customFormat="false" ht="1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</row>
    <row r="483" customFormat="false" ht="1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</row>
    <row r="484" customFormat="false" ht="1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</row>
    <row r="485" customFormat="false" ht="1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</row>
    <row r="486" customFormat="false" ht="1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</row>
    <row r="487" customFormat="false" ht="1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</row>
    <row r="488" customFormat="false" ht="1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</row>
    <row r="489" customFormat="false" ht="1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</row>
    <row r="490" customFormat="false" ht="1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</row>
    <row r="491" customFormat="false" ht="1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</row>
    <row r="492" customFormat="false" ht="1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</row>
    <row r="493" customFormat="false" ht="1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</row>
    <row r="494" customFormat="false" ht="1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</row>
    <row r="495" customFormat="false" ht="1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</row>
    <row r="496" customFormat="false" ht="1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</row>
    <row r="497" customFormat="false" ht="1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</row>
    <row r="498" customFormat="false" ht="1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</row>
    <row r="499" customFormat="false" ht="1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</row>
    <row r="500" customFormat="false" ht="1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</row>
    <row r="501" customFormat="false" ht="1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</row>
    <row r="502" customFormat="false" ht="1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</row>
    <row r="503" customFormat="false" ht="1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AP3"/>
  <dataValidations count="5">
    <dataValidation allowBlank="false" errorStyle="stop" operator="between" prompt="Choose Somatic or Unknown" promptTitle="Variant allele origin?" showDropDown="false" showErrorMessage="true" showInputMessage="true" sqref="AJ2:AJ3" type="list">
      <formula1>"Somatic,Unknown"</formula1>
      <formula2>0</formula2>
    </dataValidation>
    <dataValidation allowBlank="false" errorStyle="stop" operator="between" prompt="Choose YES or NO" promptTitle="Variant interpreted or not?" showDropDown="false" showErrorMessage="true" showInputMessage="true" sqref="AK2:AK3" type="list">
      <formula1>"YES,NO"</formula1>
      <formula2>0</formula2>
    </dataValidation>
    <dataValidation allowBlank="false" errorStyle="stop" operator="between" prompt="Choose YES or NO" promptTitle="Variant reported or not?" showDropDown="false" showErrorMessage="true" showInputMessage="true" sqref="AL2:AL3" type="list">
      <formula1>"YES,NO"</formula1>
      <formula2>0</formula2>
    </dataValidation>
    <dataValidation allowBlank="false" errorStyle="stop" operator="between" prompt="Choose variant classification" promptTitle="Variant classification?" showDropDown="false" showErrorMessage="true" showInputMessage="true" sqref="AN2:AN3" type="list">
      <formula1>"Oncogenic,Likely_oncogenic,Uncertain_significance,Likely_benign,Benign"</formula1>
      <formula2>0</formula2>
    </dataValidation>
    <dataValidation allowBlank="false" errorStyle="stop" operator="between" prompt="Choose YES or NO" promptTitle="Variant is an MNV?" showDropDown="false" showErrorMessage="true" showInputMessage="true" sqref="AO2:AO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2026-02-13T21:18:11Z</dcterms:created>
  <dc:creator>openpyxl</dc:creator>
  <dc:description/>
  <dc:language>en-GB</dc:language>
  <cp:lastModifiedBy/>
  <dcterms:modified xsi:type="dcterms:W3CDTF">2026-03-23T23:57:57Z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