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8" i="1"/>
  <c r="H32"/>
  <c r="J31"/>
  <c r="H31"/>
  <c r="J41"/>
  <c r="J40"/>
  <c r="H34"/>
  <c r="K34" s="1"/>
  <c r="H35"/>
  <c r="I35" s="1"/>
  <c r="J35" s="1"/>
  <c r="K35" s="1"/>
  <c r="I32"/>
  <c r="J32" s="1"/>
  <c r="K32" s="1"/>
  <c r="H29"/>
  <c r="I29" s="1"/>
  <c r="J29" s="1"/>
  <c r="K29" s="1"/>
  <c r="G36"/>
  <c r="G33"/>
  <c r="D34"/>
  <c r="D31"/>
  <c r="D28"/>
  <c r="D27"/>
  <c r="D26"/>
  <c r="D25"/>
  <c r="D16"/>
  <c r="D12"/>
  <c r="G27"/>
  <c r="H27" s="1"/>
  <c r="I27" s="1"/>
  <c r="J27" s="1"/>
  <c r="K27" s="1"/>
  <c r="J34"/>
  <c r="G30"/>
  <c r="J28"/>
  <c r="H26"/>
  <c r="J26" s="1"/>
  <c r="K26" s="1"/>
  <c r="G26"/>
  <c r="I26" s="1"/>
  <c r="H25"/>
  <c r="I25" s="1"/>
  <c r="J25" s="1"/>
  <c r="K25" s="1"/>
  <c r="G25"/>
  <c r="G21"/>
  <c r="H21" s="1"/>
  <c r="I21" s="1"/>
  <c r="J21" s="1"/>
  <c r="G20"/>
  <c r="H20" s="1"/>
  <c r="I20" s="1"/>
  <c r="J20" s="1"/>
  <c r="F17"/>
  <c r="F18" s="1"/>
  <c r="F19" s="1"/>
  <c r="H16"/>
  <c r="H17" s="1"/>
  <c r="H18" s="1"/>
  <c r="H19" s="1"/>
  <c r="G16"/>
  <c r="I16" s="1"/>
  <c r="H13"/>
  <c r="I13" s="1"/>
  <c r="J13" s="1"/>
  <c r="K13" s="1"/>
  <c r="H12"/>
  <c r="I12" s="1"/>
  <c r="J12" s="1"/>
  <c r="K12" s="1"/>
  <c r="J33" l="1"/>
  <c r="H36"/>
  <c r="J36"/>
  <c r="J30"/>
  <c r="H30"/>
  <c r="G17"/>
  <c r="G18" s="1"/>
  <c r="G19" s="1"/>
  <c r="I17"/>
  <c r="I18" s="1"/>
  <c r="I19" s="1"/>
  <c r="K16"/>
  <c r="J16"/>
  <c r="J17" s="1"/>
  <c r="J18" s="1"/>
  <c r="J19" s="1"/>
  <c r="I28"/>
  <c r="K28"/>
  <c r="K30" s="1"/>
  <c r="I31"/>
  <c r="I33" s="1"/>
  <c r="K31"/>
  <c r="K33" s="1"/>
  <c r="I34"/>
  <c r="I36" l="1"/>
  <c r="K36"/>
  <c r="K17"/>
  <c r="K18" s="1"/>
  <c r="K19" s="1"/>
  <c r="I30"/>
</calcChain>
</file>

<file path=xl/sharedStrings.xml><?xml version="1.0" encoding="utf-8"?>
<sst xmlns="http://schemas.openxmlformats.org/spreadsheetml/2006/main" count="95" uniqueCount="79">
  <si>
    <t>产品检验报告</t>
  </si>
  <si>
    <t>顾客名称</t>
  </si>
  <si>
    <t>产品名称</t>
  </si>
  <si>
    <t>PTC热敏电阻</t>
  </si>
  <si>
    <t>数量</t>
  </si>
  <si>
    <t>批号</t>
  </si>
  <si>
    <t>№</t>
  </si>
  <si>
    <t>检验项目</t>
  </si>
  <si>
    <t>技术要求</t>
  </si>
  <si>
    <t>n=</t>
  </si>
  <si>
    <t>判定</t>
  </si>
  <si>
    <t>合格</t>
  </si>
  <si>
    <t>合格</t>
    <phoneticPr fontId="1" type="noConversion"/>
  </si>
  <si>
    <t>生产单位</t>
  </si>
  <si>
    <t>规格型号</t>
  </si>
  <si>
    <t>执行标准</t>
  </si>
  <si>
    <t>外观</t>
  </si>
  <si>
    <t>本体上标志为“G500”</t>
  </si>
  <si>
    <t>外形尺寸</t>
  </si>
  <si>
    <t>依据Q/AMZ009-3-2010图纸要求</t>
  </si>
  <si>
    <t>标称零功率</t>
  </si>
  <si>
    <r>
      <t>电阻值R</t>
    </r>
    <r>
      <rPr>
        <vertAlign val="subscript"/>
        <sz val="9"/>
        <color theme="1"/>
        <rFont val="宋体"/>
        <family val="3"/>
        <charset val="134"/>
      </rPr>
      <t>25</t>
    </r>
  </si>
  <si>
    <t>（Ω）</t>
  </si>
  <si>
    <t>居里温度</t>
  </si>
  <si>
    <t>（℃）</t>
  </si>
  <si>
    <r>
      <t>2倍R</t>
    </r>
    <r>
      <rPr>
        <vertAlign val="subscript"/>
        <sz val="9"/>
        <color theme="1"/>
        <rFont val="宋体"/>
        <family val="3"/>
        <charset val="134"/>
      </rPr>
      <t>25</t>
    </r>
    <r>
      <rPr>
        <sz val="9"/>
        <color theme="1"/>
        <rFont val="宋体"/>
        <family val="3"/>
        <charset val="134"/>
      </rPr>
      <t>时对应的温度。Tc=100℃±4℃</t>
    </r>
  </si>
  <si>
    <t>δ</t>
  </si>
  <si>
    <t>不动作电流</t>
  </si>
  <si>
    <t>在60℃±2℃条件下，施加60mA保持1h，PTC应不动作，电阻值变化率≤│±50%│</t>
  </si>
  <si>
    <t>过电流动作特性</t>
  </si>
  <si>
    <t>在80℃±2℃条件下，施加2倍的不动作电流值（即2×60mA），PTC应在90s内动作进入高阻态。</t>
  </si>
  <si>
    <t>恢复时间</t>
  </si>
  <si>
    <r>
      <t>在25℃±2℃条件下，施加220Vac/2A，通电30s后，立即将PTC接入电阻测量仪，测量PTC自然冷却电阻值恢复到2倍R</t>
    </r>
    <r>
      <rPr>
        <vertAlign val="subscript"/>
        <sz val="9"/>
        <color theme="1"/>
        <rFont val="宋体"/>
        <family val="3"/>
        <charset val="134"/>
      </rPr>
      <t>25</t>
    </r>
    <r>
      <rPr>
        <sz val="9"/>
        <color theme="1"/>
        <rFont val="宋体"/>
        <family val="3"/>
        <charset val="134"/>
      </rPr>
      <t>时所用的时间应≤60s</t>
    </r>
  </si>
  <si>
    <t>残余电流</t>
  </si>
  <si>
    <t>在25℃±2℃条件下，施加270Vac/2A，持续30s，PTC电流应小于8mA。</t>
  </si>
  <si>
    <t>在25℃±2℃条件下，在1min内由0 V缓慢升到380Vac，持续3min。试验后在25℃±2℃条件下放置4h，电阻值变化率≤│±20%│</t>
  </si>
  <si>
    <t>最大电压下耐电流冲击</t>
  </si>
  <si>
    <t>在25℃±2℃条件下，施加270Vac/2A，按1min ON/3min Off试验，共100次，试验后在25℃±2℃下放置4h，电阻值变化率≤│±20%│</t>
  </si>
  <si>
    <t>耐电压冲击</t>
  </si>
  <si>
    <t>在25℃±2℃条件下，施加270Vac/2A，持续2h，试验后在25℃±2℃条件下放置4h，电阻值变化率≤│±20%│</t>
  </si>
  <si>
    <t>可焊性</t>
  </si>
  <si>
    <r>
      <t>引线长度</t>
    </r>
    <r>
      <rPr>
        <sz val="8"/>
        <color theme="1"/>
        <rFont val="Arial"/>
        <family val="2"/>
      </rPr>
      <t>18mm</t>
    </r>
  </si>
  <si>
    <t>合格</t>
    <phoneticPr fontId="1" type="noConversion"/>
  </si>
  <si>
    <r>
      <t>R</t>
    </r>
    <r>
      <rPr>
        <vertAlign val="subscript"/>
        <sz val="8"/>
        <color theme="1"/>
        <rFont val="Arial"/>
        <family val="2"/>
      </rPr>
      <t>25</t>
    </r>
  </si>
  <si>
    <r>
      <t>R</t>
    </r>
    <r>
      <rPr>
        <vertAlign val="subscript"/>
        <sz val="8"/>
        <color theme="1"/>
        <rFont val="Arial"/>
        <family val="2"/>
      </rPr>
      <t>25</t>
    </r>
    <r>
      <rPr>
        <sz val="8"/>
        <color theme="1"/>
        <rFont val="Arial"/>
        <family val="2"/>
      </rPr>
      <t>’</t>
    </r>
  </si>
  <si>
    <t>检验结论</t>
    <phoneticPr fontId="1" type="noConversion"/>
  </si>
  <si>
    <t>经检验，各项检验结果均符合要求，批准出厂。</t>
    <phoneticPr fontId="1" type="noConversion"/>
  </si>
  <si>
    <r>
      <rPr>
        <sz val="9"/>
        <color theme="1"/>
        <rFont val="宋体"/>
        <family val="2"/>
        <charset val="134"/>
      </rPr>
      <t>检验：</t>
    </r>
    <phoneticPr fontId="1" type="noConversion"/>
  </si>
  <si>
    <r>
      <rPr>
        <sz val="9"/>
        <color theme="1"/>
        <rFont val="宋体"/>
        <family val="2"/>
        <charset val="134"/>
      </rPr>
      <t>批准：</t>
    </r>
    <phoneticPr fontId="1" type="noConversion"/>
  </si>
  <si>
    <t>MZ62-500M</t>
    <phoneticPr fontId="1" type="noConversion"/>
  </si>
  <si>
    <t>物料编码</t>
    <phoneticPr fontId="1" type="noConversion"/>
  </si>
  <si>
    <t>执行标准：MZ62-500M型PTC热敏电阻器规格书</t>
  </si>
  <si>
    <t>文件编号：Q/AMZ009-3-2010</t>
  </si>
  <si>
    <t>大忠</t>
    <phoneticPr fontId="1" type="noConversion"/>
  </si>
  <si>
    <t>丹东国通电子元件有限公司</t>
    <phoneticPr fontId="1" type="noConversion"/>
  </si>
  <si>
    <t>最大耐电压</t>
    <phoneticPr fontId="1" type="noConversion"/>
  </si>
  <si>
    <t>RoHS检测</t>
  </si>
  <si>
    <r>
      <t>应符合欧盟</t>
    </r>
    <r>
      <rPr>
        <sz val="9"/>
        <color theme="1"/>
        <rFont val="Arial"/>
        <family val="2"/>
      </rPr>
      <t>RoHS</t>
    </r>
    <r>
      <rPr>
        <sz val="9"/>
        <color theme="1"/>
        <rFont val="宋体"/>
        <family val="3"/>
        <charset val="134"/>
      </rPr>
      <t>指令</t>
    </r>
    <r>
      <rPr>
        <sz val="9"/>
        <color theme="1"/>
        <rFont val="Arial"/>
        <family val="2"/>
      </rPr>
      <t>2011/65/EU</t>
    </r>
    <r>
      <rPr>
        <sz val="9"/>
        <color theme="1"/>
        <rFont val="宋体"/>
        <family val="3"/>
        <charset val="134"/>
      </rPr>
      <t>附录Ⅱ中的限值要求</t>
    </r>
  </si>
  <si>
    <t>--</t>
  </si>
  <si>
    <t xml:space="preserve">PTC电阻在25℃±2℃条件下放置4h后，用电阻测试仪测量，                        </t>
    <phoneticPr fontId="1" type="noConversion"/>
  </si>
  <si>
    <t>R25 = 50Ω (1±20%)</t>
  </si>
  <si>
    <t>引线焊接浸润明显，上锡面积均＞95%</t>
    <phoneticPr fontId="1" type="noConversion"/>
  </si>
  <si>
    <t>检测报告NCL02J001520E，均符合要求。</t>
    <phoneticPr fontId="1" type="noConversion"/>
  </si>
  <si>
    <t>应符合Φ8max×5max×18(mm)</t>
    <phoneticPr fontId="1" type="noConversion"/>
  </si>
  <si>
    <t>电极引出线无氧化、锈蚀；</t>
    <phoneticPr fontId="1" type="noConversion"/>
  </si>
  <si>
    <t>包封层表面应光滑，无砂眼、气泡；</t>
    <phoneticPr fontId="1" type="noConversion"/>
  </si>
  <si>
    <t>外观均符合要求。</t>
    <phoneticPr fontId="1" type="noConversion"/>
  </si>
  <si>
    <t>检验值范围</t>
    <phoneticPr fontId="1" type="noConversion"/>
  </si>
  <si>
    <r>
      <t xml:space="preserve">PTC </t>
    </r>
    <r>
      <rPr>
        <sz val="8"/>
        <color theme="1"/>
        <rFont val="宋体"/>
        <family val="3"/>
        <charset val="134"/>
      </rPr>
      <t>不动作，未进入高阻态，电阻值变化符合要求。</t>
    </r>
  </si>
  <si>
    <t>标志应清晰、牢固、完整。</t>
    <phoneticPr fontId="1" type="noConversion"/>
  </si>
  <si>
    <t>电极引出线蘸取适量助焊剂后，浸入260℃±5℃的无铅焊锡熔液中，浸入深度1.5～2mm，维持时间3±0.5s。浸入部分应上锡明显，浸润可靠性良好，上锡面积不小于95%。</t>
    <phoneticPr fontId="1" type="noConversion"/>
  </si>
  <si>
    <r>
      <t>本体厚度</t>
    </r>
    <r>
      <rPr>
        <sz val="8"/>
        <color theme="1"/>
        <rFont val="Arial"/>
        <family val="2"/>
      </rPr>
      <t>5mm</t>
    </r>
    <phoneticPr fontId="1" type="noConversion"/>
  </si>
  <si>
    <r>
      <t>本体外径</t>
    </r>
    <r>
      <rPr>
        <sz val="8"/>
        <color theme="1"/>
        <rFont val="Arial"/>
        <family val="2"/>
      </rPr>
      <t xml:space="preserve">  Φ8mmx</t>
    </r>
    <phoneticPr fontId="1" type="noConversion"/>
  </si>
  <si>
    <r>
      <t>引线线径</t>
    </r>
    <r>
      <rPr>
        <sz val="8"/>
        <color theme="1"/>
        <rFont val="Arial"/>
        <family val="2"/>
      </rPr>
      <t xml:space="preserve">  Φ0.5mm</t>
    </r>
    <phoneticPr fontId="1" type="noConversion"/>
  </si>
  <si>
    <t xml:space="preserve">QR8.2.4-02-2018                                                                                        </t>
    <phoneticPr fontId="1" type="noConversion"/>
  </si>
  <si>
    <t>电极线机械强度</t>
    <phoneticPr fontId="1" type="noConversion"/>
  </si>
  <si>
    <t>拉力：5N,维持60s,应无拉脱；                            弯曲：连续弯曲2次（90°），电极线应无折断；            扭转：连续扭转2次（180°），电极线应无折断</t>
    <phoneticPr fontId="1" type="noConversion"/>
  </si>
  <si>
    <t>电极线无拉脱、折断</t>
    <phoneticPr fontId="1" type="noConversion"/>
  </si>
  <si>
    <t>合格</t>
    <phoneticPr fontId="1" type="noConversion"/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</si>
</sst>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_ "/>
    <numFmt numFmtId="178" formatCode="0.00;_퐀"/>
    <numFmt numFmtId="179" formatCode="#,###&quot;s&quot;"/>
    <numFmt numFmtId="180" formatCode="#,###.0&quot;s&quot;"/>
    <numFmt numFmtId="181" formatCode="#,###.0&quot;mA&quot;"/>
    <numFmt numFmtId="182" formatCode="#,###&quot;pcs&quot;"/>
    <numFmt numFmtId="183" formatCode="0_ 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行楷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vertAlign val="subscript"/>
      <sz val="9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8"/>
      <color rgb="FF000000"/>
      <name val="Arial"/>
      <family val="2"/>
    </font>
    <font>
      <vertAlign val="subscript"/>
      <sz val="8"/>
      <color theme="1"/>
      <name val="Arial"/>
      <family val="2"/>
    </font>
    <font>
      <sz val="9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0" fontId="7" fillId="0" borderId="13" xfId="0" applyFont="1" applyBorder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176" fontId="11" fillId="0" borderId="1" xfId="0" applyNumberFormat="1" applyFont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177" fontId="12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177" fontId="12" fillId="0" borderId="8" xfId="0" applyNumberFormat="1" applyFont="1" applyBorder="1" applyAlignment="1">
      <alignment horizontal="center" vertical="center" wrapText="1"/>
    </xf>
    <xf numFmtId="177" fontId="12" fillId="0" borderId="11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179" fontId="11" fillId="0" borderId="1" xfId="0" applyNumberFormat="1" applyFont="1" applyBorder="1" applyAlignment="1">
      <alignment horizontal="center" vertical="center" wrapText="1"/>
    </xf>
    <xf numFmtId="180" fontId="11" fillId="0" borderId="1" xfId="0" applyNumberFormat="1" applyFont="1" applyBorder="1" applyAlignment="1">
      <alignment horizontal="center" vertical="center" wrapText="1"/>
    </xf>
    <xf numFmtId="181" fontId="11" fillId="0" borderId="1" xfId="0" applyNumberFormat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7" fillId="0" borderId="15" xfId="0" applyFont="1" applyBorder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182" fontId="1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5" xfId="0" applyNumberFormat="1" applyFont="1" applyBorder="1" applyAlignment="1">
      <alignment horizontal="left" vertical="center"/>
    </xf>
    <xf numFmtId="14" fontId="7" fillId="0" borderId="5" xfId="0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 vertical="center"/>
    </xf>
    <xf numFmtId="14" fontId="7" fillId="0" borderId="1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83" fontId="15" fillId="0" borderId="8" xfId="0" applyNumberFormat="1" applyFont="1" applyBorder="1" applyAlignment="1">
      <alignment horizontal="center" vertical="center"/>
    </xf>
    <xf numFmtId="183" fontId="15" fillId="0" borderId="9" xfId="0" applyNumberFormat="1" applyFont="1" applyBorder="1" applyAlignment="1">
      <alignment horizontal="center" vertical="center"/>
    </xf>
    <xf numFmtId="183" fontId="15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57151</xdr:rowOff>
    </xdr:from>
    <xdr:to>
      <xdr:col>2</xdr:col>
      <xdr:colOff>1352551</xdr:colOff>
      <xdr:row>0</xdr:row>
      <xdr:rowOff>361951</xdr:rowOff>
    </xdr:to>
    <xdr:pic>
      <xdr:nvPicPr>
        <xdr:cNvPr id="2" name="图片 1" descr="H:\Tools\电子印章\Logo\丹东国通Logo1a3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57151"/>
          <a:ext cx="21336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25400</xdr:colOff>
      <xdr:row>40</xdr:row>
      <xdr:rowOff>19050</xdr:rowOff>
    </xdr:from>
    <xdr:to>
      <xdr:col>8</xdr:col>
      <xdr:colOff>154940</xdr:colOff>
      <xdr:row>40</xdr:row>
      <xdr:rowOff>411481</xdr:rowOff>
    </xdr:to>
    <xdr:pic>
      <xdr:nvPicPr>
        <xdr:cNvPr id="5" name="Picture 1" descr="刘永明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2750" y="10639425"/>
          <a:ext cx="643890" cy="392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39</xdr:row>
      <xdr:rowOff>66675</xdr:rowOff>
    </xdr:from>
    <xdr:to>
      <xdr:col>8</xdr:col>
      <xdr:colOff>170180</xdr:colOff>
      <xdr:row>39</xdr:row>
      <xdr:rowOff>342900</xdr:rowOff>
    </xdr:to>
    <xdr:pic>
      <xdr:nvPicPr>
        <xdr:cNvPr id="6" name="Picture 2" descr="吴红梅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67350" y="10258425"/>
          <a:ext cx="68453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view="pageBreakPreview" zoomScaleNormal="100" zoomScaleSheetLayoutView="100" workbookViewId="0">
      <selection activeCell="F39" sqref="F39:K39"/>
    </sheetView>
  </sheetViews>
  <sheetFormatPr defaultRowHeight="13.5"/>
  <cols>
    <col min="1" max="1" width="3.25" customWidth="1"/>
    <col min="2" max="2" width="9.25" customWidth="1"/>
    <col min="3" max="3" width="38.125" customWidth="1"/>
    <col min="4" max="4" width="3.25" customWidth="1"/>
    <col min="5" max="5" width="4.375" customWidth="1"/>
    <col min="6" max="11" width="6.75" customWidth="1"/>
    <col min="12" max="12" width="4.875" customWidth="1"/>
  </cols>
  <sheetData>
    <row r="1" spans="1:12" ht="30" customHeight="1"/>
    <row r="2" spans="1:12" ht="22.5" customHeight="1">
      <c r="A2" s="98" t="s">
        <v>0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s="40" customFormat="1" ht="15" customHeight="1">
      <c r="A3" s="37" t="s">
        <v>74</v>
      </c>
      <c r="B3" s="38"/>
      <c r="C3" s="38"/>
      <c r="D3" s="38"/>
      <c r="E3" s="38"/>
      <c r="F3" s="38"/>
      <c r="G3" s="38"/>
      <c r="H3" s="38"/>
      <c r="I3" s="38"/>
      <c r="J3" s="39"/>
      <c r="K3" s="106"/>
      <c r="L3" s="106"/>
    </row>
    <row r="4" spans="1:12" ht="18" customHeight="1">
      <c r="A4" s="61" t="s">
        <v>1</v>
      </c>
      <c r="B4" s="61"/>
      <c r="C4" s="35" t="s">
        <v>53</v>
      </c>
      <c r="D4" s="99" t="s">
        <v>13</v>
      </c>
      <c r="E4" s="100"/>
      <c r="F4" s="95" t="s">
        <v>54</v>
      </c>
      <c r="G4" s="95"/>
      <c r="H4" s="95"/>
      <c r="I4" s="95"/>
      <c r="J4" s="95"/>
      <c r="K4" s="56"/>
      <c r="L4" s="56"/>
    </row>
    <row r="5" spans="1:12" ht="18" customHeight="1">
      <c r="A5" s="61" t="s">
        <v>2</v>
      </c>
      <c r="B5" s="61"/>
      <c r="C5" s="35" t="s">
        <v>3</v>
      </c>
      <c r="D5" s="99" t="s">
        <v>14</v>
      </c>
      <c r="E5" s="100"/>
      <c r="F5" s="101" t="s">
        <v>49</v>
      </c>
      <c r="G5" s="102"/>
      <c r="H5" s="101" t="s">
        <v>50</v>
      </c>
      <c r="I5" s="102"/>
      <c r="J5" s="103">
        <v>105530605002</v>
      </c>
      <c r="K5" s="104"/>
      <c r="L5" s="105"/>
    </row>
    <row r="6" spans="1:12" ht="18" customHeight="1">
      <c r="A6" s="61" t="s">
        <v>4</v>
      </c>
      <c r="B6" s="61"/>
      <c r="C6" s="36">
        <v>10000</v>
      </c>
      <c r="D6" s="91" t="s">
        <v>15</v>
      </c>
      <c r="E6" s="92"/>
      <c r="F6" s="96" t="s">
        <v>51</v>
      </c>
      <c r="G6" s="96"/>
      <c r="H6" s="96"/>
      <c r="I6" s="96"/>
      <c r="J6" s="96"/>
      <c r="K6" s="96"/>
      <c r="L6" s="96"/>
    </row>
    <row r="7" spans="1:12" ht="18" customHeight="1">
      <c r="A7" s="61" t="s">
        <v>5</v>
      </c>
      <c r="B7" s="61"/>
      <c r="C7" s="35">
        <v>180131021</v>
      </c>
      <c r="D7" s="107"/>
      <c r="E7" s="108"/>
      <c r="F7" s="97" t="s">
        <v>52</v>
      </c>
      <c r="G7" s="97"/>
      <c r="H7" s="97"/>
      <c r="I7" s="97"/>
      <c r="J7" s="97"/>
      <c r="K7" s="97"/>
      <c r="L7" s="97"/>
    </row>
    <row r="8" spans="1:12" ht="20.100000000000001" customHeight="1">
      <c r="A8" s="4" t="s">
        <v>6</v>
      </c>
      <c r="B8" s="5" t="s">
        <v>7</v>
      </c>
      <c r="C8" s="5" t="s">
        <v>8</v>
      </c>
      <c r="D8" s="91" t="s">
        <v>9</v>
      </c>
      <c r="E8" s="92"/>
      <c r="F8" s="84" t="s">
        <v>67</v>
      </c>
      <c r="G8" s="84"/>
      <c r="H8" s="84"/>
      <c r="I8" s="84"/>
      <c r="J8" s="84"/>
      <c r="K8" s="84"/>
      <c r="L8" s="5" t="s">
        <v>10</v>
      </c>
    </row>
    <row r="9" spans="1:12" ht="17.25" customHeight="1">
      <c r="A9" s="56">
        <v>1</v>
      </c>
      <c r="B9" s="61" t="s">
        <v>16</v>
      </c>
      <c r="C9" s="32" t="s">
        <v>65</v>
      </c>
      <c r="D9" s="56">
        <v>200</v>
      </c>
      <c r="E9" s="56"/>
      <c r="F9" s="85" t="s">
        <v>66</v>
      </c>
      <c r="G9" s="86"/>
      <c r="H9" s="86"/>
      <c r="I9" s="86"/>
      <c r="J9" s="86"/>
      <c r="K9" s="87"/>
      <c r="L9" s="56" t="s">
        <v>12</v>
      </c>
    </row>
    <row r="10" spans="1:12" ht="15.95" customHeight="1">
      <c r="A10" s="56"/>
      <c r="B10" s="61"/>
      <c r="C10" s="33" t="s">
        <v>64</v>
      </c>
      <c r="D10" s="56"/>
      <c r="E10" s="56"/>
      <c r="F10" s="88" t="s">
        <v>17</v>
      </c>
      <c r="G10" s="89"/>
      <c r="H10" s="89"/>
      <c r="I10" s="89"/>
      <c r="J10" s="89"/>
      <c r="K10" s="90"/>
      <c r="L10" s="56"/>
    </row>
    <row r="11" spans="1:12" ht="15.95" customHeight="1">
      <c r="A11" s="56"/>
      <c r="B11" s="61"/>
      <c r="C11" s="34" t="s">
        <v>69</v>
      </c>
      <c r="D11" s="56"/>
      <c r="E11" s="56"/>
      <c r="F11" s="15"/>
      <c r="G11" s="31"/>
      <c r="H11" s="31"/>
      <c r="I11" s="31"/>
      <c r="J11" s="31"/>
      <c r="K11" s="16"/>
      <c r="L11" s="56"/>
    </row>
    <row r="12" spans="1:12" ht="21" customHeight="1">
      <c r="A12" s="56">
        <v>2</v>
      </c>
      <c r="B12" s="61" t="s">
        <v>18</v>
      </c>
      <c r="C12" s="12"/>
      <c r="D12" s="56">
        <f>D9</f>
        <v>200</v>
      </c>
      <c r="E12" s="56"/>
      <c r="F12" s="8" t="s">
        <v>72</v>
      </c>
      <c r="G12" s="18">
        <v>7.77</v>
      </c>
      <c r="H12" s="17">
        <f>G12*1.005</f>
        <v>7.8088499999999987</v>
      </c>
      <c r="I12" s="17">
        <f t="shared" ref="I12:K13" si="0">H12*1.005</f>
        <v>7.8478942499999977</v>
      </c>
      <c r="J12" s="17">
        <f t="shared" si="0"/>
        <v>7.887133721249997</v>
      </c>
      <c r="K12" s="17">
        <f t="shared" si="0"/>
        <v>7.9265693898562466</v>
      </c>
      <c r="L12" s="56" t="s">
        <v>12</v>
      </c>
    </row>
    <row r="13" spans="1:12" ht="21" customHeight="1">
      <c r="A13" s="56"/>
      <c r="B13" s="61"/>
      <c r="C13" s="7" t="s">
        <v>19</v>
      </c>
      <c r="D13" s="56"/>
      <c r="E13" s="56"/>
      <c r="F13" s="8" t="s">
        <v>71</v>
      </c>
      <c r="G13" s="9">
        <v>3.55</v>
      </c>
      <c r="H13" s="17">
        <f>G13*1.005</f>
        <v>3.5677499999999993</v>
      </c>
      <c r="I13" s="17">
        <f t="shared" si="0"/>
        <v>3.585588749999999</v>
      </c>
      <c r="J13" s="17">
        <f t="shared" si="0"/>
        <v>3.6035166937499987</v>
      </c>
      <c r="K13" s="17">
        <f t="shared" si="0"/>
        <v>3.6215342772187484</v>
      </c>
      <c r="L13" s="56"/>
    </row>
    <row r="14" spans="1:12" ht="21" customHeight="1">
      <c r="A14" s="56"/>
      <c r="B14" s="61"/>
      <c r="C14" s="49" t="s">
        <v>63</v>
      </c>
      <c r="D14" s="56"/>
      <c r="E14" s="56"/>
      <c r="F14" s="8" t="s">
        <v>73</v>
      </c>
      <c r="G14" s="9">
        <v>0.5</v>
      </c>
      <c r="H14" s="9">
        <v>0.5</v>
      </c>
      <c r="I14" s="9">
        <v>0.5</v>
      </c>
      <c r="J14" s="9">
        <v>0.49</v>
      </c>
      <c r="K14" s="9">
        <v>0.51</v>
      </c>
      <c r="L14" s="56"/>
    </row>
    <row r="15" spans="1:12" ht="23.25" customHeight="1">
      <c r="A15" s="56"/>
      <c r="B15" s="84"/>
      <c r="C15" s="13"/>
      <c r="D15" s="56"/>
      <c r="E15" s="56"/>
      <c r="F15" s="8" t="s">
        <v>41</v>
      </c>
      <c r="G15" s="9">
        <v>18</v>
      </c>
      <c r="H15" s="9">
        <v>18</v>
      </c>
      <c r="I15" s="9">
        <v>18</v>
      </c>
      <c r="J15" s="9">
        <v>18</v>
      </c>
      <c r="K15" s="9">
        <v>18</v>
      </c>
      <c r="L15" s="56"/>
    </row>
    <row r="16" spans="1:12" ht="16.5" customHeight="1">
      <c r="A16" s="71">
        <v>3</v>
      </c>
      <c r="B16" s="41" t="s">
        <v>20</v>
      </c>
      <c r="C16" s="93" t="s">
        <v>59</v>
      </c>
      <c r="D16" s="56">
        <f>D9</f>
        <v>200</v>
      </c>
      <c r="E16" s="56"/>
      <c r="F16" s="21">
        <v>42.6</v>
      </c>
      <c r="G16" s="21">
        <f>F16*1.1</f>
        <v>46.860000000000007</v>
      </c>
      <c r="H16" s="21">
        <f>F16*1.05</f>
        <v>44.730000000000004</v>
      </c>
      <c r="I16" s="21">
        <f t="shared" ref="I16:K16" si="1">G16*1.05</f>
        <v>49.20300000000001</v>
      </c>
      <c r="J16" s="21">
        <f t="shared" si="1"/>
        <v>46.966500000000003</v>
      </c>
      <c r="K16" s="21">
        <f t="shared" si="1"/>
        <v>51.663150000000016</v>
      </c>
      <c r="L16" s="56" t="s">
        <v>12</v>
      </c>
    </row>
    <row r="17" spans="1:12" ht="16.5" customHeight="1">
      <c r="A17" s="71"/>
      <c r="B17" s="6" t="s">
        <v>21</v>
      </c>
      <c r="C17" s="94"/>
      <c r="D17" s="56"/>
      <c r="E17" s="56"/>
      <c r="F17" s="21">
        <f>F16*1.03</f>
        <v>43.878</v>
      </c>
      <c r="G17" s="21">
        <f>G16*1.03</f>
        <v>48.265800000000006</v>
      </c>
      <c r="H17" s="21">
        <f t="shared" ref="G17:K19" si="2">H16*1.03</f>
        <v>46.071900000000007</v>
      </c>
      <c r="I17" s="21">
        <f t="shared" si="2"/>
        <v>50.679090000000009</v>
      </c>
      <c r="J17" s="21">
        <f t="shared" si="2"/>
        <v>48.375495000000008</v>
      </c>
      <c r="K17" s="21">
        <f>K16*1.012</f>
        <v>52.283107800000018</v>
      </c>
      <c r="L17" s="56"/>
    </row>
    <row r="18" spans="1:12" ht="16.5" customHeight="1">
      <c r="A18" s="71"/>
      <c r="B18" s="6" t="s">
        <v>22</v>
      </c>
      <c r="C18" s="43" t="s">
        <v>60</v>
      </c>
      <c r="D18" s="56"/>
      <c r="E18" s="56"/>
      <c r="F18" s="21">
        <f t="shared" ref="F18:F19" si="3">F17*1.03</f>
        <v>45.194340000000004</v>
      </c>
      <c r="G18" s="21">
        <f t="shared" si="2"/>
        <v>49.713774000000008</v>
      </c>
      <c r="H18" s="21">
        <f t="shared" si="2"/>
        <v>47.454057000000006</v>
      </c>
      <c r="I18" s="21">
        <f t="shared" si="2"/>
        <v>52.199462700000012</v>
      </c>
      <c r="J18" s="21">
        <f t="shared" si="2"/>
        <v>49.826759850000009</v>
      </c>
      <c r="K18" s="21">
        <f t="shared" si="2"/>
        <v>53.851601034000019</v>
      </c>
      <c r="L18" s="56"/>
    </row>
    <row r="19" spans="1:12" ht="16.5" customHeight="1">
      <c r="A19" s="71"/>
      <c r="B19" s="45"/>
      <c r="C19" s="44"/>
      <c r="D19" s="56"/>
      <c r="E19" s="56"/>
      <c r="F19" s="21">
        <f t="shared" si="3"/>
        <v>46.550170200000004</v>
      </c>
      <c r="G19" s="21">
        <f t="shared" si="2"/>
        <v>51.205187220000006</v>
      </c>
      <c r="H19" s="21">
        <f t="shared" si="2"/>
        <v>48.877678710000005</v>
      </c>
      <c r="I19" s="21">
        <f t="shared" si="2"/>
        <v>53.765446581000013</v>
      </c>
      <c r="J19" s="21">
        <f t="shared" si="2"/>
        <v>51.321562645500009</v>
      </c>
      <c r="K19" s="21">
        <f>K18*1.002</f>
        <v>53.959304236068022</v>
      </c>
      <c r="L19" s="56"/>
    </row>
    <row r="20" spans="1:12" ht="16.5" customHeight="1">
      <c r="A20" s="56">
        <v>4</v>
      </c>
      <c r="B20" s="50" t="s">
        <v>23</v>
      </c>
      <c r="C20" s="75" t="s">
        <v>25</v>
      </c>
      <c r="D20" s="56">
        <v>10</v>
      </c>
      <c r="E20" s="56"/>
      <c r="F20" s="10">
        <v>103.1</v>
      </c>
      <c r="G20" s="20">
        <f>F20*1.001</f>
        <v>103.20309999999998</v>
      </c>
      <c r="H20" s="20">
        <f t="shared" ref="H20:J21" si="4">G20*1.001</f>
        <v>103.30630309999997</v>
      </c>
      <c r="I20" s="20">
        <f t="shared" si="4"/>
        <v>103.40960940309995</v>
      </c>
      <c r="J20" s="22">
        <f t="shared" si="4"/>
        <v>103.51301901250304</v>
      </c>
      <c r="K20" s="19"/>
      <c r="L20" s="56" t="s">
        <v>42</v>
      </c>
    </row>
    <row r="21" spans="1:12" ht="16.5" customHeight="1">
      <c r="A21" s="56"/>
      <c r="B21" s="51" t="s">
        <v>24</v>
      </c>
      <c r="C21" s="75"/>
      <c r="D21" s="56"/>
      <c r="E21" s="56"/>
      <c r="F21" s="10">
        <v>103.2</v>
      </c>
      <c r="G21" s="20">
        <f>F21*1.001</f>
        <v>103.30319999999999</v>
      </c>
      <c r="H21" s="20">
        <f t="shared" si="4"/>
        <v>103.40650319999997</v>
      </c>
      <c r="I21" s="20">
        <f t="shared" si="4"/>
        <v>103.50990970319997</v>
      </c>
      <c r="J21" s="23">
        <f t="shared" si="4"/>
        <v>103.61341961290316</v>
      </c>
      <c r="K21" s="24"/>
      <c r="L21" s="56"/>
    </row>
    <row r="22" spans="1:12" ht="16.5" customHeight="1">
      <c r="A22" s="72">
        <v>5</v>
      </c>
      <c r="B22" s="61" t="s">
        <v>27</v>
      </c>
      <c r="C22" s="75" t="s">
        <v>28</v>
      </c>
      <c r="D22" s="56">
        <v>20</v>
      </c>
      <c r="E22" s="56"/>
      <c r="F22" s="62" t="s">
        <v>68</v>
      </c>
      <c r="G22" s="63"/>
      <c r="H22" s="63"/>
      <c r="I22" s="63"/>
      <c r="J22" s="63"/>
      <c r="K22" s="64"/>
      <c r="L22" s="56" t="s">
        <v>42</v>
      </c>
    </row>
    <row r="23" spans="1:12" ht="16.5" customHeight="1">
      <c r="A23" s="73"/>
      <c r="B23" s="61"/>
      <c r="C23" s="75"/>
      <c r="D23" s="56"/>
      <c r="E23" s="56"/>
      <c r="F23" s="65"/>
      <c r="G23" s="66"/>
      <c r="H23" s="66"/>
      <c r="I23" s="66"/>
      <c r="J23" s="66"/>
      <c r="K23" s="67"/>
      <c r="L23" s="56"/>
    </row>
    <row r="24" spans="1:12" ht="16.5" customHeight="1">
      <c r="A24" s="74"/>
      <c r="B24" s="61"/>
      <c r="C24" s="75"/>
      <c r="D24" s="56"/>
      <c r="E24" s="56"/>
      <c r="F24" s="68"/>
      <c r="G24" s="69"/>
      <c r="H24" s="69"/>
      <c r="I24" s="69"/>
      <c r="J24" s="69"/>
      <c r="K24" s="70"/>
      <c r="L24" s="56"/>
    </row>
    <row r="25" spans="1:12" ht="36" customHeight="1">
      <c r="A25" s="1">
        <v>6</v>
      </c>
      <c r="B25" s="47" t="s">
        <v>29</v>
      </c>
      <c r="C25" s="48" t="s">
        <v>30</v>
      </c>
      <c r="D25" s="61">
        <f>D22</f>
        <v>20</v>
      </c>
      <c r="E25" s="61"/>
      <c r="F25" s="25">
        <v>33</v>
      </c>
      <c r="G25" s="25">
        <f>F25*1.2</f>
        <v>39.6</v>
      </c>
      <c r="H25" s="25">
        <f>F25*0.98</f>
        <v>32.339999999999996</v>
      </c>
      <c r="I25" s="25">
        <f>H25*1.2</f>
        <v>38.807999999999993</v>
      </c>
      <c r="J25" s="25">
        <f>I25*1.2</f>
        <v>46.569599999999987</v>
      </c>
      <c r="K25" s="25">
        <f>J25*1.2</f>
        <v>55.883519999999983</v>
      </c>
      <c r="L25" s="47" t="s">
        <v>11</v>
      </c>
    </row>
    <row r="26" spans="1:12" ht="36" customHeight="1">
      <c r="A26" s="1">
        <v>7</v>
      </c>
      <c r="B26" s="47" t="s">
        <v>31</v>
      </c>
      <c r="C26" s="48" t="s">
        <v>32</v>
      </c>
      <c r="D26" s="76">
        <f>D22</f>
        <v>20</v>
      </c>
      <c r="E26" s="76"/>
      <c r="F26" s="25">
        <v>23</v>
      </c>
      <c r="G26" s="26">
        <f>F26*1.1</f>
        <v>25.3</v>
      </c>
      <c r="H26" s="26">
        <f>F26*0.99</f>
        <v>22.77</v>
      </c>
      <c r="I26" s="26">
        <f>G26*0.99</f>
        <v>25.047000000000001</v>
      </c>
      <c r="J26" s="26">
        <f t="shared" ref="J26" si="5">H26*0.99</f>
        <v>22.542300000000001</v>
      </c>
      <c r="K26" s="26">
        <f t="shared" ref="K26" si="6">J26*1.1</f>
        <v>24.796530000000004</v>
      </c>
      <c r="L26" s="47" t="s">
        <v>11</v>
      </c>
    </row>
    <row r="27" spans="1:12" ht="36" customHeight="1">
      <c r="A27" s="2">
        <v>8</v>
      </c>
      <c r="B27" s="47" t="s">
        <v>33</v>
      </c>
      <c r="C27" s="48" t="s">
        <v>34</v>
      </c>
      <c r="D27" s="76">
        <f>D22</f>
        <v>20</v>
      </c>
      <c r="E27" s="76"/>
      <c r="F27" s="27">
        <v>3</v>
      </c>
      <c r="G27" s="27">
        <f>F27*1.011</f>
        <v>3.0329999999999995</v>
      </c>
      <c r="H27" s="27">
        <f t="shared" ref="H27:I27" si="7">G27*1.011</f>
        <v>3.0663629999999991</v>
      </c>
      <c r="I27" s="27">
        <f t="shared" si="7"/>
        <v>3.1000929929999987</v>
      </c>
      <c r="J27" s="27">
        <f>I27*1.012</f>
        <v>3.1372941089159987</v>
      </c>
      <c r="K27" s="27">
        <f>J27*1.012</f>
        <v>3.1749416382229909</v>
      </c>
      <c r="L27" s="47" t="s">
        <v>11</v>
      </c>
    </row>
    <row r="28" spans="1:12" ht="14.45" customHeight="1">
      <c r="A28" s="56">
        <v>9</v>
      </c>
      <c r="B28" s="61" t="s">
        <v>55</v>
      </c>
      <c r="C28" s="75" t="s">
        <v>35</v>
      </c>
      <c r="D28" s="79">
        <f>D22</f>
        <v>20</v>
      </c>
      <c r="E28" s="79"/>
      <c r="F28" s="9" t="s">
        <v>43</v>
      </c>
      <c r="G28" s="21">
        <v>45.2</v>
      </c>
      <c r="H28" s="21">
        <f>G28*1.021</f>
        <v>46.1492</v>
      </c>
      <c r="I28" s="21">
        <f>H28*1.02</f>
        <v>47.072184</v>
      </c>
      <c r="J28" s="21">
        <f>G28*1.04</f>
        <v>47.008000000000003</v>
      </c>
      <c r="K28" s="21">
        <f>H28*1.04</f>
        <v>47.995168</v>
      </c>
      <c r="L28" s="61" t="s">
        <v>11</v>
      </c>
    </row>
    <row r="29" spans="1:12" ht="14.45" customHeight="1">
      <c r="A29" s="56"/>
      <c r="B29" s="61"/>
      <c r="C29" s="75"/>
      <c r="D29" s="79"/>
      <c r="E29" s="79"/>
      <c r="F29" s="9" t="s">
        <v>44</v>
      </c>
      <c r="G29" s="21">
        <v>47.5</v>
      </c>
      <c r="H29" s="21">
        <f>G29*1.025</f>
        <v>48.687499999999993</v>
      </c>
      <c r="I29" s="21">
        <f t="shared" ref="I29:K29" si="8">H29*1.025</f>
        <v>49.904687499999987</v>
      </c>
      <c r="J29" s="21">
        <f>I29*0.968</f>
        <v>48.307737499999988</v>
      </c>
      <c r="K29" s="21">
        <f t="shared" si="8"/>
        <v>49.515430937499985</v>
      </c>
      <c r="L29" s="61"/>
    </row>
    <row r="30" spans="1:12" ht="14.45" customHeight="1">
      <c r="A30" s="56"/>
      <c r="B30" s="61"/>
      <c r="C30" s="75"/>
      <c r="D30" s="79"/>
      <c r="E30" s="79"/>
      <c r="F30" s="9" t="s">
        <v>26</v>
      </c>
      <c r="G30" s="11">
        <f>(G29-G28)/G28</f>
        <v>5.0884955752212323E-2</v>
      </c>
      <c r="H30" s="11">
        <f t="shared" ref="H30:K30" si="9">(H29-H28)/H28</f>
        <v>5.5002036871711589E-2</v>
      </c>
      <c r="I30" s="11">
        <f t="shared" si="9"/>
        <v>6.0173615483827714E-2</v>
      </c>
      <c r="J30" s="11">
        <f t="shared" si="9"/>
        <v>2.7649283100748486E-2</v>
      </c>
      <c r="K30" s="11">
        <f t="shared" si="9"/>
        <v>3.1675333181456641E-2</v>
      </c>
      <c r="L30" s="61"/>
    </row>
    <row r="31" spans="1:12" ht="14.45" customHeight="1">
      <c r="A31" s="56">
        <v>10</v>
      </c>
      <c r="B31" s="61" t="s">
        <v>36</v>
      </c>
      <c r="C31" s="75" t="s">
        <v>37</v>
      </c>
      <c r="D31" s="76">
        <f>D22</f>
        <v>20</v>
      </c>
      <c r="E31" s="76"/>
      <c r="F31" s="9" t="s">
        <v>43</v>
      </c>
      <c r="G31" s="21">
        <v>45.6</v>
      </c>
      <c r="H31" s="21">
        <f>G31*1.01</f>
        <v>46.056000000000004</v>
      </c>
      <c r="I31" s="21">
        <f>H31*1.02</f>
        <v>46.977120000000006</v>
      </c>
      <c r="J31" s="21">
        <f>G31*1.014</f>
        <v>46.238399999999999</v>
      </c>
      <c r="K31" s="21">
        <f>H31*1.04</f>
        <v>47.898240000000008</v>
      </c>
      <c r="L31" s="61" t="s">
        <v>11</v>
      </c>
    </row>
    <row r="32" spans="1:12" ht="14.45" customHeight="1">
      <c r="A32" s="56"/>
      <c r="B32" s="61"/>
      <c r="C32" s="75"/>
      <c r="D32" s="76"/>
      <c r="E32" s="76"/>
      <c r="F32" s="9" t="s">
        <v>44</v>
      </c>
      <c r="G32" s="21">
        <v>46.3</v>
      </c>
      <c r="H32" s="21">
        <f>G32*1.015</f>
        <v>46.994499999999995</v>
      </c>
      <c r="I32" s="21">
        <f t="shared" ref="I32:K32" si="10">H32*1.025</f>
        <v>48.169362499999991</v>
      </c>
      <c r="J32" s="21">
        <f>I32*0.968</f>
        <v>46.627942899999994</v>
      </c>
      <c r="K32" s="21">
        <f t="shared" si="10"/>
        <v>47.793641472499992</v>
      </c>
      <c r="L32" s="61"/>
    </row>
    <row r="33" spans="1:12" ht="14.45" customHeight="1">
      <c r="A33" s="56"/>
      <c r="B33" s="61"/>
      <c r="C33" s="75"/>
      <c r="D33" s="76"/>
      <c r="E33" s="76"/>
      <c r="F33" s="9" t="s">
        <v>26</v>
      </c>
      <c r="G33" s="11">
        <f>(G32-G31)/G31</f>
        <v>1.5350877192982362E-2</v>
      </c>
      <c r="H33" s="11">
        <v>0.04</v>
      </c>
      <c r="I33" s="11">
        <f t="shared" ref="I33:K33" si="11">(I32-I31)/I31</f>
        <v>2.537921652072295E-2</v>
      </c>
      <c r="J33" s="11">
        <f t="shared" si="11"/>
        <v>8.4246621855426449E-3</v>
      </c>
      <c r="K33" s="11">
        <f t="shared" si="11"/>
        <v>-2.1837655725975794E-3</v>
      </c>
      <c r="L33" s="61"/>
    </row>
    <row r="34" spans="1:12" ht="14.45" customHeight="1">
      <c r="A34" s="56">
        <v>11</v>
      </c>
      <c r="B34" s="61" t="s">
        <v>38</v>
      </c>
      <c r="C34" s="75" t="s">
        <v>39</v>
      </c>
      <c r="D34" s="76">
        <f>D22</f>
        <v>20</v>
      </c>
      <c r="E34" s="76"/>
      <c r="F34" s="9" t="s">
        <v>43</v>
      </c>
      <c r="G34" s="21">
        <v>45.1</v>
      </c>
      <c r="H34" s="21">
        <f>G34*1.021</f>
        <v>46.0471</v>
      </c>
      <c r="I34" s="21">
        <f>H34*1.02</f>
        <v>46.968042000000004</v>
      </c>
      <c r="J34" s="21">
        <f>G34*1.04</f>
        <v>46.904000000000003</v>
      </c>
      <c r="K34" s="21">
        <f>H34*1.034</f>
        <v>47.612701399999999</v>
      </c>
      <c r="L34" s="61" t="s">
        <v>11</v>
      </c>
    </row>
    <row r="35" spans="1:12" ht="14.45" customHeight="1">
      <c r="A35" s="56"/>
      <c r="B35" s="61"/>
      <c r="C35" s="75"/>
      <c r="D35" s="76"/>
      <c r="E35" s="76"/>
      <c r="F35" s="9" t="s">
        <v>44</v>
      </c>
      <c r="G35" s="21">
        <v>46.3</v>
      </c>
      <c r="H35" s="21">
        <f>G35*1.025</f>
        <v>47.457499999999996</v>
      </c>
      <c r="I35" s="21">
        <f t="shared" ref="I35:K35" si="12">H35*1.025</f>
        <v>48.643937499999993</v>
      </c>
      <c r="J35" s="21">
        <f>I35*0.968</f>
        <v>47.087331499999991</v>
      </c>
      <c r="K35" s="21">
        <f t="shared" si="12"/>
        <v>48.264514787499984</v>
      </c>
      <c r="L35" s="61"/>
    </row>
    <row r="36" spans="1:12" ht="14.45" customHeight="1">
      <c r="A36" s="56"/>
      <c r="B36" s="61"/>
      <c r="C36" s="75"/>
      <c r="D36" s="76"/>
      <c r="E36" s="76"/>
      <c r="F36" s="9" t="s">
        <v>26</v>
      </c>
      <c r="G36" s="11">
        <f>(G35-G34)/G34</f>
        <v>2.660753880266066E-2</v>
      </c>
      <c r="H36" s="11">
        <f t="shared" ref="H36:K36" si="13">(H35-H34)/H34</f>
        <v>3.0629507612857175E-2</v>
      </c>
      <c r="I36" s="11">
        <f t="shared" si="13"/>
        <v>3.5681613042331813E-2</v>
      </c>
      <c r="J36" s="11">
        <f t="shared" si="13"/>
        <v>3.9086538461535706E-3</v>
      </c>
      <c r="K36" s="11">
        <f t="shared" si="13"/>
        <v>1.368990559943286E-2</v>
      </c>
      <c r="L36" s="61"/>
    </row>
    <row r="37" spans="1:12" ht="48" customHeight="1">
      <c r="A37" s="46">
        <v>12</v>
      </c>
      <c r="B37" s="47" t="s">
        <v>40</v>
      </c>
      <c r="C37" s="52" t="s">
        <v>70</v>
      </c>
      <c r="D37" s="56">
        <v>10</v>
      </c>
      <c r="E37" s="56"/>
      <c r="F37" s="75" t="s">
        <v>61</v>
      </c>
      <c r="G37" s="75"/>
      <c r="H37" s="75"/>
      <c r="I37" s="75"/>
      <c r="J37" s="75"/>
      <c r="K37" s="75"/>
      <c r="L37" s="47" t="s">
        <v>11</v>
      </c>
    </row>
    <row r="38" spans="1:12" ht="40.9" customHeight="1">
      <c r="A38" s="55">
        <v>13</v>
      </c>
      <c r="B38" s="53" t="s">
        <v>75</v>
      </c>
      <c r="C38" s="54" t="s">
        <v>76</v>
      </c>
      <c r="D38" s="71">
        <v>10</v>
      </c>
      <c r="E38" s="80"/>
      <c r="F38" s="81" t="s">
        <v>77</v>
      </c>
      <c r="G38" s="82"/>
      <c r="H38" s="82"/>
      <c r="I38" s="82"/>
      <c r="J38" s="82"/>
      <c r="K38" s="83"/>
      <c r="L38" s="53" t="s">
        <v>78</v>
      </c>
    </row>
    <row r="39" spans="1:12" ht="35.25" customHeight="1">
      <c r="A39" s="53">
        <v>14</v>
      </c>
      <c r="B39" s="54" t="s">
        <v>56</v>
      </c>
      <c r="C39" s="42" t="s">
        <v>57</v>
      </c>
      <c r="D39" s="61" t="s">
        <v>58</v>
      </c>
      <c r="E39" s="61"/>
      <c r="F39" s="81" t="s">
        <v>62</v>
      </c>
      <c r="G39" s="82"/>
      <c r="H39" s="82"/>
      <c r="I39" s="82"/>
      <c r="J39" s="82"/>
      <c r="K39" s="83"/>
      <c r="L39" s="53" t="s">
        <v>11</v>
      </c>
    </row>
    <row r="40" spans="1:12" ht="34.15" customHeight="1">
      <c r="A40" s="77" t="s">
        <v>45</v>
      </c>
      <c r="B40" s="78"/>
      <c r="C40" s="78" t="s">
        <v>46</v>
      </c>
      <c r="D40" s="78"/>
      <c r="E40" s="78"/>
      <c r="F40" s="78"/>
      <c r="G40" s="28" t="s">
        <v>47</v>
      </c>
      <c r="H40" s="29"/>
      <c r="I40" s="29"/>
      <c r="J40" s="57">
        <f ca="1">TODAY()</f>
        <v>43139</v>
      </c>
      <c r="K40" s="57"/>
      <c r="L40" s="58"/>
    </row>
    <row r="41" spans="1:12" ht="34.15" customHeight="1">
      <c r="A41" s="78"/>
      <c r="B41" s="78"/>
      <c r="C41" s="78"/>
      <c r="D41" s="78"/>
      <c r="E41" s="78"/>
      <c r="F41" s="78"/>
      <c r="G41" s="30" t="s">
        <v>48</v>
      </c>
      <c r="H41" s="31"/>
      <c r="I41" s="31"/>
      <c r="J41" s="59">
        <f ca="1">TODAY()</f>
        <v>43139</v>
      </c>
      <c r="K41" s="59"/>
      <c r="L41" s="60"/>
    </row>
    <row r="42" spans="1:12">
      <c r="F42" s="3"/>
      <c r="I42" s="14"/>
    </row>
  </sheetData>
  <mergeCells count="70">
    <mergeCell ref="A2:L2"/>
    <mergeCell ref="A4:B4"/>
    <mergeCell ref="A5:B5"/>
    <mergeCell ref="A6:B6"/>
    <mergeCell ref="A7:B7"/>
    <mergeCell ref="D4:E4"/>
    <mergeCell ref="D5:E5"/>
    <mergeCell ref="F5:G5"/>
    <mergeCell ref="H5:I5"/>
    <mergeCell ref="J5:L5"/>
    <mergeCell ref="K3:L3"/>
    <mergeCell ref="D6:E7"/>
    <mergeCell ref="F8:K8"/>
    <mergeCell ref="K4:L4"/>
    <mergeCell ref="F4:J4"/>
    <mergeCell ref="F6:L6"/>
    <mergeCell ref="F7:L7"/>
    <mergeCell ref="D8:E8"/>
    <mergeCell ref="C20:C21"/>
    <mergeCell ref="C16:C17"/>
    <mergeCell ref="D22:E24"/>
    <mergeCell ref="D9:E11"/>
    <mergeCell ref="L9:L11"/>
    <mergeCell ref="L12:L15"/>
    <mergeCell ref="D12:E15"/>
    <mergeCell ref="B12:B15"/>
    <mergeCell ref="A9:A11"/>
    <mergeCell ref="A12:A15"/>
    <mergeCell ref="B9:B11"/>
    <mergeCell ref="F9:K9"/>
    <mergeCell ref="F10:K10"/>
    <mergeCell ref="A40:B41"/>
    <mergeCell ref="C40:F41"/>
    <mergeCell ref="D28:E30"/>
    <mergeCell ref="D25:E25"/>
    <mergeCell ref="D26:E26"/>
    <mergeCell ref="D27:E27"/>
    <mergeCell ref="A28:A30"/>
    <mergeCell ref="A31:A33"/>
    <mergeCell ref="B34:B36"/>
    <mergeCell ref="F37:K37"/>
    <mergeCell ref="D38:E38"/>
    <mergeCell ref="F38:K38"/>
    <mergeCell ref="D39:E39"/>
    <mergeCell ref="F39:K39"/>
    <mergeCell ref="A16:A19"/>
    <mergeCell ref="A20:A21"/>
    <mergeCell ref="A22:A24"/>
    <mergeCell ref="B28:B30"/>
    <mergeCell ref="D37:E37"/>
    <mergeCell ref="C28:C30"/>
    <mergeCell ref="B31:B33"/>
    <mergeCell ref="C31:C33"/>
    <mergeCell ref="C34:C36"/>
    <mergeCell ref="D34:E36"/>
    <mergeCell ref="D31:E33"/>
    <mergeCell ref="A34:A36"/>
    <mergeCell ref="D16:E19"/>
    <mergeCell ref="D20:E21"/>
    <mergeCell ref="B22:B24"/>
    <mergeCell ref="C22:C24"/>
    <mergeCell ref="L16:L19"/>
    <mergeCell ref="L20:L21"/>
    <mergeCell ref="L22:L24"/>
    <mergeCell ref="J40:L40"/>
    <mergeCell ref="J41:L41"/>
    <mergeCell ref="L28:L30"/>
    <mergeCell ref="L31:L33"/>
    <mergeCell ref="L34:L36"/>
    <mergeCell ref="F22:K24"/>
  </mergeCells>
  <phoneticPr fontId="1" type="noConversion"/>
  <conditionalFormatting sqref="G12:K12 F27:K27">
    <cfRule type="cellIs" dxfId="7" priority="22" operator="greaterThan">
      <formula>8</formula>
    </cfRule>
  </conditionalFormatting>
  <conditionalFormatting sqref="G13:K13">
    <cfRule type="cellIs" dxfId="6" priority="21" operator="greaterThan">
      <formula>5</formula>
    </cfRule>
  </conditionalFormatting>
  <conditionalFormatting sqref="F16:K19 G34:K35 G28:K29 G31:K32">
    <cfRule type="cellIs" dxfId="5" priority="9" operator="lessThan">
      <formula>40</formula>
    </cfRule>
    <cfRule type="cellIs" dxfId="4" priority="10" operator="greaterThan">
      <formula>60</formula>
    </cfRule>
  </conditionalFormatting>
  <conditionalFormatting sqref="F25:K25">
    <cfRule type="cellIs" dxfId="3" priority="5" operator="greaterThan">
      <formula>90</formula>
    </cfRule>
  </conditionalFormatting>
  <conditionalFormatting sqref="F26:K26">
    <cfRule type="cellIs" dxfId="2" priority="4" operator="greaterThan">
      <formula>60</formula>
    </cfRule>
  </conditionalFormatting>
  <conditionalFormatting sqref="F20:J21">
    <cfRule type="cellIs" dxfId="1" priority="1" operator="lessThan">
      <formula>100</formula>
    </cfRule>
    <cfRule type="cellIs" dxfId="0" priority="2" operator="greaterThan">
      <formula>104</formula>
    </cfRule>
  </conditionalFormatting>
  <printOptions horizontalCentered="1"/>
  <pageMargins left="0.59055118110236227" right="0" top="0" bottom="0" header="0" footer="0"/>
  <pageSetup paperSize="9" scale="8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2018-02-08T07:08:38Z</dcterms:modified>
</cp:coreProperties>
</file>