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196f0b5afced95ca/Bureau/"/>
    </mc:Choice>
  </mc:AlternateContent>
  <xr:revisionPtr revIDLastSave="1777" documentId="8_{8508855C-15D2-497F-A24F-1D04A28230CC}" xr6:coauthVersionLast="47" xr6:coauthVersionMax="47" xr10:uidLastSave="{C3EC777F-BED1-435F-A36F-0A6D5E98BC48}"/>
  <bookViews>
    <workbookView xWindow="-108" yWindow="-108" windowWidth="30936" windowHeight="18696" activeTab="3" xr2:uid="{D1FE075F-DB3B-4D35-9444-FF5D68904102}"/>
  </bookViews>
  <sheets>
    <sheet name="Jarvislabs" sheetId="1" r:id="rId1"/>
    <sheet name="Runpod" sheetId="2" r:id="rId2"/>
    <sheet name="Comparison" sheetId="3" r:id="rId3"/>
    <sheet name="Command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4" l="1"/>
  <c r="K21" i="4" s="1"/>
  <c r="C62" i="4"/>
  <c r="C61" i="4"/>
  <c r="C60" i="4"/>
  <c r="C59" i="4"/>
  <c r="C58" i="4"/>
  <c r="I32" i="2"/>
  <c r="G32" i="2"/>
  <c r="E32" i="2"/>
  <c r="C32" i="2"/>
  <c r="I28" i="2"/>
  <c r="I29" i="2"/>
  <c r="I31" i="2"/>
  <c r="I33" i="2"/>
  <c r="I35" i="2"/>
  <c r="I36" i="2"/>
  <c r="I37" i="2"/>
  <c r="I27" i="2"/>
  <c r="G28" i="2"/>
  <c r="G29" i="2"/>
  <c r="G31" i="2"/>
  <c r="G33" i="2"/>
  <c r="G35" i="2"/>
  <c r="G36" i="2"/>
  <c r="G37" i="2"/>
  <c r="G27" i="2"/>
  <c r="E28" i="2"/>
  <c r="E29" i="2"/>
  <c r="E31" i="2"/>
  <c r="E33" i="2"/>
  <c r="E35" i="2"/>
  <c r="E36" i="2"/>
  <c r="E37" i="2"/>
  <c r="E27" i="2"/>
  <c r="C28" i="2"/>
  <c r="C29" i="2"/>
  <c r="C31" i="2"/>
  <c r="C33" i="2"/>
  <c r="C35" i="2"/>
  <c r="C36" i="2"/>
  <c r="C37" i="2"/>
  <c r="C27" i="2"/>
  <c r="P9" i="2"/>
  <c r="P10" i="2"/>
  <c r="P7" i="2"/>
  <c r="P11" i="2"/>
  <c r="P12" i="2"/>
  <c r="P14" i="2"/>
  <c r="P13" i="2"/>
  <c r="P15" i="2"/>
  <c r="P16" i="2"/>
  <c r="P17" i="2"/>
  <c r="P18" i="2"/>
  <c r="P19" i="2"/>
  <c r="P20" i="2"/>
  <c r="P8" i="2"/>
  <c r="P4" i="2"/>
  <c r="P3" i="2"/>
  <c r="N8" i="2"/>
  <c r="N9" i="2"/>
  <c r="N10" i="2"/>
  <c r="N7" i="2"/>
  <c r="N11" i="2"/>
  <c r="N12" i="2"/>
  <c r="N14" i="2"/>
  <c r="N13" i="2"/>
  <c r="N15" i="2"/>
  <c r="N16" i="2"/>
  <c r="N17" i="2"/>
  <c r="N18" i="2"/>
  <c r="N19" i="2"/>
  <c r="N20" i="2"/>
  <c r="N4" i="2"/>
  <c r="N3" i="2"/>
  <c r="J18" i="1"/>
  <c r="J19" i="1"/>
  <c r="J20" i="1"/>
  <c r="J21" i="1"/>
  <c r="J22" i="1"/>
  <c r="J17" i="1"/>
  <c r="J10" i="1"/>
  <c r="J11" i="1"/>
  <c r="J12" i="1"/>
  <c r="J13" i="1"/>
  <c r="J14" i="1"/>
  <c r="J9" i="1"/>
  <c r="M18" i="1"/>
  <c r="M19" i="1"/>
  <c r="M20" i="1"/>
  <c r="M21" i="1"/>
  <c r="M22" i="1"/>
  <c r="M17" i="1"/>
  <c r="M10" i="1"/>
  <c r="M11" i="1"/>
  <c r="M12" i="1"/>
  <c r="M13" i="1"/>
  <c r="M14" i="1"/>
  <c r="M9" i="1"/>
  <c r="C19" i="1"/>
  <c r="D19" i="1"/>
  <c r="E19" i="1"/>
  <c r="G19" i="1" s="1"/>
  <c r="C11" i="1"/>
  <c r="D11" i="1"/>
  <c r="E11" i="1"/>
  <c r="G11" i="1" s="1"/>
  <c r="C18" i="1"/>
  <c r="E18" i="1" s="1"/>
  <c r="G18" i="1" s="1"/>
  <c r="C20" i="1"/>
  <c r="E20" i="1" s="1"/>
  <c r="G20" i="1" s="1"/>
  <c r="C21" i="1"/>
  <c r="C22" i="1"/>
  <c r="C17" i="1"/>
  <c r="E22" i="1"/>
  <c r="G22" i="1" s="1"/>
  <c r="E21" i="1"/>
  <c r="G21" i="1" s="1"/>
  <c r="E17" i="1"/>
  <c r="G17" i="1" s="1"/>
  <c r="C10" i="1"/>
  <c r="E10" i="1" s="1"/>
  <c r="G10" i="1" s="1"/>
  <c r="C12" i="1"/>
  <c r="E12" i="1" s="1"/>
  <c r="G12" i="1" s="1"/>
  <c r="C13" i="1"/>
  <c r="E13" i="1" s="1"/>
  <c r="G13" i="1" s="1"/>
  <c r="C14" i="1"/>
  <c r="E14" i="1" s="1"/>
  <c r="G14" i="1" s="1"/>
  <c r="C9" i="1"/>
  <c r="E9" i="1" s="1"/>
  <c r="G9" i="1" s="1"/>
  <c r="B6" i="1"/>
  <c r="B4" i="1"/>
  <c r="B5" i="1"/>
  <c r="B3" i="1"/>
  <c r="C2" i="1"/>
  <c r="C6" i="1" s="1"/>
  <c r="D9" i="1" l="1"/>
  <c r="D14" i="1"/>
  <c r="D13" i="1"/>
  <c r="D12" i="1"/>
  <c r="D10" i="1"/>
  <c r="D17" i="1"/>
  <c r="D18" i="1"/>
  <c r="D20" i="1"/>
  <c r="D21" i="1"/>
  <c r="D22" i="1"/>
  <c r="D2" i="1"/>
  <c r="E2" i="1"/>
  <c r="C3" i="1"/>
  <c r="C4" i="1"/>
  <c r="C5" i="1"/>
  <c r="E6" i="1" l="1"/>
  <c r="E5" i="1"/>
  <c r="E4" i="1"/>
  <c r="E3" i="1"/>
  <c r="D6" i="1"/>
  <c r="D5" i="1"/>
  <c r="D4" i="1"/>
  <c r="D3" i="1"/>
</calcChain>
</file>

<file path=xl/sharedStrings.xml><?xml version="1.0" encoding="utf-8"?>
<sst xmlns="http://schemas.openxmlformats.org/spreadsheetml/2006/main" count="544" uniqueCount="392">
  <si>
    <t>hour</t>
  </si>
  <si>
    <t>day</t>
  </si>
  <si>
    <t>week</t>
  </si>
  <si>
    <t>month</t>
  </si>
  <si>
    <r>
      <t xml:space="preserve">A5000
</t>
    </r>
    <r>
      <rPr>
        <sz val="11"/>
        <color theme="1"/>
        <rFont val="Aptos Narrow"/>
        <family val="2"/>
        <scheme val="minor"/>
      </rPr>
      <t>hours per day</t>
    </r>
  </si>
  <si>
    <r>
      <t xml:space="preserve">RTX6000Ada
</t>
    </r>
    <r>
      <rPr>
        <sz val="11"/>
        <color theme="1"/>
        <rFont val="Aptos Narrow"/>
        <family val="2"/>
        <scheme val="minor"/>
      </rPr>
      <t>hours per day</t>
    </r>
  </si>
  <si>
    <r>
      <t xml:space="preserve">Storage
</t>
    </r>
    <r>
      <rPr>
        <sz val="11"/>
        <color theme="1"/>
        <rFont val="Aptos Narrow"/>
        <family val="2"/>
        <scheme val="minor"/>
      </rPr>
      <t>GB</t>
    </r>
  </si>
  <si>
    <t>Buying your own  PC with Nvidia RTX card is cheaper in x years</t>
  </si>
  <si>
    <t>Budget per month with 100GB storage</t>
  </si>
  <si>
    <t>Compute 
hours per week</t>
  </si>
  <si>
    <t>Hobbyist use : 3 hours per day / 5 days a week</t>
  </si>
  <si>
    <t>Budget per month with 20GB storage</t>
  </si>
  <si>
    <t>Model</t>
  </si>
  <si>
    <t>RTX 2000 Ada</t>
  </si>
  <si>
    <t>Price / hour</t>
  </si>
  <si>
    <t>RTX A4000</t>
  </si>
  <si>
    <t>RTX A5000</t>
  </si>
  <si>
    <t>RTX A4500</t>
  </si>
  <si>
    <t>RTX 4000 Ada</t>
  </si>
  <si>
    <t>A40</t>
  </si>
  <si>
    <t>RTX 3090</t>
  </si>
  <si>
    <t>L4</t>
  </si>
  <si>
    <t>RTX 4090</t>
  </si>
  <si>
    <t>RTX A6000</t>
  </si>
  <si>
    <t>L40</t>
  </si>
  <si>
    <t>RTX 6000 Ada</t>
  </si>
  <si>
    <t>L40S</t>
  </si>
  <si>
    <t>A100 pcie</t>
  </si>
  <si>
    <t>A100 sxm</t>
  </si>
  <si>
    <t>H100 pcie</t>
  </si>
  <si>
    <t>H100 nvl</t>
  </si>
  <si>
    <t>H100 sxm</t>
  </si>
  <si>
    <t>Cuda Compute</t>
  </si>
  <si>
    <t>8.0</t>
  </si>
  <si>
    <t>9.0</t>
  </si>
  <si>
    <t>VRAM GB</t>
  </si>
  <si>
    <t>Bandwidth GB/s</t>
  </si>
  <si>
    <t>Tensor cores</t>
  </si>
  <si>
    <t>TC gen</t>
  </si>
  <si>
    <t>Cuda cores</t>
  </si>
  <si>
    <t>vCPU</t>
  </si>
  <si>
    <t>RAM</t>
  </si>
  <si>
    <t>Availability</t>
  </si>
  <si>
    <t>Low</t>
  </si>
  <si>
    <t>High</t>
  </si>
  <si>
    <t>Medium</t>
  </si>
  <si>
    <t>Equivalent</t>
  </si>
  <si>
    <t>79% RTX 4060</t>
  </si>
  <si>
    <t>94% RTX 3070</t>
  </si>
  <si>
    <t>89% RTX 3080</t>
  </si>
  <si>
    <t>91% RTX 4070</t>
  </si>
  <si>
    <t>93% RTX 3090 ti</t>
  </si>
  <si>
    <t>99% RTX 4070</t>
  </si>
  <si>
    <t>93% RTX 3080</t>
  </si>
  <si>
    <t>109% RTX 4090</t>
  </si>
  <si>
    <t>111% RTX 4090</t>
  </si>
  <si>
    <t>Batch size 1</t>
  </si>
  <si>
    <t>Batch size 128</t>
  </si>
  <si>
    <t>Tokens/s</t>
  </si>
  <si>
    <t>Price Motkens</t>
  </si>
  <si>
    <t>97% RTX 3090</t>
  </si>
  <si>
    <t>(Phi3-mini)</t>
  </si>
  <si>
    <t>24 GB</t>
  </si>
  <si>
    <t>48 GB</t>
  </si>
  <si>
    <t>80 GB</t>
  </si>
  <si>
    <t>CA-MTL-1</t>
  </si>
  <si>
    <t>CA-MTL-3</t>
  </si>
  <si>
    <t>EU-CZ-1</t>
  </si>
  <si>
    <t>EU-RO-1</t>
  </si>
  <si>
    <t>EU-SE-1</t>
  </si>
  <si>
    <t>EU-IS-1</t>
  </si>
  <si>
    <t>US-GA-2</t>
  </si>
  <si>
    <t>US-KS-1</t>
  </si>
  <si>
    <t>US-KS-2</t>
  </si>
  <si>
    <t>US-OR-1</t>
  </si>
  <si>
    <t>US-TX-3</t>
  </si>
  <si>
    <t>CPU</t>
  </si>
  <si>
    <t>Jarvislabs</t>
  </si>
  <si>
    <t>Runpod</t>
  </si>
  <si>
    <t>Inside container</t>
  </si>
  <si>
    <t>Yes</t>
  </si>
  <si>
    <t>Ubuntu version</t>
  </si>
  <si>
    <t>Container image</t>
  </si>
  <si>
    <t>RunPod Pytorch 2.4.0</t>
  </si>
  <si>
    <t>Change GPU type</t>
  </si>
  <si>
    <t>No</t>
  </si>
  <si>
    <t>Run without GPU</t>
  </si>
  <si>
    <t>22.04.5 LTS</t>
  </si>
  <si>
    <t>Web terminal</t>
  </si>
  <si>
    <t>Python</t>
  </si>
  <si>
    <t>v4.2.5 | port 8888
/usr/local/lib/python3.11/dist-packages/jupyterlab</t>
  </si>
  <si>
    <t>v3.11.10
/usr/bin/python</t>
  </si>
  <si>
    <t>gotty bash | port 19123</t>
  </si>
  <si>
    <t>SSH</t>
  </si>
  <si>
    <t>Pip list</t>
  </si>
  <si>
    <t>torch  2.4.1+cu124</t>
  </si>
  <si>
    <t>Apt list</t>
  </si>
  <si>
    <t>build-essential curl wget tar gzip</t>
  </si>
  <si>
    <t>Environment vars</t>
  </si>
  <si>
    <t>/workspace (replaces persistent volume)</t>
  </si>
  <si>
    <t>Conda</t>
  </si>
  <si>
    <t>Jupyterlab</t>
  </si>
  <si>
    <t>Restart Jupyterlab</t>
  </si>
  <si>
    <t>Increase disk size</t>
  </si>
  <si>
    <t>Pytorch</t>
  </si>
  <si>
    <t>22.04.4 LTS</t>
  </si>
  <si>
    <t>CUDA Version</t>
  </si>
  <si>
    <t>12.4.1</t>
  </si>
  <si>
    <t>torch 2.4.0
diffusers 0.30.0
huggingface_hub 0.24.5
transformers-4.44.0
pandas 2.2.2
spacy 3.7.5</t>
  </si>
  <si>
    <t>miniconda 3
py3.10 - /root/miniconda3/envs/py3.10</t>
  </si>
  <si>
    <t>VsCode server</t>
  </si>
  <si>
    <t>v?  | port 7007
/usr/lib/code-server</t>
  </si>
  <si>
    <t>Auto pause</t>
  </si>
  <si>
    <t>?</t>
  </si>
  <si>
    <t>Instance</t>
  </si>
  <si>
    <t>Container image name</t>
  </si>
  <si>
    <t>Container volume name</t>
  </si>
  <si>
    <t>Network disk name</t>
  </si>
  <si>
    <t>Network disk mount</t>
  </si>
  <si>
    <t>Container volume mount</t>
  </si>
  <si>
    <t>/home</t>
  </si>
  <si>
    <t xml:space="preserve">/home/jl_fs </t>
  </si>
  <si>
    <t>File storage
SCOPE: all machines</t>
  </si>
  <si>
    <t>Network disk cost</t>
  </si>
  <si>
    <t>Template</t>
  </si>
  <si>
    <t>Last updated : 4/1/2025</t>
  </si>
  <si>
    <t>GPU prices</t>
  </si>
  <si>
    <t>1$ /10 GB / month
Min 50 GB | Max 2 TB</t>
  </si>
  <si>
    <t>v3.10.14
/root/miniconda3/envs/py3.10/bin/python</t>
  </si>
  <si>
    <t>HOSTNAME=0da4ea99b944
HOME=/root
PWD=/workspace
JUPYTER_SERVER_URL=http://localhost:8888/
JUPYTER_PASSWORD=ypwjv07zgi5uupb76w22
JUPYTER_SERVER_ROOT=/
RUNPOD_DC_ID=EU-RO-1
RUNPOD_POD_ID=rx4dwyk56bhgq4
RUNPOD_VOLUME_ID=h54ge2tjj4
RUNPOD_PUBLIC_IP=213.173.98.80
RUNPOD_POD_HOSTNAME=rx4dwy...-6441174d
RUNPOD_TCP_PORT_22=29463
PUBLIC_KEY=ssh-ed25519...root@Legion5
RUNPOD_API_KEY=rpa_JAD.......
RUNPOD_CPU_COUNT=8
NVARCH=x86_64
RUNPOD_MEM_GB=30
RUNPOD_GPU_NAME=NVIDIA+GeForce+RTX+4090
RUNPOD_GPU_COUNT=1
CUDA_VERSION=12.4.1</t>
  </si>
  <si>
    <t>HOSTNAME=fd17b30a3057
HOME=/home
PWD=/home
JUPYTER_SERVER_URL=http://fd17b30a3057:8889/
TOKEN=537_-uA2P....
JUPYTER_SERVER_ROOT=/home
GRADIO_SERVER_PORT=6006
GRADIO_SERVER_NAME=0.0.0.0
STREAMLIT_SERVER_PORT=6006
MACHINE_ID=214002
MACHINE_NAME=distill-whisper-test
USER_ID=laurent.prudhon@hotmail.fr
SSH_KEY=ssh-ed25519 ...  root@Legion5
PYTHON_VERSION=3.10
NVARCH=x86_64
CUDA_VERSION=12.4.1</t>
  </si>
  <si>
    <t>v4.2.4 | port 8889
/root/miniconda3/envs/py3.10/bin/jupyter-lab</t>
  </si>
  <si>
    <t>vim build-essential curl wget gzip tar git git-lfs</t>
  </si>
  <si>
    <t>Stop/Start container verbs</t>
  </si>
  <si>
    <t>Pause / Resume</t>
  </si>
  <si>
    <t>Delete container volume verb</t>
  </si>
  <si>
    <t>Delete</t>
  </si>
  <si>
    <t>Template (Framework)</t>
  </si>
  <si>
    <t>Instance (Machine ID)
SCOPE: all machines</t>
  </si>
  <si>
    <t>Pod
SCOPE:one  specific GPU machine pool</t>
  </si>
  <si>
    <t>Reserved ports</t>
  </si>
  <si>
    <t>22, 6006, 7007,  8889</t>
  </si>
  <si>
    <t>git clone https://github.com/wordslab-org/wordslab-notebooks.git</t>
  </si>
  <si>
    <t>Expose ports</t>
  </si>
  <si>
    <t>6900,7860,8000,8080,8081,8888</t>
  </si>
  <si>
    <t>Yes (excluding H100)</t>
  </si>
  <si>
    <t>Change exposed ports</t>
  </si>
  <si>
    <t>mkdir -p /home/workspace</t>
  </si>
  <si>
    <t>mkdir -p /home/models</t>
  </si>
  <si>
    <t>./1_1_install-ubuntu-packages.sh</t>
  </si>
  <si>
    <t>./1_3_configure_storage_and_ports.sh /home/workspace /home/models</t>
  </si>
  <si>
    <t>eval "$('/root/miniconda3/bin/conda' 'shell.bash' 'hook' 2&gt; /dev/null)"</t>
  </si>
  <si>
    <t>conda activate /home/wordslab-2024-12</t>
  </si>
  <si>
    <t>pip install torch==2.5.1 torchvision==0.20.1 torchaudio==2.5.1</t>
  </si>
  <si>
    <t>echo 'conda activate /home/wordslab-2024-12' &gt;&gt; ~/.bashrc</t>
  </si>
  <si>
    <t>./2_3_install_datascience_libs.sh</t>
  </si>
  <si>
    <t>source ~/wordslab-notebooks-environment.sh</t>
  </si>
  <si>
    <t>conda create -y --prefix /home/wordslab-2024-12 python==3.12.8 ninja=1.12.1 ipykernel</t>
  </si>
  <si>
    <t>./2_4_setup_virtual_environments_scripts.sh</t>
  </si>
  <si>
    <t>./3_1_install-jupyterlab.sh</t>
  </si>
  <si>
    <t>./3_2_configure_jupyterlab_git_support.sh</t>
  </si>
  <si>
    <t>./3_3_configure_jupyterlab_resources_monitoring.sh</t>
  </si>
  <si>
    <t>./3_5_install-ollama.sh</t>
  </si>
  <si>
    <t>echo 'source ~/wordslab-notebooks-environment.sh' &gt;&gt; ~/.bashrc</t>
  </si>
  <si>
    <t>echo 'cd $WORKSPACE_DIR' &gt;&gt; ~/.bashrc</t>
  </si>
  <si>
    <t>chmod u+x ~/start-wordslab-notebooks.sh</t>
  </si>
  <si>
    <t>Use already installed code-server</t>
  </si>
  <si>
    <t>chmod u+x ./3_5_install-ollama.sh</t>
  </si>
  <si>
    <t>conda create -y --prefix /home/open-webui-2024-12 python==3.12.8</t>
  </si>
  <si>
    <t>conda activate /home/open-webui-2024-12</t>
  </si>
  <si>
    <t>pip install open-webui==0.5.3</t>
  </si>
  <si>
    <t>mkdir $WORKSPACE_DIR/open-webui</t>
  </si>
  <si>
    <t>mkdir $WORKSPACE_DIR/open-webui/functions</t>
  </si>
  <si>
    <t>mkdir $WORKSPACE_DIR/open-webui/tools</t>
  </si>
  <si>
    <t>conda deactivate</t>
  </si>
  <si>
    <t>./3_6_install-open-webui-jarvislabs.sh</t>
  </si>
  <si>
    <t>chmod u+x ./3_6_install-open-webui-jarvislabs.sh</t>
  </si>
  <si>
    <t>cp ./4_start_on_jarvislabs.sh ~/start-wordslab-notebooks.sh</t>
  </si>
  <si>
    <t>Access with links</t>
  </si>
  <si>
    <t>conda init</t>
  </si>
  <si>
    <t>API5 -&gt; OpenWebUI
API7 -&gt; JupyterLab (wordslab-notebooks version)</t>
  </si>
  <si>
    <t>create-workspace-project installed in /usr/local/bin =&gt; KO, not preserved</t>
  </si>
  <si>
    <t>apt installs not preserved either</t>
  </si>
  <si>
    <t>jupyter lab -ServerApp.base_url="/" -ServerApp.ip=0.0.0.0 -ServerApp.port=$JUPYTERLAB_PORT -IdentityProvider.token="" --no-browser -ServerApp.allow_root=True -ServerApp.allow_remote_access=True -ServerApp.root_dir="$WORKSPACE_DIR" &amp;</t>
  </si>
  <si>
    <t>pid2=$!</t>
  </si>
  <si>
    <t>OLLAMA_HOME=0.0.0.0  $WORKSPACE_DIR/ollama/bin/ollama serve &amp;</t>
  </si>
  <si>
    <t>pid3=$!</t>
  </si>
  <si>
    <t>ENV=prod WEBUI_AUTH=false WEBUI_URL=http://localhost:8080 DATA_DIR=$WORKSPACE_DIR/open-webui FUNCTIONS_DIR=$WORKSPACE_DIR/open-webui/functions TOOLS_DIR=$WORKSPACE_DIR/open-webui/tools open-webui serve --host 0.0.0.0 --port 8080 &amp;</t>
  </si>
  <si>
    <t>pid4=$!</t>
  </si>
  <si>
    <t># Define cleanup function to kill all commands</t>
  </si>
  <si>
    <t>cleanup() {</t>
  </si>
  <si>
    <t xml:space="preserve">  echo "Stopping commands..."</t>
  </si>
  <si>
    <t xml:space="preserve">  kill $pid2 $pid3 $pid4</t>
  </si>
  <si>
    <t>}</t>
  </si>
  <si>
    <t># Trap SIGINT and call cleanup</t>
  </si>
  <si>
    <t>trap cleanup SIGINT</t>
  </si>
  <si>
    <t># Wait for all processes to finish</t>
  </si>
  <si>
    <t>wait $pid2 $pid3 $pid4</t>
  </si>
  <si>
    <t>H100                   2.80   (80 GB)
A100                    1.29   (40 GB)
RTX6000Ada  0.99   (48 GB)
A6000                 0.79   (48 GB)
A5000                 0.44   (24 GB)
CPU                      0.02  (  2 GB)</t>
  </si>
  <si>
    <t xml:space="preserve">H100 sxm         2.99   (80 GB)
H100 nvl             2.79  (94 GB)
A100 pcie          1.64   (80 GB)
RTX6000Ada    0.88   (48 GB)
RTX 4090            0.69   (24 GB)
RTX 3090            0.43   (24 GB)
A40                         0.39   (48 GB)
A5000                   0.36   (24 GB)
CPU                       0.08    (  8 GB) </t>
  </si>
  <si>
    <t>Pod Template</t>
  </si>
  <si>
    <t>Increase volume size to 30 GB</t>
  </si>
  <si>
    <t>Network storage
SCOPE: one datacenter</t>
  </si>
  <si>
    <t>0.7$ /10 GB / month
Min 10 GB  | Max 4 TB</t>
  </si>
  <si>
    <t>Container storage price</t>
  </si>
  <si>
    <t>Pay only for Storage (volume disk) 
1$ /10 GB / month
Min 20 GB | Min H100 100 GB | Max 2 TB</t>
  </si>
  <si>
    <t>Stop / Start</t>
  </si>
  <si>
    <t>Terminate</t>
  </si>
  <si>
    <t>/workspace (default: can be changed)</t>
  </si>
  <si>
    <t>Pay for Container disk (Disk) + Volume disk (Pod Volume)
2$ / 10 GB / month (and only 1$ while runnning)
Default 20 GB + 20 GB</t>
  </si>
  <si>
    <t>Storage</t>
  </si>
  <si>
    <t>Connect / Start web terminal / Connect to web terminal</t>
  </si>
  <si>
    <t>Terminal</t>
  </si>
  <si>
    <t>Click on Terminal icon</t>
  </si>
  <si>
    <t>Click on HTTP Service [Port xxxx] buttons</t>
  </si>
  <si>
    <r>
      <t>Stop / Start</t>
    </r>
    <r>
      <rPr>
        <sz val="11"/>
        <color rgb="FFFF0000"/>
        <rFont val="Aptos Narrow"/>
        <family val="2"/>
        <scheme val="minor"/>
      </rPr>
      <t xml:space="preserve"> (only Terminate when using network storage)</t>
    </r>
  </si>
  <si>
    <t>cd ~</t>
  </si>
  <si>
    <t>cd wordslab-notebooks/server/</t>
  </si>
  <si>
    <r>
      <t xml:space="preserve">Create network disk size at least 30 GB </t>
    </r>
    <r>
      <rPr>
        <sz val="11"/>
        <color rgb="FFFF0000"/>
        <rFont val="Aptos Narrow"/>
        <family val="2"/>
        <scheme val="minor"/>
      </rPr>
      <t>(all config is lost when using network storage)</t>
    </r>
    <r>
      <rPr>
        <sz val="11"/>
        <color theme="1"/>
        <rFont val="Aptos Narrow"/>
        <family val="2"/>
        <scheme val="minor"/>
      </rPr>
      <t xml:space="preserve">
Change volume mount path to /home
Export env variable : HOME=/home
Décocher : Start Jupyter Notebook</t>
    </r>
  </si>
  <si>
    <t>source ~/.bashrc</t>
  </si>
  <si>
    <t>./2_2_install-pytorch-cuda.sh</t>
  </si>
  <si>
    <t>./2_1_install-python-envmanager.sh</t>
  </si>
  <si>
    <t>6900,7860,8000,8080,8082,8888</t>
  </si>
  <si>
    <t>On runpod, port 8081 is already in use
=&gt; run code-server on 8082</t>
  </si>
  <si>
    <t>RuntimeError: Permissions assignment failed for secure file: '/home/workspace/.jupyter/share/jupyter/runtime/jupyter_cookie_secret'. Got '0o666' instead of '0o0600'.</t>
  </si>
  <si>
    <t>JUPYTER_ALLOW_INSECURE_WRITES=true </t>
  </si>
  <si>
    <t>Vast.ai</t>
  </si>
  <si>
    <t>PyTorch (cuDNN Runtime)</t>
  </si>
  <si>
    <t>Destroy</t>
  </si>
  <si>
    <t>Click on Open Terminal Access
(Jupyter notebooks terminal)</t>
  </si>
  <si>
    <t>HOSTNAME=8fce4e4435ac
HOME=/root
PWD=/
DATA_DIRECTORY=/workspace/
JUPYTER_SERVER_URL=https://8fce4e4435ac:8080/
JUPYTER_TOKEN=41668417b9899826e378b5b8a112ece8ce0dcd2a703f5a68c85c79d8876816ed
JUPYTER_SERVER_ROOT=/
JUPYTER_DIR=/
VAST_CONTAINERLABEL=C.15407032
CONTAINER_ID=15407032
CONTAINER_LABEL=C.15407032
CONTAINER_API_KEY=d41d8cd98f00b204e9800998ecf8427e768d3085f2870e9bab7feb721a9d0e14
PUBLIC_IPADDR=109.230.254.182
VAST_TCP_PORT_22=51305
VAST_TCP_PORT_8080=51115
SSH_PUBLIC_KEY=
OPEN_BUTTON_TOKEN=41668417b9899826e378b5b8a112ece8ce0dcd2a703f5a68c85c79d8876816ed
GPU_COUNT=1
NV_GPU=5
VAST_DEVICE_IDXS=5
PYTORCH_VERSION=2.5.1</t>
  </si>
  <si>
    <t>v3.11.10
/opt/conda/bin/python</t>
  </si>
  <si>
    <t>2.5.1+cu124</t>
  </si>
  <si>
    <t>conda 24.9.2
base - /opt/conda/bin/conda</t>
  </si>
  <si>
    <t xml:space="preserve">Jupyter NOTEBOOK 7.2.2 | port 8080
/opt/conda/bin/jupyter-notebook </t>
  </si>
  <si>
    <t>No (hosts the web terminal)</t>
  </si>
  <si>
    <t>No (kills instantly the container)</t>
  </si>
  <si>
    <t>8081 (nginx for a runpod README)</t>
  </si>
  <si>
    <t>8080 (Jupyter notebooks classic)</t>
  </si>
  <si>
    <t>Jupyter notebooks classic | port 8080</t>
  </si>
  <si>
    <t>No, create a planned job on the machine with API</t>
  </si>
  <si>
    <t>Bidding system</t>
  </si>
  <si>
    <t>Persistent container volume</t>
  </si>
  <si>
    <t>Ubuntu container image</t>
  </si>
  <si>
    <t>Persistent shared disk</t>
  </si>
  <si>
    <t>Wsl</t>
  </si>
  <si>
    <t>Ubuntu</t>
  </si>
  <si>
    <t>/</t>
  </si>
  <si>
    <t>optionally mount under /</t>
  </si>
  <si>
    <t>&lt;none&gt;</t>
  </si>
  <si>
    <t>Only use --models if you have 2 disks</t>
  </si>
  <si>
    <t>Don't use a network disk</t>
  </si>
  <si>
    <t>Always use a network disk</t>
  </si>
  <si>
    <t>Not applicable</t>
  </si>
  <si>
    <t>Recommended storage</t>
  </si>
  <si>
    <t>Use docker image ?</t>
  </si>
  <si>
    <t>No - need the disk space twice</t>
  </si>
  <si>
    <t>&lt;unsupported&gt;</t>
  </si>
  <si>
    <t>You don't pay for the image size, may be interesting</t>
  </si>
  <si>
    <t>Target</t>
  </si>
  <si>
    <t>persistent</t>
  </si>
  <si>
    <t>/home/wordslab-notebooks-2024-12</t>
  </si>
  <si>
    <t>/home/miniforge3</t>
  </si>
  <si>
    <t>/home/open-webui-2024-12</t>
  </si>
  <si>
    <t>/home/ollama</t>
  </si>
  <si>
    <t>/home/code-server</t>
  </si>
  <si>
    <t>Lifecycle</t>
  </si>
  <si>
    <t>PREPARE
0. update Windows, Nvidia driver, check disk space
INSTALL
1. download and uncompress wordslab-notebooks release
2. install-wordslab-notebooks.bat
RUN
3. start-wordslab-notebooks.bat
4. allow-remote-access.bat</t>
  </si>
  <si>
    <t>PREPARE
0. sign in to the provider and add credits
INSTALL
1. create and configure an instance / pod with persistent storage
2. start the instance and connect with the web terminal
3. execute a remote install-wordslab-notebooks.sh
RUN
4. (start the instance and connect with the web terminal)
5. execute /home/start-wordslab-notebooks.sh</t>
  </si>
  <si>
    <t>Windows</t>
  </si>
  <si>
    <t>curl -L -o wordslab-notebooks.zip https://github.com/wordslab-org/wordslab-notebooks/archive/refs/heads/main.zip</t>
  </si>
  <si>
    <t>tar -x -f wordslab-notebooks.zip</t>
  </si>
  <si>
    <t>del wordslab-notebooks.zip</t>
  </si>
  <si>
    <t>ren wordslab-notebooks-main wordslab-notebooks2</t>
  </si>
  <si>
    <t>cd wordslab-notebooks2</t>
  </si>
  <si>
    <t>install-wordslab-notebooks.bat --name wordslab-notebooks2 --models c:\wordslab</t>
  </si>
  <si>
    <t>start-wordslab-notebooks.bat --name wordslab-notebooks2</t>
  </si>
  <si>
    <t>Instances</t>
  </si>
  <si>
    <t>GPU</t>
  </si>
  <si>
    <t>A5000</t>
  </si>
  <si>
    <t>50 Go</t>
  </si>
  <si>
    <t>Instance name</t>
  </si>
  <si>
    <t>wordslab-notebooks</t>
  </si>
  <si>
    <t>Advance Options</t>
  </si>
  <si>
    <t>Expose HTTP Ports</t>
  </si>
  <si>
    <t>6900,7860,8000,8880,8881,8888</t>
  </si>
  <si>
    <t>Launch Instance</t>
  </si>
  <si>
    <t>Jupyter</t>
  </si>
  <si>
    <t>unzip wordslab-notebooks.zip</t>
  </si>
  <si>
    <t>rm wordslab-notebooks.zip</t>
  </si>
  <si>
    <t>mv wordslab-notebooks-main wordslab-notebooks</t>
  </si>
  <si>
    <t>cd wordslab-notebooks</t>
  </si>
  <si>
    <t>./install-wordslab-notebooks.sh</t>
  </si>
  <si>
    <t>chmod u+x *.sh</t>
  </si>
  <si>
    <t>Need to specify the versions for jupyter ai dependencies</t>
  </si>
  <si>
    <r>
      <rPr>
        <sz val="11"/>
        <color rgb="FFFF0000"/>
        <rFont val="Aptos Narrow"/>
        <family val="2"/>
        <scheme val="minor"/>
      </rPr>
      <t>source</t>
    </r>
    <r>
      <rPr>
        <sz val="11"/>
        <color theme="1"/>
        <rFont val="Aptos Narrow"/>
        <family val="2"/>
        <scheme val="minor"/>
      </rPr>
      <t xml:space="preserve"> ~/start-wordslab-notebooks.sh</t>
    </r>
  </si>
  <si>
    <t>API 5</t>
  </si>
  <si>
    <t>API 6</t>
  </si>
  <si>
    <t>API 7</t>
  </si>
  <si>
    <t>Open WebUI</t>
  </si>
  <si>
    <t>VsCode</t>
  </si>
  <si>
    <t>Jupyterlab - wordslab version</t>
  </si>
  <si>
    <t>Go to initial terminal</t>
  </si>
  <si>
    <t>Ctrl-C</t>
  </si>
  <si>
    <t>tokens/sec</t>
  </si>
  <si>
    <t>cd /home</t>
  </si>
  <si>
    <r>
      <t xml:space="preserve">source </t>
    </r>
    <r>
      <rPr>
        <sz val="11"/>
        <color rgb="FFFF0000"/>
        <rFont val="Aptos Narrow"/>
        <family val="2"/>
        <scheme val="minor"/>
      </rPr>
      <t>/home</t>
    </r>
    <r>
      <rPr>
        <sz val="11"/>
        <color theme="1"/>
        <rFont val="Aptos Narrow"/>
        <family val="2"/>
        <scheme val="minor"/>
      </rPr>
      <t>/.bashrc</t>
    </r>
  </si>
  <si>
    <r>
      <rPr>
        <sz val="11"/>
        <color rgb="FFFF0000"/>
        <rFont val="Aptos Narrow"/>
        <family val="2"/>
        <scheme val="minor"/>
      </rPr>
      <t>source</t>
    </r>
    <r>
      <rPr>
        <sz val="11"/>
        <color theme="1"/>
        <rFont val="Aptos Narrow"/>
        <family val="2"/>
        <scheme val="minor"/>
      </rPr>
      <t xml:space="preserve"> </t>
    </r>
    <r>
      <rPr>
        <sz val="11"/>
        <color rgb="FFFF0000"/>
        <rFont val="Aptos Narrow"/>
        <family val="2"/>
        <scheme val="minor"/>
      </rPr>
      <t>/home</t>
    </r>
    <r>
      <rPr>
        <sz val="11"/>
        <color theme="1"/>
        <rFont val="Aptos Narrow"/>
        <family val="2"/>
        <scheme val="minor"/>
      </rPr>
      <t>/start-wordslab-notebooks.sh</t>
    </r>
  </si>
  <si>
    <t>with llama3.1:8b</t>
  </si>
  <si>
    <t>28G     /home</t>
  </si>
  <si>
    <t>qwen2.5-coder:14b</t>
  </si>
  <si>
    <t>qwen2.5-coder:32b</t>
  </si>
  <si>
    <t>llama3.2 &amp; qwen2.5-coder:14b</t>
  </si>
  <si>
    <t>38G     /home</t>
  </si>
  <si>
    <t>llama3.2:3b</t>
  </si>
  <si>
    <t>llama3.1:8b</t>
  </si>
  <si>
    <t xml:space="preserve">qwen2.5-coder:14b    3028237cc8c5    11 GB     100% GPU     4 minutes from now         </t>
  </si>
  <si>
    <t xml:space="preserve">llama3.1:8b          46e0c10c039e    6.9 GB    100% GPU     2 minutes from now         </t>
  </si>
  <si>
    <t>llama3.2:latest      a80c4f17acd5    4.0 GB</t>
  </si>
  <si>
    <t>llama3.3:70b</t>
  </si>
  <si>
    <t>=&gt; 100 Go</t>
  </si>
  <si>
    <t>96G     /home</t>
  </si>
  <si>
    <t>OOM</t>
  </si>
  <si>
    <t>A6000</t>
  </si>
  <si>
    <t>A6000 Ada</t>
  </si>
  <si>
    <t>/home/wordslab-notebooks/linux/1__update-operating-system.sh</t>
  </si>
  <si>
    <t>Jarvis is very slow to load the weights from the persistent volume on A6000</t>
  </si>
  <si>
    <t>My LAPTOP</t>
  </si>
  <si>
    <t>3420MB/s</t>
  </si>
  <si>
    <t>Jarvislabs home</t>
  </si>
  <si>
    <t>101MB/s</t>
  </si>
  <si>
    <t>sec</t>
  </si>
  <si>
    <t>min</t>
  </si>
  <si>
    <t>Llama 3.3 70b</t>
  </si>
  <si>
    <t>fio --name=readtest --filename=/home/models/ollama/blobs/sha256-4824460d29f2058aaf6e1118a63a7a197a09bed509f0e7d4e2efb1ee273b447d --rw=read --bs=1M --size=1G --numjobs=1 --runtime=10 --group_reporting</t>
  </si>
  <si>
    <t>Jarvislabs jl-fs</t>
  </si>
  <si>
    <t>238MB/s</t>
  </si>
  <si>
    <t>apt update &amp;&amp; apt install fio</t>
  </si>
  <si>
    <t>Runpo.io</t>
  </si>
  <si>
    <t>Runpod volume</t>
  </si>
  <si>
    <t>707MB/s</t>
  </si>
  <si>
    <t>Runpod network</t>
  </si>
  <si>
    <t>745MB/s</t>
  </si>
  <si>
    <t>Vast.ai RTX 6000Ada</t>
  </si>
  <si>
    <t>2732MB/s</t>
  </si>
  <si>
    <t>OLLAMA_LOAD_TIMEOUT=-1</t>
  </si>
  <si>
    <t>Llama 3.3 cost analysis</t>
  </si>
  <si>
    <t>Openrouter</t>
  </si>
  <si>
    <t xml:space="preserve">Together </t>
  </si>
  <si>
    <t>x  plus cher</t>
  </si>
  <si>
    <t>Volume mount path</t>
  </si>
  <si>
    <t>Expose http ports</t>
  </si>
  <si>
    <t>Env variable</t>
  </si>
  <si>
    <t>WORDSLAB_HOME=/home</t>
  </si>
  <si>
    <t>Network volume</t>
  </si>
  <si>
    <t>volume-US-OR-1-110GB</t>
  </si>
  <si>
    <t>A100sxm</t>
  </si>
  <si>
    <t>Uncheck : Start Jupyter Notebook</t>
  </si>
  <si>
    <t>ssh-keygen -t ed25519 -C "laurent.prudhon@hotmail.fr"</t>
  </si>
  <si>
    <t>notepad .ssh/id_ed25519.pub</t>
  </si>
  <si>
    <t>=&gt; Settings / Connections / SSH Public Keys</t>
  </si>
  <si>
    <t>Connect</t>
  </si>
  <si>
    <r>
      <t xml:space="preserve">ssh root@66.114.112.70 -p 25223 -i </t>
    </r>
    <r>
      <rPr>
        <b/>
        <sz val="18"/>
        <color rgb="FFFF0000"/>
        <rFont val="Aptos Narrow"/>
        <family val="2"/>
        <scheme val="minor"/>
      </rPr>
      <t>~/</t>
    </r>
    <r>
      <rPr>
        <sz val="11"/>
        <color theme="1"/>
        <rFont val="Aptos Narrow"/>
        <family val="2"/>
        <scheme val="minor"/>
      </rPr>
      <t>.ssh/id_ed25519</t>
    </r>
  </si>
  <si>
    <t>ssh root@66.114.112.70 -p 25223 -i .ssh/id_ed25519</t>
  </si>
  <si>
    <t>yes</t>
  </si>
  <si>
    <t>cd $WORDSLAB_HOME</t>
  </si>
  <si>
    <t>apt update &amp;&amp; apt install unzip &amp;&amp; unzip wordslab-notebooks.zip</t>
  </si>
  <si>
    <r>
      <t xml:space="preserve">$WORDSLAB_HOME </t>
    </r>
    <r>
      <rPr>
        <sz val="11"/>
        <color rgb="FFFF0000"/>
        <rFont val="Aptos Narrow"/>
        <family val="2"/>
        <scheme val="minor"/>
      </rPr>
      <t>empty</t>
    </r>
  </si>
  <si>
    <t>-bash: /_wordslab-notebooks-env.bashrc: No such file or directory</t>
  </si>
  <si>
    <t>-bash: /_wordslab-notebooks-init.bashrc: No such file or directory</t>
  </si>
  <si>
    <t>ssh root@66.114.112.70 -p 21921 -i .ssh/id_ed25519</t>
  </si>
  <si>
    <t>export WORDSLAB_HOME=/home</t>
  </si>
  <si>
    <t>./start-wordslab-notebooks.sh</t>
  </si>
  <si>
    <t>./start-wordslab-notebooks.sh: line 7: ./1__update-operating-system.sh: No such file or directory</t>
  </si>
  <si>
    <t>./start-wordslab-notebooks.sh: line 19: code-server: command not found</t>
  </si>
  <si>
    <t xml:space="preserve">    source ~/.bashrc</t>
  </si>
  <si>
    <t>cd $WORDSLAB_HOME/wordslab-notebooks/linux</t>
  </si>
  <si>
    <t xml:space="preserve">    ./1__update-operating-system.sh</t>
  </si>
  <si>
    <t>bashrc not updated !</t>
  </si>
  <si>
    <t>apt update &amp;&amp; apt  install curl &amp;&amp; WORDSLAB_HOME=/home WORDSLAB_WORKSPACE=$WORDSLAB_HOME/workspace WORDSLAB_MODELS=$WORDSLAB_HOME/models  curl -sSL  https://raw.githubusercontent.com/wordslab-org/wordslab-notebooks/refs/heads/main/install-wordslab-notebooks.sh  | bash</t>
  </si>
  <si>
    <t>apt update &amp;&amp; apt  install curl &amp;&amp; WORDSLAB_HOME=/home  curl -sSL  https://raw.githubusercontent.com/wordslab-org/wordslab-notebooks/refs/heads/main/start-wordslab-notebooks.sh  | bash</t>
  </si>
  <si>
    <t>set "WORDSLAB_WINDOWS_HOME=C:\wordslab" &amp;&amp; set "WORDSLAB_WINDOWS_WORKSPACE=%WORDSLAB_WINDOWS_HOME%\virtual-machines\wordslab-workspace"  &amp;&amp; set "WORDSLAB_WINDOWS_MODELS=%WORDSLAB_WINDOWS_HOME%\virtual-machines\wordslab-models"  &amp;&amp; curl -sSL https://raw.githubusercontent.com/wordslab-org/wordslab-notebooks/refs/heads/main/install-wordslab-notebooks.bat | cmd</t>
  </si>
  <si>
    <t>set "WORDSLAB_WINDOWS_HOME=C:\wordslab" &amp;&amp; cd "%WORDSLAB_WINDOWS_HOME%\wordslab-notebooks"  &amp;&amp; start-wordslab-notebooks.bat --name wordslab-notebooks2</t>
  </si>
  <si>
    <t>8880,8881,8882,8883,8884,8885,8886,8887,8888</t>
  </si>
  <si>
    <t>Port 8889 is reserved for internal use.</t>
  </si>
  <si>
    <t>A100 SXM 80</t>
  </si>
  <si>
    <t>A100 40 GB</t>
  </si>
  <si>
    <t>H100 NVL</t>
  </si>
  <si>
    <t>H100 SXM</t>
  </si>
  <si>
    <t>H200 SXM</t>
  </si>
  <si>
    <t>Install time on Runpod : 22 min</t>
  </si>
  <si>
    <t>Llama 3.3 70b load time on Runpod : 8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</si>
</sst>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0"/>
    <numFmt numFmtId="166" formatCode="0.000"/>
  </numFmts>
  <fonts count="11" x14ac:knownFonts="1">
    <font>
      <sz val="11"/>
      <color theme="1"/>
      <name val="Aptos Narrow"/>
      <family val="2"/>
      <scheme val="minor"/>
    </font>
    <font>
      <b/>
      <sz val="14"/>
      <color theme="1"/>
      <name val="Aptos Narrow"/>
      <family val="2"/>
      <scheme val="minor"/>
    </font>
    <font>
      <sz val="11"/>
      <color rgb="FF00B050"/>
      <name val="Aptos Narrow"/>
      <family val="2"/>
      <scheme val="minor"/>
    </font>
    <font>
      <sz val="11"/>
      <color theme="5"/>
      <name val="Aptos Narrow"/>
      <family val="2"/>
      <scheme val="minor"/>
    </font>
    <font>
      <sz val="11"/>
      <color rgb="FFC00000"/>
      <name val="Aptos Narrow"/>
      <family val="2"/>
      <scheme val="minor"/>
    </font>
    <font>
      <sz val="11"/>
      <name val="Aptos Narrow"/>
      <family val="2"/>
      <scheme val="minor"/>
    </font>
    <font>
      <sz val="11"/>
      <color theme="1"/>
      <name val="Aptos Narrow"/>
      <family val="2"/>
      <scheme val="minor"/>
    </font>
    <font>
      <b/>
      <sz val="11"/>
      <color theme="1"/>
      <name val="Aptos Narrow"/>
      <family val="2"/>
      <scheme val="minor"/>
    </font>
    <font>
      <sz val="11"/>
      <color rgb="FFFF0000"/>
      <name val="Aptos Narrow"/>
      <family val="2"/>
      <scheme val="minor"/>
    </font>
    <font>
      <sz val="8"/>
      <color rgb="FFFF0000"/>
      <name val="Segoe UI"/>
      <family val="2"/>
    </font>
    <font>
      <b/>
      <sz val="18"/>
      <color rgb="FFFF000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3" tint="0.8999908444471571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6" fillId="0" borderId="0" applyFont="0" applyFill="0" applyBorder="0" applyAlignment="0" applyProtection="0"/>
    <xf numFmtId="43" fontId="6" fillId="0" borderId="0" applyFont="0" applyFill="0" applyBorder="0" applyAlignment="0" applyProtection="0"/>
  </cellStyleXfs>
  <cellXfs count="47">
    <xf numFmtId="0" fontId="0" fillId="0" borderId="0" xfId="0"/>
    <xf numFmtId="0" fontId="0" fillId="0" borderId="0" xfId="0" applyAlignment="1">
      <alignment horizontal="center" vertical="center"/>
    </xf>
    <xf numFmtId="0" fontId="0" fillId="0" borderId="0" xfId="0" applyAlignment="1">
      <alignment vertical="center"/>
    </xf>
    <xf numFmtId="0" fontId="1" fillId="0" borderId="1" xfId="0" applyFont="1" applyBorder="1" applyAlignment="1">
      <alignment horizontal="center" vertical="center" wrapText="1"/>
    </xf>
    <xf numFmtId="0" fontId="0" fillId="0" borderId="1" xfId="0" applyBorder="1" applyAlignment="1">
      <alignment horizontal="center" vertical="center"/>
    </xf>
    <xf numFmtId="2" fontId="0" fillId="0" borderId="1" xfId="0" applyNumberFormat="1" applyBorder="1" applyAlignment="1">
      <alignment horizontal="center" vertical="center"/>
    </xf>
    <xf numFmtId="164" fontId="0" fillId="0" borderId="0" xfId="0" applyNumberFormat="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164" fontId="0" fillId="0" borderId="1" xfId="0" applyNumberFormat="1" applyBorder="1" applyAlignment="1">
      <alignment horizontal="center" vertical="center" wrapText="1"/>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0" borderId="0" xfId="0" applyAlignment="1">
      <alignment horizontal="center"/>
    </xf>
    <xf numFmtId="0" fontId="0" fillId="0" borderId="0" xfId="0" quotePrefix="1" applyAlignment="1">
      <alignment horizontal="center"/>
    </xf>
    <xf numFmtId="0" fontId="7" fillId="0" borderId="0" xfId="0" applyFont="1"/>
    <xf numFmtId="0" fontId="7" fillId="0" borderId="0" xfId="0" applyFont="1" applyAlignment="1">
      <alignment horizontal="center"/>
    </xf>
    <xf numFmtId="2" fontId="0" fillId="0" borderId="0" xfId="0" applyNumberFormat="1"/>
    <xf numFmtId="165" fontId="0" fillId="0" borderId="0" xfId="0" applyNumberFormat="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2" borderId="0" xfId="0" applyFill="1" applyAlignment="1">
      <alignment horizontal="center"/>
    </xf>
    <xf numFmtId="2" fontId="0" fillId="2" borderId="0" xfId="0" applyNumberFormat="1" applyFill="1" applyAlignment="1">
      <alignment horizontal="center"/>
    </xf>
    <xf numFmtId="166" fontId="0" fillId="2" borderId="0" xfId="0" applyNumberFormat="1" applyFill="1" applyAlignment="1">
      <alignment horizontal="center"/>
    </xf>
    <xf numFmtId="0" fontId="0" fillId="2" borderId="0" xfId="0" applyFill="1"/>
    <xf numFmtId="9" fontId="0" fillId="0" borderId="0" xfId="1" applyFont="1" applyAlignment="1">
      <alignment horizontal="center"/>
    </xf>
    <xf numFmtId="0" fontId="7" fillId="2" borderId="0" xfId="0" applyFont="1" applyFill="1" applyAlignment="1">
      <alignment horizontal="center"/>
    </xf>
    <xf numFmtId="0" fontId="7" fillId="0" borderId="0" xfId="0" applyFont="1" applyAlignment="1">
      <alignment vertical="center"/>
    </xf>
    <xf numFmtId="0" fontId="0" fillId="0" borderId="0" xfId="0" applyAlignment="1">
      <alignment vertical="center" wrapText="1"/>
    </xf>
    <xf numFmtId="14" fontId="0" fillId="0" borderId="0" xfId="0" applyNumberFormat="1" applyAlignment="1">
      <alignment vertical="center"/>
    </xf>
    <xf numFmtId="0" fontId="0" fillId="0" borderId="0" xfId="0" quotePrefix="1" applyAlignment="1">
      <alignment vertical="center"/>
    </xf>
    <xf numFmtId="0" fontId="0" fillId="0" borderId="0" xfId="0" quotePrefix="1" applyAlignment="1">
      <alignment vertical="center" wrapText="1"/>
    </xf>
    <xf numFmtId="0" fontId="8" fillId="0" borderId="0" xfId="0" applyFont="1" applyAlignment="1">
      <alignment vertical="center"/>
    </xf>
    <xf numFmtId="0" fontId="8" fillId="0" borderId="0" xfId="0" applyFont="1" applyAlignment="1">
      <alignment vertical="center" wrapText="1"/>
    </xf>
    <xf numFmtId="0" fontId="9" fillId="0" borderId="0" xfId="0" applyFont="1"/>
    <xf numFmtId="0" fontId="7" fillId="3" borderId="0" xfId="0" applyFont="1" applyFill="1"/>
    <xf numFmtId="0" fontId="0" fillId="3" borderId="0" xfId="0" applyFill="1"/>
    <xf numFmtId="0" fontId="0" fillId="0" borderId="0" xfId="0" quotePrefix="1"/>
    <xf numFmtId="0" fontId="8" fillId="0" borderId="0" xfId="0" applyFont="1"/>
    <xf numFmtId="2" fontId="8" fillId="0" borderId="0" xfId="0" applyNumberFormat="1" applyFont="1"/>
    <xf numFmtId="0" fontId="7" fillId="4" borderId="0" xfId="0" applyFont="1" applyFill="1"/>
    <xf numFmtId="43" fontId="0" fillId="0" borderId="0" xfId="2" applyFont="1"/>
    <xf numFmtId="0" fontId="7" fillId="0" borderId="0" xfId="0" applyFont="1" applyAlignment="1">
      <alignment horizontal="center"/>
    </xf>
  </cellXfs>
  <cellStyles count="3">
    <cellStyle name="Milliers" xfId="2" builtinId="3"/>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A2D44-B339-4B71-9071-96A35EDE414D}">
  <dimension ref="A1:M22"/>
  <sheetViews>
    <sheetView workbookViewId="0">
      <selection activeCell="D25" sqref="D25"/>
    </sheetView>
  </sheetViews>
  <sheetFormatPr baseColWidth="10" defaultRowHeight="14.4" x14ac:dyDescent="0.3"/>
  <cols>
    <col min="1" max="1" width="14.21875" style="1" bestFit="1" customWidth="1"/>
    <col min="2" max="5" width="11.5546875" style="1"/>
    <col min="6" max="6" width="11.5546875" style="2"/>
    <col min="7" max="7" width="19.6640625" style="6" customWidth="1"/>
    <col min="8" max="8" width="11.5546875" style="2"/>
    <col min="9" max="9" width="14.21875" style="1" customWidth="1"/>
    <col min="10" max="10" width="11.109375" style="1" customWidth="1"/>
    <col min="11" max="11" width="11.5546875" style="2"/>
    <col min="12" max="12" width="14.21875" style="1" customWidth="1"/>
    <col min="13" max="13" width="11.109375" style="1" customWidth="1"/>
    <col min="14" max="16384" width="11.5546875" style="2"/>
  </cols>
  <sheetData>
    <row r="1" spans="1:13" ht="32.4" x14ac:dyDescent="0.3">
      <c r="A1" s="3" t="s">
        <v>6</v>
      </c>
      <c r="B1" s="4" t="s">
        <v>0</v>
      </c>
      <c r="C1" s="4" t="s">
        <v>1</v>
      </c>
      <c r="D1" s="4" t="s">
        <v>2</v>
      </c>
      <c r="E1" s="4" t="s">
        <v>3</v>
      </c>
    </row>
    <row r="2" spans="1:13" x14ac:dyDescent="0.3">
      <c r="A2" s="4">
        <v>20</v>
      </c>
      <c r="B2" s="4">
        <v>2.8E-3</v>
      </c>
      <c r="C2" s="5">
        <f>B2*24</f>
        <v>6.7199999999999996E-2</v>
      </c>
      <c r="D2" s="5">
        <f>7*C2</f>
        <v>0.47039999999999998</v>
      </c>
      <c r="E2" s="5">
        <f>30*C2</f>
        <v>2.016</v>
      </c>
    </row>
    <row r="3" spans="1:13" x14ac:dyDescent="0.3">
      <c r="A3" s="4">
        <v>50</v>
      </c>
      <c r="B3" s="4">
        <f>$A3/$A$2*B$2</f>
        <v>7.0000000000000001E-3</v>
      </c>
      <c r="C3" s="5">
        <f>$A3/$A$2*C$2</f>
        <v>0.16799999999999998</v>
      </c>
      <c r="D3" s="5">
        <f>$A3/$A$2*D$2</f>
        <v>1.1759999999999999</v>
      </c>
      <c r="E3" s="5">
        <f>$A3/$A$2*E$2</f>
        <v>5.04</v>
      </c>
    </row>
    <row r="4" spans="1:13" x14ac:dyDescent="0.3">
      <c r="A4" s="4">
        <v>100</v>
      </c>
      <c r="B4" s="4">
        <f t="shared" ref="B4:E6" si="0">$A4/$A$2*B$2</f>
        <v>1.4E-2</v>
      </c>
      <c r="C4" s="5">
        <f>$A4/$A$2*C$2</f>
        <v>0.33599999999999997</v>
      </c>
      <c r="D4" s="5">
        <f>$A4/$A$2*D$2</f>
        <v>2.3519999999999999</v>
      </c>
      <c r="E4" s="5">
        <f>$A4/$A$2*E$2</f>
        <v>10.08</v>
      </c>
    </row>
    <row r="5" spans="1:13" x14ac:dyDescent="0.3">
      <c r="A5" s="4">
        <v>200</v>
      </c>
      <c r="B5" s="4">
        <f t="shared" si="0"/>
        <v>2.8000000000000001E-2</v>
      </c>
      <c r="C5" s="5">
        <f t="shared" si="0"/>
        <v>0.67199999999999993</v>
      </c>
      <c r="D5" s="5">
        <f t="shared" si="0"/>
        <v>4.7039999999999997</v>
      </c>
      <c r="E5" s="5">
        <f t="shared" si="0"/>
        <v>20.16</v>
      </c>
    </row>
    <row r="6" spans="1:13" x14ac:dyDescent="0.3">
      <c r="A6" s="4">
        <v>500</v>
      </c>
      <c r="B6" s="4">
        <f t="shared" si="0"/>
        <v>6.9999999999999993E-2</v>
      </c>
      <c r="C6" s="5">
        <f t="shared" si="0"/>
        <v>1.68</v>
      </c>
      <c r="D6" s="5">
        <f t="shared" si="0"/>
        <v>11.76</v>
      </c>
      <c r="E6" s="5">
        <f t="shared" si="0"/>
        <v>50.4</v>
      </c>
      <c r="I6" s="15"/>
      <c r="J6" s="16" t="s">
        <v>10</v>
      </c>
      <c r="K6" s="16"/>
    </row>
    <row r="8" spans="1:13" ht="43.2" x14ac:dyDescent="0.3">
      <c r="A8" s="3" t="s">
        <v>4</v>
      </c>
      <c r="B8" s="4" t="s">
        <v>0</v>
      </c>
      <c r="C8" s="4" t="s">
        <v>1</v>
      </c>
      <c r="D8" s="4" t="s">
        <v>2</v>
      </c>
      <c r="E8" s="4" t="s">
        <v>3</v>
      </c>
      <c r="G8" s="11" t="s">
        <v>7</v>
      </c>
      <c r="I8" s="13" t="s">
        <v>11</v>
      </c>
      <c r="J8" s="13" t="s">
        <v>9</v>
      </c>
      <c r="L8" s="13" t="s">
        <v>8</v>
      </c>
      <c r="M8" s="13" t="s">
        <v>9</v>
      </c>
    </row>
    <row r="9" spans="1:13" x14ac:dyDescent="0.3">
      <c r="A9" s="10">
        <v>1</v>
      </c>
      <c r="B9" s="10">
        <v>0.49</v>
      </c>
      <c r="C9" s="10">
        <f>A9*$B$9</f>
        <v>0.49</v>
      </c>
      <c r="D9" s="10">
        <f>7*C9</f>
        <v>3.4299999999999997</v>
      </c>
      <c r="E9" s="7">
        <f>30*C9</f>
        <v>14.7</v>
      </c>
      <c r="G9" s="12">
        <f>2500/E9/12</f>
        <v>14.172335600907031</v>
      </c>
      <c r="I9" s="4">
        <v>15</v>
      </c>
      <c r="J9" s="4">
        <f>INT((I9-2)/$B$9/3*7)/10</f>
        <v>6.1</v>
      </c>
      <c r="L9" s="4">
        <v>20</v>
      </c>
      <c r="M9" s="4">
        <f t="shared" ref="M9:M14" si="1">INT((L9-10)/$B$9/3*7)/10</f>
        <v>4.7</v>
      </c>
    </row>
    <row r="10" spans="1:13" x14ac:dyDescent="0.3">
      <c r="A10" s="10">
        <v>2</v>
      </c>
      <c r="B10" s="10"/>
      <c r="C10" s="10">
        <f t="shared" ref="C10:C14" si="2">A10*$B$9</f>
        <v>0.98</v>
      </c>
      <c r="D10" s="10">
        <f t="shared" ref="D10:D14" si="3">7*C10</f>
        <v>6.8599999999999994</v>
      </c>
      <c r="E10" s="7">
        <f t="shared" ref="E10:E14" si="4">30*C10</f>
        <v>29.4</v>
      </c>
      <c r="G10" s="12">
        <f t="shared" ref="G10:G14" si="5">2500/E10/12</f>
        <v>7.0861678004535156</v>
      </c>
      <c r="I10" s="4">
        <v>20</v>
      </c>
      <c r="J10" s="4">
        <f t="shared" ref="J10:J14" si="6">INT((I10-2)/$B$9/3*7)/10</f>
        <v>8.5</v>
      </c>
      <c r="L10" s="4">
        <v>30</v>
      </c>
      <c r="M10" s="4">
        <f t="shared" si="1"/>
        <v>9.5</v>
      </c>
    </row>
    <row r="11" spans="1:13" x14ac:dyDescent="0.3">
      <c r="A11" s="10">
        <v>3</v>
      </c>
      <c r="B11" s="10"/>
      <c r="C11" s="10">
        <f t="shared" ref="C11" si="7">A11*$B$9</f>
        <v>1.47</v>
      </c>
      <c r="D11" s="10">
        <f t="shared" si="3"/>
        <v>10.29</v>
      </c>
      <c r="E11" s="7">
        <f t="shared" ref="E11" si="8">30*C11</f>
        <v>44.1</v>
      </c>
      <c r="G11" s="12">
        <f t="shared" si="5"/>
        <v>4.7241118669690101</v>
      </c>
      <c r="I11" s="14">
        <v>30</v>
      </c>
      <c r="J11" s="14">
        <f t="shared" si="6"/>
        <v>13.3</v>
      </c>
      <c r="L11" s="14">
        <v>40</v>
      </c>
      <c r="M11" s="14">
        <f t="shared" si="1"/>
        <v>14.2</v>
      </c>
    </row>
    <row r="12" spans="1:13" x14ac:dyDescent="0.3">
      <c r="A12" s="10">
        <v>4</v>
      </c>
      <c r="B12" s="10"/>
      <c r="C12" s="10">
        <f t="shared" si="2"/>
        <v>1.96</v>
      </c>
      <c r="D12" s="10">
        <f t="shared" si="3"/>
        <v>13.719999999999999</v>
      </c>
      <c r="E12" s="8">
        <f t="shared" si="4"/>
        <v>58.8</v>
      </c>
      <c r="G12" s="12">
        <f t="shared" si="5"/>
        <v>3.5430839002267578</v>
      </c>
      <c r="I12" s="4">
        <v>40</v>
      </c>
      <c r="J12" s="4">
        <f t="shared" si="6"/>
        <v>18</v>
      </c>
      <c r="L12" s="4">
        <v>50</v>
      </c>
      <c r="M12" s="4">
        <f t="shared" si="1"/>
        <v>19</v>
      </c>
    </row>
    <row r="13" spans="1:13" x14ac:dyDescent="0.3">
      <c r="A13" s="10">
        <v>8</v>
      </c>
      <c r="B13" s="10"/>
      <c r="C13" s="10">
        <f t="shared" si="2"/>
        <v>3.92</v>
      </c>
      <c r="D13" s="10">
        <f t="shared" si="3"/>
        <v>27.439999999999998</v>
      </c>
      <c r="E13" s="9">
        <f t="shared" si="4"/>
        <v>117.6</v>
      </c>
      <c r="G13" s="12">
        <f t="shared" si="5"/>
        <v>1.7715419501133789</v>
      </c>
      <c r="I13" s="4">
        <v>50</v>
      </c>
      <c r="J13" s="4">
        <f t="shared" si="6"/>
        <v>22.8</v>
      </c>
      <c r="L13" s="4">
        <v>75</v>
      </c>
      <c r="M13" s="4">
        <f t="shared" si="1"/>
        <v>30.9</v>
      </c>
    </row>
    <row r="14" spans="1:13" x14ac:dyDescent="0.3">
      <c r="A14" s="10">
        <v>24</v>
      </c>
      <c r="B14" s="10"/>
      <c r="C14" s="10">
        <f t="shared" si="2"/>
        <v>11.76</v>
      </c>
      <c r="D14" s="10">
        <f t="shared" si="3"/>
        <v>82.32</v>
      </c>
      <c r="E14" s="9">
        <f t="shared" si="4"/>
        <v>352.8</v>
      </c>
      <c r="G14" s="12">
        <f t="shared" si="5"/>
        <v>0.59051398337112626</v>
      </c>
      <c r="I14" s="4">
        <v>65</v>
      </c>
      <c r="J14" s="4">
        <f t="shared" si="6"/>
        <v>30</v>
      </c>
      <c r="L14" s="4">
        <v>100</v>
      </c>
      <c r="M14" s="4">
        <f t="shared" si="1"/>
        <v>42.8</v>
      </c>
    </row>
    <row r="16" spans="1:13" ht="43.2" x14ac:dyDescent="0.3">
      <c r="A16" s="3" t="s">
        <v>5</v>
      </c>
      <c r="B16" s="4" t="s">
        <v>0</v>
      </c>
      <c r="C16" s="4" t="s">
        <v>1</v>
      </c>
      <c r="D16" s="4" t="s">
        <v>2</v>
      </c>
      <c r="E16" s="4" t="s">
        <v>3</v>
      </c>
      <c r="G16" s="11" t="s">
        <v>7</v>
      </c>
      <c r="I16" s="13" t="s">
        <v>11</v>
      </c>
      <c r="J16" s="13" t="s">
        <v>9</v>
      </c>
      <c r="L16" s="13" t="s">
        <v>8</v>
      </c>
      <c r="M16" s="13" t="s">
        <v>9</v>
      </c>
    </row>
    <row r="17" spans="1:13" x14ac:dyDescent="0.3">
      <c r="A17" s="10">
        <v>1</v>
      </c>
      <c r="B17" s="10">
        <v>0.99</v>
      </c>
      <c r="C17" s="10">
        <f>A17*$B$17</f>
        <v>0.99</v>
      </c>
      <c r="D17" s="10">
        <f>7*C17</f>
        <v>6.93</v>
      </c>
      <c r="E17" s="7">
        <f>30*C17</f>
        <v>29.7</v>
      </c>
      <c r="G17" s="12">
        <f>3500/E17/12</f>
        <v>9.8204264870931546</v>
      </c>
      <c r="I17" s="4">
        <v>15</v>
      </c>
      <c r="J17" s="4">
        <f>INT((I17-2)/$B$17/3*7)/10</f>
        <v>3</v>
      </c>
      <c r="L17" s="4">
        <v>20</v>
      </c>
      <c r="M17" s="4">
        <f>INT((L17-10)/$B$17/3*7)/10</f>
        <v>2.2999999999999998</v>
      </c>
    </row>
    <row r="18" spans="1:13" x14ac:dyDescent="0.3">
      <c r="A18" s="10">
        <v>2</v>
      </c>
      <c r="B18" s="10"/>
      <c r="C18" s="10">
        <f t="shared" ref="C18:C22" si="9">A18*$B$17</f>
        <v>1.98</v>
      </c>
      <c r="D18" s="10">
        <f t="shared" ref="D18:D22" si="10">7*C18</f>
        <v>13.86</v>
      </c>
      <c r="E18" s="7">
        <f t="shared" ref="E18:E22" si="11">30*C18</f>
        <v>59.4</v>
      </c>
      <c r="G18" s="12">
        <f t="shared" ref="G18:G22" si="12">3500/E18/12</f>
        <v>4.9102132435465773</v>
      </c>
      <c r="I18" s="4">
        <v>20</v>
      </c>
      <c r="J18" s="4">
        <f t="shared" ref="J18:J22" si="13">INT((I18-2)/$B$17/3*7)/10</f>
        <v>4.2</v>
      </c>
      <c r="L18" s="4">
        <v>30</v>
      </c>
      <c r="M18" s="4">
        <f t="shared" ref="M18:M22" si="14">INT((L18-10)/$B$17/3*7)/10</f>
        <v>4.7</v>
      </c>
    </row>
    <row r="19" spans="1:13" x14ac:dyDescent="0.3">
      <c r="A19" s="10">
        <v>3</v>
      </c>
      <c r="B19" s="10"/>
      <c r="C19" s="10">
        <f t="shared" ref="C19" si="15">A19*$B$17</f>
        <v>2.9699999999999998</v>
      </c>
      <c r="D19" s="10">
        <f t="shared" si="10"/>
        <v>20.79</v>
      </c>
      <c r="E19" s="7">
        <f t="shared" ref="E19" si="16">30*C19</f>
        <v>89.1</v>
      </c>
      <c r="G19" s="12">
        <f t="shared" si="12"/>
        <v>3.2734754956977183</v>
      </c>
      <c r="I19" s="4">
        <v>30</v>
      </c>
      <c r="J19" s="4">
        <f t="shared" si="13"/>
        <v>6.5</v>
      </c>
      <c r="L19" s="4">
        <v>40</v>
      </c>
      <c r="M19" s="4">
        <f t="shared" si="14"/>
        <v>7</v>
      </c>
    </row>
    <row r="20" spans="1:13" x14ac:dyDescent="0.3">
      <c r="A20" s="10">
        <v>4</v>
      </c>
      <c r="B20" s="10"/>
      <c r="C20" s="10">
        <f t="shared" si="9"/>
        <v>3.96</v>
      </c>
      <c r="D20" s="10">
        <f t="shared" si="10"/>
        <v>27.72</v>
      </c>
      <c r="E20" s="8">
        <f t="shared" si="11"/>
        <v>118.8</v>
      </c>
      <c r="G20" s="12">
        <f t="shared" si="12"/>
        <v>2.4551066217732886</v>
      </c>
      <c r="I20" s="4">
        <v>40</v>
      </c>
      <c r="J20" s="4">
        <f t="shared" si="13"/>
        <v>8.9</v>
      </c>
      <c r="L20" s="4">
        <v>50</v>
      </c>
      <c r="M20" s="4">
        <f t="shared" si="14"/>
        <v>9.4</v>
      </c>
    </row>
    <row r="21" spans="1:13" x14ac:dyDescent="0.3">
      <c r="A21" s="10">
        <v>8</v>
      </c>
      <c r="B21" s="10"/>
      <c r="C21" s="10">
        <f t="shared" si="9"/>
        <v>7.92</v>
      </c>
      <c r="D21" s="10">
        <f t="shared" si="10"/>
        <v>55.44</v>
      </c>
      <c r="E21" s="9">
        <f t="shared" si="11"/>
        <v>237.6</v>
      </c>
      <c r="G21" s="12">
        <f t="shared" si="12"/>
        <v>1.2275533108866443</v>
      </c>
      <c r="I21" s="4">
        <v>50</v>
      </c>
      <c r="J21" s="4">
        <f t="shared" si="13"/>
        <v>11.3</v>
      </c>
      <c r="L21" s="14">
        <v>75</v>
      </c>
      <c r="M21" s="14">
        <f t="shared" si="14"/>
        <v>15.3</v>
      </c>
    </row>
    <row r="22" spans="1:13" x14ac:dyDescent="0.3">
      <c r="A22" s="10">
        <v>24</v>
      </c>
      <c r="B22" s="10"/>
      <c r="C22" s="10">
        <f t="shared" si="9"/>
        <v>23.759999999999998</v>
      </c>
      <c r="D22" s="10">
        <f t="shared" si="10"/>
        <v>166.32</v>
      </c>
      <c r="E22" s="9">
        <f t="shared" si="11"/>
        <v>712.8</v>
      </c>
      <c r="G22" s="12">
        <f t="shared" si="12"/>
        <v>0.40918443696221479</v>
      </c>
      <c r="I22" s="14">
        <v>65</v>
      </c>
      <c r="J22" s="14">
        <f t="shared" si="13"/>
        <v>14.8</v>
      </c>
      <c r="L22" s="4">
        <v>100</v>
      </c>
      <c r="M22" s="4">
        <f t="shared" si="14"/>
        <v>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BC82A-CE3B-4B72-BFEA-9E094D5C59A1}">
  <dimension ref="A1:T37"/>
  <sheetViews>
    <sheetView topLeftCell="A2" workbookViewId="0">
      <pane xSplit="1" topLeftCell="I1" activePane="topRight" state="frozen"/>
      <selection activeCell="A22" sqref="A22"/>
      <selection pane="topRight" activeCell="A40" sqref="A40:A47"/>
    </sheetView>
  </sheetViews>
  <sheetFormatPr baseColWidth="10" defaultRowHeight="14.4" x14ac:dyDescent="0.3"/>
  <cols>
    <col min="1" max="1" width="32.88671875" customWidth="1"/>
    <col min="2" max="2" width="11.5546875" style="17"/>
    <col min="3" max="3" width="13.5546875" style="17" bestFit="1" customWidth="1"/>
    <col min="4" max="4" width="13.77734375" style="17" bestFit="1" customWidth="1"/>
    <col min="5" max="5" width="12.88671875" style="17" bestFit="1" customWidth="1"/>
    <col min="6" max="6" width="11.33203125" style="17" bestFit="1" customWidth="1"/>
    <col min="7" max="7" width="7.21875" style="17" customWidth="1"/>
    <col min="10" max="10" width="9.44140625" customWidth="1"/>
    <col min="11" max="16" width="9.44140625" style="17" customWidth="1"/>
    <col min="17" max="41" width="9.44140625" customWidth="1"/>
  </cols>
  <sheetData>
    <row r="1" spans="1:17" x14ac:dyDescent="0.3">
      <c r="M1" s="46" t="s">
        <v>56</v>
      </c>
      <c r="N1" s="46"/>
      <c r="O1" s="46" t="s">
        <v>57</v>
      </c>
      <c r="P1" s="46"/>
      <c r="Q1" t="s">
        <v>61</v>
      </c>
    </row>
    <row r="2" spans="1:17" s="19" customFormat="1" x14ac:dyDescent="0.3">
      <c r="A2" s="19" t="s">
        <v>12</v>
      </c>
      <c r="B2" s="20" t="s">
        <v>14</v>
      </c>
      <c r="C2" s="20" t="s">
        <v>35</v>
      </c>
      <c r="D2" s="20" t="s">
        <v>36</v>
      </c>
      <c r="E2" s="20" t="s">
        <v>32</v>
      </c>
      <c r="F2" s="20" t="s">
        <v>37</v>
      </c>
      <c r="G2" s="20" t="s">
        <v>38</v>
      </c>
      <c r="H2" s="20" t="s">
        <v>39</v>
      </c>
      <c r="I2" s="20" t="s">
        <v>40</v>
      </c>
      <c r="J2" s="20" t="s">
        <v>41</v>
      </c>
      <c r="K2" s="20" t="s">
        <v>42</v>
      </c>
      <c r="L2" s="20" t="s">
        <v>46</v>
      </c>
      <c r="M2" s="20" t="s">
        <v>58</v>
      </c>
      <c r="N2" s="20" t="s">
        <v>59</v>
      </c>
      <c r="O2" s="20" t="s">
        <v>58</v>
      </c>
      <c r="P2" s="20" t="s">
        <v>59</v>
      </c>
    </row>
    <row r="3" spans="1:17" x14ac:dyDescent="0.3">
      <c r="A3" t="s">
        <v>13</v>
      </c>
      <c r="B3" s="17">
        <v>0.28000000000000003</v>
      </c>
      <c r="C3" s="17">
        <v>16</v>
      </c>
      <c r="D3" s="17">
        <v>256</v>
      </c>
      <c r="E3" s="17">
        <v>8.9</v>
      </c>
      <c r="F3" s="17">
        <v>88</v>
      </c>
      <c r="G3" s="17">
        <v>4</v>
      </c>
      <c r="H3" s="17">
        <v>2816</v>
      </c>
      <c r="I3" s="17">
        <v>6</v>
      </c>
      <c r="J3" s="17">
        <v>31</v>
      </c>
      <c r="K3" s="17" t="s">
        <v>43</v>
      </c>
      <c r="L3" s="17" t="s">
        <v>47</v>
      </c>
      <c r="M3" s="17">
        <v>26</v>
      </c>
      <c r="N3" s="24">
        <f>1000000/M3/3600*B3</f>
        <v>2.9914529914529915</v>
      </c>
      <c r="O3" s="17">
        <v>697</v>
      </c>
      <c r="P3" s="23">
        <f>1000000/O3/3600*B3</f>
        <v>0.11158935118762953</v>
      </c>
      <c r="Q3" s="21"/>
    </row>
    <row r="4" spans="1:17" x14ac:dyDescent="0.3">
      <c r="A4" t="s">
        <v>15</v>
      </c>
      <c r="B4" s="17">
        <v>0.32</v>
      </c>
      <c r="C4" s="17">
        <v>16</v>
      </c>
      <c r="D4" s="17">
        <v>448</v>
      </c>
      <c r="E4" s="17">
        <v>8.6</v>
      </c>
      <c r="F4" s="17">
        <v>192</v>
      </c>
      <c r="G4" s="17">
        <v>3</v>
      </c>
      <c r="H4" s="17">
        <v>6144</v>
      </c>
      <c r="I4" s="17">
        <v>6</v>
      </c>
      <c r="J4" s="17">
        <v>20</v>
      </c>
      <c r="K4" s="17" t="s">
        <v>44</v>
      </c>
      <c r="L4" s="17" t="s">
        <v>48</v>
      </c>
      <c r="M4" s="17">
        <v>43</v>
      </c>
      <c r="N4" s="24">
        <f>1000000/M4/3600*B4</f>
        <v>2.0671834625322996</v>
      </c>
      <c r="O4" s="17">
        <v>1161</v>
      </c>
      <c r="P4" s="23">
        <f>1000000/O4/3600*B4</f>
        <v>7.6562350464159254E-2</v>
      </c>
    </row>
    <row r="5" spans="1:17" x14ac:dyDescent="0.3">
      <c r="A5" t="s">
        <v>17</v>
      </c>
      <c r="B5" s="17">
        <v>0.35</v>
      </c>
      <c r="C5" s="17">
        <v>20</v>
      </c>
      <c r="D5" s="17">
        <v>640</v>
      </c>
      <c r="E5" s="17">
        <v>8.6</v>
      </c>
      <c r="F5" s="17">
        <v>224</v>
      </c>
      <c r="G5" s="17">
        <v>3</v>
      </c>
      <c r="H5" s="17">
        <v>7168</v>
      </c>
      <c r="I5" s="17">
        <v>12</v>
      </c>
      <c r="J5" s="17">
        <v>31</v>
      </c>
      <c r="K5" s="17" t="s">
        <v>44</v>
      </c>
      <c r="L5" s="17" t="s">
        <v>49</v>
      </c>
      <c r="N5" s="24"/>
    </row>
    <row r="6" spans="1:17" x14ac:dyDescent="0.3">
      <c r="A6" t="s">
        <v>18</v>
      </c>
      <c r="B6" s="17">
        <v>0.38</v>
      </c>
      <c r="C6" s="17">
        <v>20</v>
      </c>
      <c r="D6" s="17">
        <v>360</v>
      </c>
      <c r="E6" s="17">
        <v>8.9</v>
      </c>
      <c r="F6" s="17">
        <v>192</v>
      </c>
      <c r="G6" s="17">
        <v>4</v>
      </c>
      <c r="H6" s="17">
        <v>6144</v>
      </c>
      <c r="I6" s="17">
        <v>9</v>
      </c>
      <c r="J6" s="17">
        <v>47</v>
      </c>
      <c r="K6" s="17" t="s">
        <v>44</v>
      </c>
      <c r="L6" s="17" t="s">
        <v>50</v>
      </c>
      <c r="N6" s="24"/>
    </row>
    <row r="7" spans="1:17" x14ac:dyDescent="0.3">
      <c r="A7" s="28" t="s">
        <v>16</v>
      </c>
      <c r="B7" s="17">
        <v>0.36</v>
      </c>
      <c r="C7" s="17">
        <v>24</v>
      </c>
      <c r="D7" s="17">
        <v>768</v>
      </c>
      <c r="E7" s="17">
        <v>8.6</v>
      </c>
      <c r="F7" s="17">
        <v>256</v>
      </c>
      <c r="G7" s="17">
        <v>3</v>
      </c>
      <c r="H7" s="17">
        <v>8192</v>
      </c>
      <c r="I7" s="17">
        <v>8</v>
      </c>
      <c r="J7" s="17">
        <v>25</v>
      </c>
      <c r="K7" s="17" t="s">
        <v>44</v>
      </c>
      <c r="L7" s="17" t="s">
        <v>53</v>
      </c>
      <c r="M7" s="25">
        <v>71</v>
      </c>
      <c r="N7" s="26">
        <f>1000000/M7/3600*B7</f>
        <v>1.408450704225352</v>
      </c>
      <c r="O7" s="25">
        <v>2631</v>
      </c>
      <c r="P7" s="27">
        <f>1000000/O7/3600*B7</f>
        <v>3.8008361839604717E-2</v>
      </c>
    </row>
    <row r="8" spans="1:17" x14ac:dyDescent="0.3">
      <c r="A8" s="28" t="s">
        <v>19</v>
      </c>
      <c r="B8" s="17">
        <v>0.39</v>
      </c>
      <c r="C8" s="17">
        <v>48</v>
      </c>
      <c r="D8" s="17">
        <v>696</v>
      </c>
      <c r="E8" s="17">
        <v>8.6</v>
      </c>
      <c r="F8" s="17">
        <v>336</v>
      </c>
      <c r="G8" s="17">
        <v>3</v>
      </c>
      <c r="H8" s="17">
        <v>10752</v>
      </c>
      <c r="I8" s="17">
        <v>9</v>
      </c>
      <c r="J8" s="17">
        <v>50</v>
      </c>
      <c r="K8" s="17" t="s">
        <v>44</v>
      </c>
      <c r="L8" s="17" t="s">
        <v>51</v>
      </c>
      <c r="M8" s="25">
        <v>60</v>
      </c>
      <c r="N8" s="26">
        <f t="shared" ref="N8:N20" si="0">1000000/M8/3600*B8</f>
        <v>1.8055555555555556</v>
      </c>
      <c r="O8" s="25">
        <v>2353</v>
      </c>
      <c r="P8" s="27">
        <f>1000000/O8/3600*B8</f>
        <v>4.604051565377533E-2</v>
      </c>
    </row>
    <row r="9" spans="1:17" x14ac:dyDescent="0.3">
      <c r="A9" s="28" t="s">
        <v>20</v>
      </c>
      <c r="B9" s="17">
        <v>0.43</v>
      </c>
      <c r="C9" s="17">
        <v>24</v>
      </c>
      <c r="D9" s="17">
        <v>936</v>
      </c>
      <c r="E9" s="17">
        <v>8.6</v>
      </c>
      <c r="F9" s="17">
        <v>328</v>
      </c>
      <c r="G9" s="17">
        <v>3</v>
      </c>
      <c r="H9" s="17">
        <v>10496</v>
      </c>
      <c r="I9" s="17">
        <v>16</v>
      </c>
      <c r="J9" s="17">
        <v>125</v>
      </c>
      <c r="K9" s="17" t="s">
        <v>43</v>
      </c>
      <c r="M9" s="25">
        <v>82</v>
      </c>
      <c r="N9" s="26">
        <f t="shared" si="0"/>
        <v>1.4566395663956642</v>
      </c>
      <c r="O9" s="25">
        <v>2628</v>
      </c>
      <c r="P9" s="27">
        <f t="shared" ref="P9:P20" si="1">1000000/O9/3600*B9</f>
        <v>4.5450701843395905E-2</v>
      </c>
    </row>
    <row r="10" spans="1:17" x14ac:dyDescent="0.3">
      <c r="A10" t="s">
        <v>21</v>
      </c>
      <c r="B10" s="17">
        <v>0.43</v>
      </c>
      <c r="C10" s="17">
        <v>24</v>
      </c>
      <c r="D10" s="17">
        <v>300</v>
      </c>
      <c r="E10" s="17">
        <v>8.9</v>
      </c>
      <c r="F10" s="17">
        <v>240</v>
      </c>
      <c r="G10" s="17">
        <v>4</v>
      </c>
      <c r="H10" s="17">
        <v>7424</v>
      </c>
      <c r="I10" s="17">
        <v>12</v>
      </c>
      <c r="J10" s="17">
        <v>50</v>
      </c>
      <c r="K10" s="17" t="s">
        <v>45</v>
      </c>
      <c r="L10" s="17" t="s">
        <v>52</v>
      </c>
      <c r="M10" s="17">
        <v>31</v>
      </c>
      <c r="N10" s="24">
        <f t="shared" si="0"/>
        <v>3.8530465949820787</v>
      </c>
      <c r="O10" s="17">
        <v>1226</v>
      </c>
      <c r="P10" s="23">
        <f t="shared" si="1"/>
        <v>9.742613739351097E-2</v>
      </c>
    </row>
    <row r="11" spans="1:17" x14ac:dyDescent="0.3">
      <c r="A11" s="28" t="s">
        <v>22</v>
      </c>
      <c r="B11" s="17">
        <v>0.69</v>
      </c>
      <c r="C11" s="17">
        <v>24</v>
      </c>
      <c r="D11" s="17">
        <v>1010</v>
      </c>
      <c r="E11" s="17">
        <v>8.9</v>
      </c>
      <c r="F11" s="17">
        <v>512</v>
      </c>
      <c r="G11" s="17">
        <v>4</v>
      </c>
      <c r="H11" s="17">
        <v>16384</v>
      </c>
      <c r="I11" s="17">
        <v>8</v>
      </c>
      <c r="J11" s="17">
        <v>30</v>
      </c>
      <c r="K11" s="17" t="s">
        <v>44</v>
      </c>
      <c r="M11" s="25">
        <v>105</v>
      </c>
      <c r="N11" s="26">
        <f t="shared" si="0"/>
        <v>1.8253968253968249</v>
      </c>
      <c r="O11" s="25">
        <v>3964</v>
      </c>
      <c r="P11" s="27">
        <f t="shared" si="1"/>
        <v>4.8351833165153041E-2</v>
      </c>
    </row>
    <row r="12" spans="1:17" x14ac:dyDescent="0.3">
      <c r="A12" t="s">
        <v>23</v>
      </c>
      <c r="B12" s="17">
        <v>0.76</v>
      </c>
      <c r="C12" s="17">
        <v>48</v>
      </c>
      <c r="D12" s="17">
        <v>768</v>
      </c>
      <c r="E12" s="17">
        <v>8.6</v>
      </c>
      <c r="F12" s="17">
        <v>336</v>
      </c>
      <c r="G12" s="17">
        <v>3</v>
      </c>
      <c r="H12" s="17">
        <v>10752</v>
      </c>
      <c r="I12" s="17">
        <v>8</v>
      </c>
      <c r="J12" s="17">
        <v>50</v>
      </c>
      <c r="K12" s="17" t="s">
        <v>44</v>
      </c>
      <c r="L12" s="17" t="s">
        <v>60</v>
      </c>
      <c r="M12" s="17">
        <v>74</v>
      </c>
      <c r="N12" s="24">
        <f t="shared" si="0"/>
        <v>2.8528528528528527</v>
      </c>
      <c r="O12" s="17">
        <v>3003</v>
      </c>
      <c r="P12" s="23">
        <f t="shared" si="1"/>
        <v>7.0300070300070308E-2</v>
      </c>
    </row>
    <row r="13" spans="1:17" x14ac:dyDescent="0.3">
      <c r="A13" s="28" t="s">
        <v>25</v>
      </c>
      <c r="B13" s="17">
        <v>0.88</v>
      </c>
      <c r="C13" s="17">
        <v>48</v>
      </c>
      <c r="D13" s="17">
        <v>960</v>
      </c>
      <c r="E13" s="17">
        <v>8.9</v>
      </c>
      <c r="F13" s="17">
        <v>568</v>
      </c>
      <c r="G13" s="17">
        <v>4</v>
      </c>
      <c r="H13" s="17">
        <v>18176</v>
      </c>
      <c r="I13" s="17">
        <v>14</v>
      </c>
      <c r="J13" s="17">
        <v>62</v>
      </c>
      <c r="K13" s="17" t="s">
        <v>45</v>
      </c>
      <c r="L13" s="17" t="s">
        <v>54</v>
      </c>
      <c r="M13" s="25">
        <v>97</v>
      </c>
      <c r="N13" s="26">
        <f>1000000/M13/3600*B13</f>
        <v>2.5200458190148911</v>
      </c>
      <c r="O13" s="25">
        <v>3796</v>
      </c>
      <c r="P13" s="27">
        <f>1000000/O13/3600*B13</f>
        <v>6.4395269874721925E-2</v>
      </c>
    </row>
    <row r="14" spans="1:17" x14ac:dyDescent="0.3">
      <c r="A14" t="s">
        <v>24</v>
      </c>
      <c r="B14" s="17">
        <v>0.99</v>
      </c>
      <c r="C14" s="17">
        <v>48</v>
      </c>
      <c r="D14" s="17">
        <v>864</v>
      </c>
      <c r="E14" s="17">
        <v>8.9</v>
      </c>
      <c r="F14" s="17">
        <v>568</v>
      </c>
      <c r="G14" s="17">
        <v>4</v>
      </c>
      <c r="H14" s="17">
        <v>18176</v>
      </c>
      <c r="I14" s="17">
        <v>16</v>
      </c>
      <c r="J14" s="17">
        <v>250</v>
      </c>
      <c r="K14" s="17" t="s">
        <v>43</v>
      </c>
      <c r="L14" s="17" t="s">
        <v>54</v>
      </c>
      <c r="M14" s="17">
        <v>81</v>
      </c>
      <c r="N14" s="24">
        <f t="shared" si="0"/>
        <v>3.3950617283950617</v>
      </c>
      <c r="O14" s="17">
        <v>3085</v>
      </c>
      <c r="P14" s="23">
        <f t="shared" si="1"/>
        <v>8.9141004862236625E-2</v>
      </c>
    </row>
    <row r="15" spans="1:17" x14ac:dyDescent="0.3">
      <c r="A15" t="s">
        <v>26</v>
      </c>
      <c r="B15" s="17">
        <v>1.03</v>
      </c>
      <c r="C15" s="17">
        <v>48</v>
      </c>
      <c r="D15" s="17">
        <v>864</v>
      </c>
      <c r="E15" s="17">
        <v>8.9</v>
      </c>
      <c r="F15" s="17">
        <v>568</v>
      </c>
      <c r="G15" s="17">
        <v>4</v>
      </c>
      <c r="H15" s="17">
        <v>18176</v>
      </c>
      <c r="I15" s="17">
        <v>16</v>
      </c>
      <c r="J15" s="17">
        <v>62</v>
      </c>
      <c r="K15" s="17" t="s">
        <v>44</v>
      </c>
      <c r="L15" s="17" t="s">
        <v>55</v>
      </c>
      <c r="M15" s="17">
        <v>81</v>
      </c>
      <c r="N15" s="24">
        <f t="shared" si="0"/>
        <v>3.5322359396433476</v>
      </c>
      <c r="O15" s="17">
        <v>3130</v>
      </c>
      <c r="P15" s="23">
        <f t="shared" si="1"/>
        <v>9.140930067447639E-2</v>
      </c>
    </row>
    <row r="16" spans="1:17" x14ac:dyDescent="0.3">
      <c r="A16" s="28" t="s">
        <v>27</v>
      </c>
      <c r="B16" s="17">
        <v>1.64</v>
      </c>
      <c r="C16" s="17">
        <v>80</v>
      </c>
      <c r="D16" s="17">
        <v>1940</v>
      </c>
      <c r="E16" s="18" t="s">
        <v>33</v>
      </c>
      <c r="F16" s="18">
        <v>432</v>
      </c>
      <c r="G16" s="18">
        <v>3</v>
      </c>
      <c r="H16" s="17">
        <v>6912</v>
      </c>
      <c r="I16" s="17">
        <v>12</v>
      </c>
      <c r="J16" s="17">
        <v>117</v>
      </c>
      <c r="K16" s="17" t="s">
        <v>45</v>
      </c>
      <c r="M16" s="25">
        <v>127</v>
      </c>
      <c r="N16" s="26">
        <f t="shared" si="0"/>
        <v>3.5870516185476813</v>
      </c>
      <c r="O16" s="25">
        <v>4946</v>
      </c>
      <c r="P16" s="27">
        <f t="shared" si="1"/>
        <v>9.2105854337961091E-2</v>
      </c>
    </row>
    <row r="17" spans="1:20" x14ac:dyDescent="0.3">
      <c r="A17" t="s">
        <v>28</v>
      </c>
      <c r="B17" s="17">
        <v>1.89</v>
      </c>
      <c r="C17" s="17">
        <v>80</v>
      </c>
      <c r="D17" s="17">
        <v>2040</v>
      </c>
      <c r="E17" s="18" t="s">
        <v>33</v>
      </c>
      <c r="F17" s="18">
        <v>432</v>
      </c>
      <c r="G17" s="18">
        <v>3</v>
      </c>
      <c r="H17" s="17">
        <v>6912</v>
      </c>
      <c r="I17" s="17">
        <v>16</v>
      </c>
      <c r="J17" s="17">
        <v>125</v>
      </c>
      <c r="K17" s="17" t="s">
        <v>45</v>
      </c>
      <c r="M17" s="17">
        <v>126</v>
      </c>
      <c r="N17" s="24">
        <f t="shared" si="0"/>
        <v>4.1666666666666661</v>
      </c>
      <c r="O17" s="17">
        <v>4701</v>
      </c>
      <c r="P17" s="23">
        <f t="shared" si="1"/>
        <v>0.11167836630504147</v>
      </c>
    </row>
    <row r="18" spans="1:20" x14ac:dyDescent="0.3">
      <c r="A18" t="s">
        <v>29</v>
      </c>
      <c r="B18" s="17">
        <v>2.69</v>
      </c>
      <c r="C18" s="17">
        <v>80</v>
      </c>
      <c r="D18" s="17">
        <v>2040</v>
      </c>
      <c r="E18" s="18" t="s">
        <v>34</v>
      </c>
      <c r="F18" s="18">
        <v>456</v>
      </c>
      <c r="G18" s="18">
        <v>4</v>
      </c>
      <c r="H18" s="17">
        <v>14592</v>
      </c>
      <c r="I18" s="17">
        <v>16</v>
      </c>
      <c r="J18" s="17">
        <v>188</v>
      </c>
      <c r="K18" s="17" t="s">
        <v>43</v>
      </c>
      <c r="M18" s="17">
        <v>143</v>
      </c>
      <c r="N18" s="24">
        <f t="shared" si="0"/>
        <v>5.2253302253302252</v>
      </c>
      <c r="O18" s="17">
        <v>6374</v>
      </c>
      <c r="P18" s="23">
        <f t="shared" si="1"/>
        <v>0.11722971795139979</v>
      </c>
    </row>
    <row r="19" spans="1:20" x14ac:dyDescent="0.3">
      <c r="A19" s="28" t="s">
        <v>30</v>
      </c>
      <c r="B19" s="17">
        <v>2.79</v>
      </c>
      <c r="C19" s="17">
        <v>94</v>
      </c>
      <c r="D19" s="17">
        <v>3900</v>
      </c>
      <c r="E19" s="18" t="s">
        <v>34</v>
      </c>
      <c r="F19" s="18">
        <v>456</v>
      </c>
      <c r="G19" s="18">
        <v>4</v>
      </c>
      <c r="H19" s="17">
        <v>14592</v>
      </c>
      <c r="I19" s="17">
        <v>16</v>
      </c>
      <c r="J19" s="17">
        <v>180</v>
      </c>
      <c r="K19" s="17" t="s">
        <v>43</v>
      </c>
      <c r="M19" s="25">
        <v>187</v>
      </c>
      <c r="N19" s="26">
        <f t="shared" si="0"/>
        <v>4.1443850267379689</v>
      </c>
      <c r="O19" s="17">
        <v>7868</v>
      </c>
      <c r="P19" s="23">
        <f t="shared" si="1"/>
        <v>9.850025419420437E-2</v>
      </c>
    </row>
    <row r="20" spans="1:20" x14ac:dyDescent="0.3">
      <c r="A20" s="28" t="s">
        <v>31</v>
      </c>
      <c r="B20" s="17">
        <v>2.99</v>
      </c>
      <c r="C20" s="17">
        <v>80</v>
      </c>
      <c r="D20" s="17">
        <v>3360</v>
      </c>
      <c r="E20" s="18" t="s">
        <v>34</v>
      </c>
      <c r="F20" s="18">
        <v>528</v>
      </c>
      <c r="G20" s="18">
        <v>4</v>
      </c>
      <c r="H20" s="17">
        <v>16896</v>
      </c>
      <c r="I20" s="17">
        <v>16</v>
      </c>
      <c r="J20" s="17">
        <v>125</v>
      </c>
      <c r="K20" s="17" t="s">
        <v>44</v>
      </c>
      <c r="M20" s="17">
        <v>186</v>
      </c>
      <c r="N20" s="24">
        <f t="shared" si="0"/>
        <v>4.4653524492234169</v>
      </c>
      <c r="O20" s="25">
        <v>8825</v>
      </c>
      <c r="P20" s="27">
        <f t="shared" si="1"/>
        <v>9.4113943972300926E-2</v>
      </c>
    </row>
    <row r="24" spans="1:20" x14ac:dyDescent="0.3">
      <c r="J24" s="30" t="s">
        <v>65</v>
      </c>
      <c r="K24" s="20" t="s">
        <v>66</v>
      </c>
      <c r="L24" s="20" t="s">
        <v>67</v>
      </c>
      <c r="M24" s="30" t="s">
        <v>68</v>
      </c>
      <c r="N24" s="30" t="s">
        <v>69</v>
      </c>
      <c r="O24" s="20" t="s">
        <v>70</v>
      </c>
      <c r="P24" s="30" t="s">
        <v>71</v>
      </c>
      <c r="Q24" s="20" t="s">
        <v>72</v>
      </c>
      <c r="R24" s="20" t="s">
        <v>73</v>
      </c>
      <c r="S24" s="20" t="s">
        <v>74</v>
      </c>
      <c r="T24" s="20" t="s">
        <v>75</v>
      </c>
    </row>
    <row r="25" spans="1:20" x14ac:dyDescent="0.3">
      <c r="A25" t="s">
        <v>76</v>
      </c>
      <c r="J25" s="17"/>
      <c r="M25" s="17" t="s">
        <v>44</v>
      </c>
      <c r="O25" s="17" t="s">
        <v>44</v>
      </c>
      <c r="Q25" s="17"/>
      <c r="R25" s="17"/>
      <c r="S25" s="17"/>
      <c r="T25" s="17"/>
    </row>
    <row r="26" spans="1:20" x14ac:dyDescent="0.3">
      <c r="A26" s="19" t="s">
        <v>62</v>
      </c>
    </row>
    <row r="27" spans="1:20" x14ac:dyDescent="0.3">
      <c r="A27" s="28" t="s">
        <v>20</v>
      </c>
      <c r="B27" s="17">
        <v>82</v>
      </c>
      <c r="C27" s="29">
        <f>B27/$B$27</f>
        <v>1</v>
      </c>
      <c r="D27" s="24">
        <v>1.4566395663956642</v>
      </c>
      <c r="E27" s="29">
        <f>D27/$D$27</f>
        <v>1</v>
      </c>
      <c r="F27" s="17">
        <v>2628</v>
      </c>
      <c r="G27" s="29">
        <f>F27/$F$27</f>
        <v>1</v>
      </c>
      <c r="H27" s="22">
        <v>4.5450701843395905E-2</v>
      </c>
      <c r="I27" s="29">
        <f>H27/$H$27</f>
        <v>1</v>
      </c>
      <c r="J27" s="17"/>
      <c r="L27" s="17" t="s">
        <v>43</v>
      </c>
      <c r="Q27" s="17"/>
      <c r="R27" s="17"/>
      <c r="S27" s="17"/>
      <c r="T27" s="17"/>
    </row>
    <row r="28" spans="1:20" x14ac:dyDescent="0.3">
      <c r="A28" s="28" t="s">
        <v>16</v>
      </c>
      <c r="B28" s="17">
        <v>71</v>
      </c>
      <c r="C28" s="29">
        <f t="shared" ref="C28:C37" si="2">B28/$B$27</f>
        <v>0.86585365853658536</v>
      </c>
      <c r="D28" s="24">
        <v>1.6823161189358373</v>
      </c>
      <c r="E28" s="29">
        <f t="shared" ref="E28:E37" si="3">D28/$D$27</f>
        <v>1.1549295774647885</v>
      </c>
      <c r="F28" s="17">
        <v>2631</v>
      </c>
      <c r="G28" s="29">
        <f t="shared" ref="G28:G37" si="4">F28/$F$27</f>
        <v>1.0011415525114156</v>
      </c>
      <c r="H28" s="22">
        <v>4.5398876641750074E-2</v>
      </c>
      <c r="I28" s="29">
        <f t="shared" ref="I28:I37" si="5">H28/$H$27</f>
        <v>0.9988597491448119</v>
      </c>
      <c r="J28" s="17" t="s">
        <v>44</v>
      </c>
      <c r="L28" s="17" t="s">
        <v>43</v>
      </c>
      <c r="N28" s="17" t="s">
        <v>44</v>
      </c>
      <c r="Q28" s="17"/>
      <c r="R28" s="17"/>
      <c r="S28" s="17"/>
      <c r="T28" s="17"/>
    </row>
    <row r="29" spans="1:20" x14ac:dyDescent="0.3">
      <c r="A29" s="28" t="s">
        <v>22</v>
      </c>
      <c r="B29" s="17">
        <v>105</v>
      </c>
      <c r="C29" s="29">
        <f t="shared" si="2"/>
        <v>1.2804878048780488</v>
      </c>
      <c r="D29" s="24">
        <v>1.8253968253968249</v>
      </c>
      <c r="E29" s="29">
        <f t="shared" si="3"/>
        <v>1.2531561461794014</v>
      </c>
      <c r="F29" s="17">
        <v>3964</v>
      </c>
      <c r="G29" s="29">
        <f t="shared" si="4"/>
        <v>1.5083713850837139</v>
      </c>
      <c r="H29" s="22">
        <v>4.8351833165153041E-2</v>
      </c>
      <c r="I29" s="29">
        <f t="shared" si="5"/>
        <v>1.0638302865322788</v>
      </c>
      <c r="J29" s="17"/>
      <c r="M29" s="17" t="s">
        <v>44</v>
      </c>
      <c r="O29" s="17" t="s">
        <v>45</v>
      </c>
      <c r="Q29" s="17"/>
      <c r="R29" s="17"/>
      <c r="S29" s="17" t="s">
        <v>45</v>
      </c>
      <c r="T29" s="17" t="s">
        <v>43</v>
      </c>
    </row>
    <row r="30" spans="1:20" x14ac:dyDescent="0.3">
      <c r="A30" s="19" t="s">
        <v>63</v>
      </c>
      <c r="C30" s="29"/>
      <c r="E30" s="29"/>
      <c r="G30" s="29"/>
      <c r="H30" s="17"/>
      <c r="I30" s="29"/>
      <c r="J30" s="17"/>
      <c r="Q30" s="17"/>
      <c r="R30" s="17"/>
      <c r="S30" s="17"/>
      <c r="T30" s="17"/>
    </row>
    <row r="31" spans="1:20" x14ac:dyDescent="0.3">
      <c r="A31" s="28" t="s">
        <v>19</v>
      </c>
      <c r="B31" s="17">
        <v>60</v>
      </c>
      <c r="C31" s="29">
        <f t="shared" si="2"/>
        <v>0.73170731707317072</v>
      </c>
      <c r="D31" s="24">
        <v>1.8055555555555556</v>
      </c>
      <c r="E31" s="29">
        <f>D31/$D$27</f>
        <v>1.2395348837209301</v>
      </c>
      <c r="F31" s="17">
        <v>2353</v>
      </c>
      <c r="G31" s="29">
        <f t="shared" si="4"/>
        <v>0.89535768645357683</v>
      </c>
      <c r="H31" s="22">
        <v>4.604051565377533E-2</v>
      </c>
      <c r="I31" s="29">
        <f t="shared" si="5"/>
        <v>1.0129770011563666</v>
      </c>
      <c r="J31" s="17" t="s">
        <v>44</v>
      </c>
      <c r="N31" s="17" t="s">
        <v>44</v>
      </c>
      <c r="Q31" s="17"/>
      <c r="R31" s="17"/>
      <c r="S31" s="17"/>
      <c r="T31" s="17"/>
    </row>
    <row r="32" spans="1:20" x14ac:dyDescent="0.3">
      <c r="A32" s="28" t="s">
        <v>23</v>
      </c>
      <c r="B32" s="17">
        <v>74</v>
      </c>
      <c r="C32" s="29">
        <f t="shared" si="2"/>
        <v>0.90243902439024393</v>
      </c>
      <c r="D32" s="24">
        <v>2.8528528528528527</v>
      </c>
      <c r="E32" s="29">
        <f>D32/$D$27</f>
        <v>1.9585166561910745</v>
      </c>
      <c r="F32" s="17">
        <v>3003</v>
      </c>
      <c r="G32" s="29">
        <f t="shared" si="4"/>
        <v>1.1426940639269407</v>
      </c>
      <c r="H32" s="22">
        <v>7.0300070300070308E-2</v>
      </c>
      <c r="I32" s="29">
        <f t="shared" si="5"/>
        <v>1.5467323374300121</v>
      </c>
      <c r="J32" s="17"/>
      <c r="L32" s="17" t="s">
        <v>43</v>
      </c>
      <c r="M32" s="17" t="s">
        <v>43</v>
      </c>
      <c r="N32" s="17" t="s">
        <v>44</v>
      </c>
      <c r="Q32" s="17" t="s">
        <v>43</v>
      </c>
      <c r="R32" s="17" t="s">
        <v>43</v>
      </c>
      <c r="S32" s="17"/>
      <c r="T32" s="17"/>
    </row>
    <row r="33" spans="1:20" x14ac:dyDescent="0.3">
      <c r="A33" s="28" t="s">
        <v>25</v>
      </c>
      <c r="B33" s="17">
        <v>97</v>
      </c>
      <c r="C33" s="29">
        <f t="shared" si="2"/>
        <v>1.1829268292682926</v>
      </c>
      <c r="D33" s="24">
        <v>2.8350515463917527</v>
      </c>
      <c r="E33" s="29">
        <f t="shared" si="3"/>
        <v>1.9462958523135936</v>
      </c>
      <c r="F33" s="17">
        <v>3796</v>
      </c>
      <c r="G33" s="29">
        <f t="shared" si="4"/>
        <v>1.4444444444444444</v>
      </c>
      <c r="H33" s="22">
        <v>7.2444678609062174E-2</v>
      </c>
      <c r="I33" s="29">
        <f t="shared" si="5"/>
        <v>1.5939177101967801</v>
      </c>
      <c r="J33" s="17"/>
      <c r="Q33" s="17"/>
      <c r="R33" s="17" t="s">
        <v>43</v>
      </c>
      <c r="S33" s="17" t="s">
        <v>45</v>
      </c>
      <c r="T33" s="17"/>
    </row>
    <row r="34" spans="1:20" x14ac:dyDescent="0.3">
      <c r="A34" s="19" t="s">
        <v>64</v>
      </c>
      <c r="C34" s="29"/>
      <c r="E34" s="29"/>
      <c r="G34" s="29"/>
      <c r="H34" s="17"/>
      <c r="I34" s="29"/>
      <c r="J34" s="17"/>
      <c r="Q34" s="17"/>
      <c r="R34" s="17"/>
      <c r="S34" s="17"/>
      <c r="T34" s="17"/>
    </row>
    <row r="35" spans="1:20" x14ac:dyDescent="0.3">
      <c r="A35" s="28" t="s">
        <v>27</v>
      </c>
      <c r="B35" s="17">
        <v>127</v>
      </c>
      <c r="C35" s="29">
        <f t="shared" si="2"/>
        <v>1.5487804878048781</v>
      </c>
      <c r="D35" s="24">
        <v>3.5870516185476813</v>
      </c>
      <c r="E35" s="29">
        <f t="shared" si="3"/>
        <v>2.4625526460355243</v>
      </c>
      <c r="F35" s="17">
        <v>4946</v>
      </c>
      <c r="G35" s="29">
        <f t="shared" si="4"/>
        <v>1.8820395738203957</v>
      </c>
      <c r="H35" s="22">
        <v>9.2105854337961091E-2</v>
      </c>
      <c r="I35" s="29">
        <f t="shared" si="5"/>
        <v>2.0265001551641451</v>
      </c>
      <c r="J35" s="17"/>
      <c r="K35" s="17" t="s">
        <v>45</v>
      </c>
      <c r="M35" s="17" t="s">
        <v>43</v>
      </c>
      <c r="Q35" s="17" t="s">
        <v>43</v>
      </c>
      <c r="R35" s="17" t="s">
        <v>43</v>
      </c>
      <c r="S35" s="17"/>
      <c r="T35" s="17"/>
    </row>
    <row r="36" spans="1:20" x14ac:dyDescent="0.3">
      <c r="A36" s="28" t="s">
        <v>30</v>
      </c>
      <c r="B36" s="17">
        <v>187</v>
      </c>
      <c r="C36" s="29">
        <f t="shared" si="2"/>
        <v>2.2804878048780486</v>
      </c>
      <c r="D36" s="24">
        <v>4.1443850267379689</v>
      </c>
      <c r="E36" s="29">
        <f t="shared" si="3"/>
        <v>2.8451685113791818</v>
      </c>
      <c r="F36" s="17">
        <v>7868</v>
      </c>
      <c r="G36" s="29">
        <f t="shared" si="4"/>
        <v>2.993911719939117</v>
      </c>
      <c r="H36" s="22">
        <v>9.850025419420437E-2</v>
      </c>
      <c r="I36" s="29">
        <f t="shared" si="5"/>
        <v>2.1671888485593693</v>
      </c>
      <c r="J36" s="17"/>
      <c r="P36" s="17" t="s">
        <v>45</v>
      </c>
      <c r="Q36" s="17"/>
      <c r="R36" s="17" t="s">
        <v>43</v>
      </c>
      <c r="S36" s="17"/>
      <c r="T36" s="17"/>
    </row>
    <row r="37" spans="1:20" x14ac:dyDescent="0.3">
      <c r="A37" s="28" t="s">
        <v>31</v>
      </c>
      <c r="B37" s="17">
        <v>186</v>
      </c>
      <c r="C37" s="29">
        <f t="shared" si="2"/>
        <v>2.2682926829268291</v>
      </c>
      <c r="D37" s="24">
        <v>4.4653524492234169</v>
      </c>
      <c r="E37" s="29">
        <f t="shared" si="3"/>
        <v>3.065516379094773</v>
      </c>
      <c r="F37" s="17">
        <v>8825</v>
      </c>
      <c r="G37" s="29">
        <f t="shared" si="4"/>
        <v>3.3580669710806696</v>
      </c>
      <c r="H37" s="22">
        <v>9.4113943972300926E-2</v>
      </c>
      <c r="I37" s="29">
        <f t="shared" si="5"/>
        <v>2.0706818631003365</v>
      </c>
      <c r="J37" s="17"/>
      <c r="P37" s="17" t="s">
        <v>44</v>
      </c>
      <c r="Q37" s="17"/>
      <c r="R37" s="17" t="s">
        <v>43</v>
      </c>
      <c r="S37" s="17"/>
      <c r="T37" s="17" t="s">
        <v>43</v>
      </c>
    </row>
  </sheetData>
  <mergeCells count="2">
    <mergeCell ref="M1:N1"/>
    <mergeCell ref="O1:P1"/>
  </mergeCells>
  <pageMargins left="0.7" right="0.7" top="0.75" bottom="0.75" header="0.3" footer="0.3"/>
  <ignoredErrors>
    <ignoredError sqref="E16:E2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4C0B5-776C-427F-B776-50F87FDF551C}">
  <dimension ref="A1:E122"/>
  <sheetViews>
    <sheetView topLeftCell="A92" workbookViewId="0">
      <pane xSplit="1" topLeftCell="B1" activePane="topRight" state="frozen"/>
      <selection pane="topRight" activeCell="D105" sqref="D105"/>
    </sheetView>
  </sheetViews>
  <sheetFormatPr baseColWidth="10" defaultRowHeight="14.4" x14ac:dyDescent="0.3"/>
  <cols>
    <col min="1" max="1" width="24.33203125" style="2" bestFit="1" customWidth="1"/>
    <col min="2" max="2" width="30" style="2" bestFit="1" customWidth="1"/>
    <col min="3" max="3" width="59.33203125" style="2" bestFit="1" customWidth="1"/>
    <col min="4" max="4" width="43.5546875" style="2" customWidth="1"/>
    <col min="5" max="5" width="43.77734375" style="2" customWidth="1"/>
    <col min="6" max="16384" width="11.5546875" style="2"/>
  </cols>
  <sheetData>
    <row r="1" spans="1:5" x14ac:dyDescent="0.3">
      <c r="A1" s="15" t="s">
        <v>125</v>
      </c>
      <c r="B1" s="31" t="s">
        <v>245</v>
      </c>
      <c r="C1" s="31" t="s">
        <v>77</v>
      </c>
      <c r="D1" s="31" t="s">
        <v>78</v>
      </c>
      <c r="E1" s="31" t="s">
        <v>226</v>
      </c>
    </row>
    <row r="2" spans="1:5" x14ac:dyDescent="0.3">
      <c r="A2" s="2" t="s">
        <v>79</v>
      </c>
      <c r="B2" s="2" t="s">
        <v>85</v>
      </c>
      <c r="C2" s="2" t="s">
        <v>80</v>
      </c>
      <c r="D2" s="2" t="s">
        <v>80</v>
      </c>
      <c r="E2" s="2" t="s">
        <v>80</v>
      </c>
    </row>
    <row r="3" spans="1:5" x14ac:dyDescent="0.3">
      <c r="A3" s="2" t="s">
        <v>82</v>
      </c>
      <c r="B3" s="2" t="s">
        <v>246</v>
      </c>
      <c r="C3" s="2" t="s">
        <v>104</v>
      </c>
      <c r="D3" s="2" t="s">
        <v>83</v>
      </c>
      <c r="E3" s="2" t="s">
        <v>227</v>
      </c>
    </row>
    <row r="4" spans="1:5" x14ac:dyDescent="0.3">
      <c r="A4" s="2" t="s">
        <v>81</v>
      </c>
      <c r="C4" s="2" t="s">
        <v>105</v>
      </c>
      <c r="D4" s="2" t="s">
        <v>87</v>
      </c>
      <c r="E4" s="2" t="s">
        <v>87</v>
      </c>
    </row>
    <row r="5" spans="1:5" x14ac:dyDescent="0.3">
      <c r="A5" s="2" t="s">
        <v>106</v>
      </c>
      <c r="C5" s="2" t="s">
        <v>107</v>
      </c>
      <c r="D5" s="2" t="s">
        <v>107</v>
      </c>
    </row>
    <row r="6" spans="1:5" x14ac:dyDescent="0.3">
      <c r="A6" s="2" t="s">
        <v>96</v>
      </c>
      <c r="C6" s="2" t="s">
        <v>132</v>
      </c>
      <c r="D6" s="2" t="s">
        <v>97</v>
      </c>
    </row>
    <row r="7" spans="1:5" x14ac:dyDescent="0.3">
      <c r="A7" s="2" t="s">
        <v>115</v>
      </c>
      <c r="C7" s="2" t="s">
        <v>137</v>
      </c>
      <c r="D7" s="2" t="s">
        <v>200</v>
      </c>
      <c r="E7" s="2" t="s">
        <v>124</v>
      </c>
    </row>
    <row r="8" spans="1:5" x14ac:dyDescent="0.3">
      <c r="A8" s="2" t="s">
        <v>133</v>
      </c>
      <c r="C8" s="2" t="s">
        <v>134</v>
      </c>
      <c r="D8" s="2" t="s">
        <v>215</v>
      </c>
      <c r="E8" s="2" t="s">
        <v>206</v>
      </c>
    </row>
    <row r="9" spans="1:5" ht="28.8" x14ac:dyDescent="0.3">
      <c r="A9" s="2" t="s">
        <v>116</v>
      </c>
      <c r="C9" s="32" t="s">
        <v>138</v>
      </c>
      <c r="D9" s="32" t="s">
        <v>139</v>
      </c>
      <c r="E9" s="2" t="s">
        <v>114</v>
      </c>
    </row>
    <row r="10" spans="1:5" x14ac:dyDescent="0.3">
      <c r="A10" s="2" t="s">
        <v>119</v>
      </c>
      <c r="C10" s="32" t="s">
        <v>120</v>
      </c>
      <c r="D10" s="32" t="s">
        <v>208</v>
      </c>
    </row>
    <row r="11" spans="1:5" ht="57.6" x14ac:dyDescent="0.3">
      <c r="A11" s="2" t="s">
        <v>204</v>
      </c>
      <c r="C11" s="32" t="s">
        <v>205</v>
      </c>
      <c r="D11" s="32" t="s">
        <v>209</v>
      </c>
    </row>
    <row r="12" spans="1:5" x14ac:dyDescent="0.3">
      <c r="A12" s="2" t="s">
        <v>135</v>
      </c>
      <c r="C12" s="32" t="s">
        <v>136</v>
      </c>
      <c r="D12" s="32" t="s">
        <v>207</v>
      </c>
      <c r="E12" s="2" t="s">
        <v>228</v>
      </c>
    </row>
    <row r="13" spans="1:5" ht="28.8" x14ac:dyDescent="0.3">
      <c r="A13" s="2" t="s">
        <v>117</v>
      </c>
      <c r="C13" s="32" t="s">
        <v>122</v>
      </c>
      <c r="D13" s="32" t="s">
        <v>202</v>
      </c>
    </row>
    <row r="14" spans="1:5" x14ac:dyDescent="0.3">
      <c r="A14" s="2" t="s">
        <v>118</v>
      </c>
      <c r="C14" s="32" t="s">
        <v>121</v>
      </c>
      <c r="D14" s="32" t="s">
        <v>99</v>
      </c>
    </row>
    <row r="15" spans="1:5" ht="28.8" x14ac:dyDescent="0.3">
      <c r="A15" s="2" t="s">
        <v>123</v>
      </c>
      <c r="C15" s="32" t="s">
        <v>127</v>
      </c>
      <c r="D15" s="32" t="s">
        <v>203</v>
      </c>
      <c r="E15" s="33"/>
    </row>
    <row r="16" spans="1:5" x14ac:dyDescent="0.3">
      <c r="A16" s="2" t="s">
        <v>103</v>
      </c>
      <c r="C16" s="2" t="s">
        <v>80</v>
      </c>
      <c r="D16" s="2" t="s">
        <v>80</v>
      </c>
      <c r="E16" s="2" t="s">
        <v>85</v>
      </c>
    </row>
    <row r="17" spans="1:5" x14ac:dyDescent="0.3">
      <c r="A17" s="2" t="s">
        <v>84</v>
      </c>
      <c r="C17" s="2" t="s">
        <v>145</v>
      </c>
      <c r="D17" s="2" t="s">
        <v>85</v>
      </c>
      <c r="E17" s="2" t="s">
        <v>85</v>
      </c>
    </row>
    <row r="18" spans="1:5" x14ac:dyDescent="0.3">
      <c r="A18" s="2" t="s">
        <v>146</v>
      </c>
      <c r="C18" s="2" t="s">
        <v>85</v>
      </c>
      <c r="D18" s="2" t="s">
        <v>80</v>
      </c>
      <c r="E18" s="2" t="s">
        <v>85</v>
      </c>
    </row>
    <row r="19" spans="1:5" x14ac:dyDescent="0.3">
      <c r="A19" s="2" t="s">
        <v>86</v>
      </c>
      <c r="C19" s="2" t="s">
        <v>80</v>
      </c>
      <c r="D19" s="2" t="s">
        <v>80</v>
      </c>
      <c r="E19" s="2" t="s">
        <v>85</v>
      </c>
    </row>
    <row r="20" spans="1:5" ht="129.6" x14ac:dyDescent="0.3">
      <c r="A20" s="2" t="s">
        <v>126</v>
      </c>
      <c r="C20" s="32" t="s">
        <v>198</v>
      </c>
      <c r="D20" s="32" t="s">
        <v>199</v>
      </c>
      <c r="E20" s="2" t="s">
        <v>241</v>
      </c>
    </row>
    <row r="21" spans="1:5" x14ac:dyDescent="0.3">
      <c r="A21" s="2" t="s">
        <v>112</v>
      </c>
      <c r="C21" s="2" t="s">
        <v>80</v>
      </c>
      <c r="D21" s="2" t="s">
        <v>240</v>
      </c>
      <c r="E21" s="2" t="s">
        <v>240</v>
      </c>
    </row>
    <row r="22" spans="1:5" ht="403.2" x14ac:dyDescent="0.3">
      <c r="A22" s="2" t="s">
        <v>98</v>
      </c>
      <c r="C22" s="32" t="s">
        <v>130</v>
      </c>
      <c r="D22" s="32" t="s">
        <v>129</v>
      </c>
      <c r="E22" s="32" t="s">
        <v>230</v>
      </c>
    </row>
    <row r="23" spans="1:5" x14ac:dyDescent="0.3">
      <c r="A23" s="2" t="s">
        <v>93</v>
      </c>
      <c r="C23" s="2" t="s">
        <v>80</v>
      </c>
      <c r="D23" s="2" t="s">
        <v>80</v>
      </c>
      <c r="E23" s="2" t="s">
        <v>80</v>
      </c>
    </row>
    <row r="24" spans="1:5" x14ac:dyDescent="0.3">
      <c r="A24" s="2" t="s">
        <v>88</v>
      </c>
      <c r="C24" s="2" t="s">
        <v>85</v>
      </c>
      <c r="D24" s="2" t="s">
        <v>92</v>
      </c>
      <c r="E24" s="2" t="s">
        <v>239</v>
      </c>
    </row>
    <row r="25" spans="1:5" ht="28.8" x14ac:dyDescent="0.3">
      <c r="A25" s="2" t="s">
        <v>100</v>
      </c>
      <c r="C25" s="32" t="s">
        <v>109</v>
      </c>
      <c r="D25" s="2" t="s">
        <v>85</v>
      </c>
      <c r="E25" s="32" t="s">
        <v>233</v>
      </c>
    </row>
    <row r="26" spans="1:5" ht="28.8" x14ac:dyDescent="0.3">
      <c r="A26" s="2" t="s">
        <v>89</v>
      </c>
      <c r="C26" s="32" t="s">
        <v>128</v>
      </c>
      <c r="D26" s="32" t="s">
        <v>91</v>
      </c>
      <c r="E26" s="32" t="s">
        <v>231</v>
      </c>
    </row>
    <row r="27" spans="1:5" ht="86.4" x14ac:dyDescent="0.3">
      <c r="A27" s="2" t="s">
        <v>94</v>
      </c>
      <c r="C27" s="32" t="s">
        <v>108</v>
      </c>
      <c r="D27" s="32" t="s">
        <v>95</v>
      </c>
      <c r="E27" s="2" t="s">
        <v>232</v>
      </c>
    </row>
    <row r="28" spans="1:5" ht="31.8" customHeight="1" x14ac:dyDescent="0.3">
      <c r="A28" s="2" t="s">
        <v>101</v>
      </c>
      <c r="C28" s="32" t="s">
        <v>131</v>
      </c>
      <c r="D28" s="32" t="s">
        <v>90</v>
      </c>
      <c r="E28" s="32" t="s">
        <v>234</v>
      </c>
    </row>
    <row r="29" spans="1:5" x14ac:dyDescent="0.3">
      <c r="A29" s="2" t="s">
        <v>102</v>
      </c>
      <c r="C29" s="2" t="s">
        <v>236</v>
      </c>
      <c r="D29" s="2" t="s">
        <v>80</v>
      </c>
      <c r="E29" s="2" t="s">
        <v>235</v>
      </c>
    </row>
    <row r="30" spans="1:5" ht="28.8" x14ac:dyDescent="0.3">
      <c r="A30" s="2" t="s">
        <v>110</v>
      </c>
      <c r="C30" s="32" t="s">
        <v>111</v>
      </c>
      <c r="D30" s="2" t="s">
        <v>85</v>
      </c>
      <c r="E30" s="2" t="s">
        <v>85</v>
      </c>
    </row>
    <row r="31" spans="1:5" x14ac:dyDescent="0.3">
      <c r="A31" s="2" t="s">
        <v>140</v>
      </c>
      <c r="C31" s="2" t="s">
        <v>141</v>
      </c>
      <c r="D31" s="2" t="s">
        <v>237</v>
      </c>
      <c r="E31" s="2" t="s">
        <v>238</v>
      </c>
    </row>
    <row r="33" spans="1:5" ht="72" x14ac:dyDescent="0.3">
      <c r="A33" s="2" t="s">
        <v>210</v>
      </c>
      <c r="C33" s="2" t="s">
        <v>201</v>
      </c>
      <c r="D33" s="32" t="s">
        <v>218</v>
      </c>
    </row>
    <row r="34" spans="1:5" x14ac:dyDescent="0.3">
      <c r="A34" s="2" t="s">
        <v>143</v>
      </c>
      <c r="C34" s="34" t="s">
        <v>144</v>
      </c>
      <c r="D34" s="34" t="s">
        <v>222</v>
      </c>
    </row>
    <row r="35" spans="1:5" ht="28.8" x14ac:dyDescent="0.3">
      <c r="A35" s="2" t="s">
        <v>212</v>
      </c>
      <c r="C35" s="2" t="s">
        <v>213</v>
      </c>
      <c r="D35" s="32" t="s">
        <v>211</v>
      </c>
      <c r="E35" s="32" t="s">
        <v>229</v>
      </c>
    </row>
    <row r="36" spans="1:5" ht="28.8" x14ac:dyDescent="0.3">
      <c r="A36" s="2" t="s">
        <v>178</v>
      </c>
      <c r="C36" s="35" t="s">
        <v>180</v>
      </c>
      <c r="D36" s="2" t="s">
        <v>214</v>
      </c>
    </row>
    <row r="38" spans="1:5" x14ac:dyDescent="0.3">
      <c r="C38" s="2" t="s">
        <v>216</v>
      </c>
    </row>
    <row r="39" spans="1:5" x14ac:dyDescent="0.3">
      <c r="C39" s="2" t="s">
        <v>142</v>
      </c>
    </row>
    <row r="40" spans="1:5" x14ac:dyDescent="0.3">
      <c r="C40" s="2" t="s">
        <v>217</v>
      </c>
    </row>
    <row r="41" spans="1:5" x14ac:dyDescent="0.3">
      <c r="C41" s="2" t="s">
        <v>147</v>
      </c>
    </row>
    <row r="42" spans="1:5" x14ac:dyDescent="0.3">
      <c r="C42" s="2" t="s">
        <v>148</v>
      </c>
    </row>
    <row r="43" spans="1:5" x14ac:dyDescent="0.3">
      <c r="C43" s="2" t="s">
        <v>149</v>
      </c>
    </row>
    <row r="44" spans="1:5" x14ac:dyDescent="0.3">
      <c r="C44" s="2" t="s">
        <v>150</v>
      </c>
    </row>
    <row r="46" spans="1:5" x14ac:dyDescent="0.3">
      <c r="C46" s="2" t="s">
        <v>221</v>
      </c>
    </row>
    <row r="47" spans="1:5" x14ac:dyDescent="0.3">
      <c r="C47" s="2" t="s">
        <v>220</v>
      </c>
      <c r="D47" s="2" t="s">
        <v>151</v>
      </c>
    </row>
    <row r="49" spans="3:4" x14ac:dyDescent="0.3">
      <c r="D49" s="2" t="s">
        <v>157</v>
      </c>
    </row>
    <row r="50" spans="3:4" x14ac:dyDescent="0.3">
      <c r="D50" s="2" t="s">
        <v>152</v>
      </c>
    </row>
    <row r="52" spans="3:4" x14ac:dyDescent="0.3">
      <c r="D52" s="2" t="s">
        <v>153</v>
      </c>
    </row>
    <row r="54" spans="3:4" x14ac:dyDescent="0.3">
      <c r="D54" s="2" t="s">
        <v>179</v>
      </c>
    </row>
    <row r="55" spans="3:4" x14ac:dyDescent="0.3">
      <c r="D55" s="2" t="s">
        <v>154</v>
      </c>
    </row>
    <row r="56" spans="3:4" x14ac:dyDescent="0.3">
      <c r="C56" s="2" t="s">
        <v>219</v>
      </c>
    </row>
    <row r="57" spans="3:4" x14ac:dyDescent="0.3">
      <c r="C57" s="2" t="s">
        <v>155</v>
      </c>
    </row>
    <row r="58" spans="3:4" x14ac:dyDescent="0.3">
      <c r="C58" s="2" t="s">
        <v>156</v>
      </c>
    </row>
    <row r="59" spans="3:4" x14ac:dyDescent="0.3">
      <c r="C59" s="2" t="s">
        <v>158</v>
      </c>
    </row>
    <row r="60" spans="3:4" x14ac:dyDescent="0.3">
      <c r="C60" s="2" t="s">
        <v>159</v>
      </c>
    </row>
    <row r="61" spans="3:4" x14ac:dyDescent="0.3">
      <c r="C61" s="2" t="s">
        <v>156</v>
      </c>
    </row>
    <row r="62" spans="3:4" x14ac:dyDescent="0.3">
      <c r="C62" s="2" t="s">
        <v>160</v>
      </c>
    </row>
    <row r="63" spans="3:4" x14ac:dyDescent="0.3">
      <c r="C63" s="2" t="s">
        <v>161</v>
      </c>
    </row>
    <row r="64" spans="3:4" x14ac:dyDescent="0.3">
      <c r="D64" s="2" t="s">
        <v>166</v>
      </c>
    </row>
    <row r="65" spans="3:4" x14ac:dyDescent="0.3">
      <c r="C65" s="2" t="s">
        <v>162</v>
      </c>
      <c r="D65" s="2" t="s">
        <v>167</v>
      </c>
    </row>
    <row r="66" spans="3:4" x14ac:dyDescent="0.3">
      <c r="C66" s="2" t="s">
        <v>156</v>
      </c>
      <c r="D66" s="2" t="s">
        <v>176</v>
      </c>
    </row>
    <row r="67" spans="3:4" x14ac:dyDescent="0.3">
      <c r="C67" s="2" t="s">
        <v>175</v>
      </c>
      <c r="D67" s="2" t="s">
        <v>151</v>
      </c>
    </row>
    <row r="69" spans="3:4" x14ac:dyDescent="0.3">
      <c r="D69" s="2" t="s">
        <v>168</v>
      </c>
    </row>
    <row r="70" spans="3:4" x14ac:dyDescent="0.3">
      <c r="D70" s="2" t="s">
        <v>169</v>
      </c>
    </row>
    <row r="72" spans="3:4" x14ac:dyDescent="0.3">
      <c r="D72" s="2" t="s">
        <v>170</v>
      </c>
    </row>
    <row r="74" spans="3:4" x14ac:dyDescent="0.3">
      <c r="D74" s="2" t="s">
        <v>171</v>
      </c>
    </row>
    <row r="75" spans="3:4" x14ac:dyDescent="0.3">
      <c r="D75" s="2" t="s">
        <v>172</v>
      </c>
    </row>
    <row r="76" spans="3:4" x14ac:dyDescent="0.3">
      <c r="D76" s="2" t="s">
        <v>173</v>
      </c>
    </row>
    <row r="78" spans="3:4" x14ac:dyDescent="0.3">
      <c r="D78" s="2" t="s">
        <v>174</v>
      </c>
    </row>
    <row r="79" spans="3:4" x14ac:dyDescent="0.3">
      <c r="C79" s="2" t="s">
        <v>163</v>
      </c>
    </row>
    <row r="80" spans="3:4" x14ac:dyDescent="0.3">
      <c r="C80" s="2" t="s">
        <v>164</v>
      </c>
    </row>
    <row r="81" spans="3:4" x14ac:dyDescent="0.3">
      <c r="C81" s="2" t="s">
        <v>177</v>
      </c>
      <c r="D81" s="2" t="s">
        <v>183</v>
      </c>
    </row>
    <row r="82" spans="3:4" x14ac:dyDescent="0.3">
      <c r="C82" s="2" t="s">
        <v>165</v>
      </c>
      <c r="D82" s="2" t="s">
        <v>184</v>
      </c>
    </row>
    <row r="84" spans="3:4" x14ac:dyDescent="0.3">
      <c r="C84" s="36" t="s">
        <v>181</v>
      </c>
      <c r="D84" s="2" t="s">
        <v>185</v>
      </c>
    </row>
    <row r="85" spans="3:4" x14ac:dyDescent="0.3">
      <c r="C85" s="36" t="s">
        <v>182</v>
      </c>
      <c r="D85" s="2" t="s">
        <v>186</v>
      </c>
    </row>
    <row r="87" spans="3:4" x14ac:dyDescent="0.3">
      <c r="D87" s="2" t="s">
        <v>151</v>
      </c>
    </row>
    <row r="88" spans="3:4" x14ac:dyDescent="0.3">
      <c r="D88" s="2" t="s">
        <v>169</v>
      </c>
    </row>
    <row r="89" spans="3:4" x14ac:dyDescent="0.3">
      <c r="D89" s="2" t="s">
        <v>187</v>
      </c>
    </row>
    <row r="90" spans="3:4" x14ac:dyDescent="0.3">
      <c r="D90" s="2" t="s">
        <v>188</v>
      </c>
    </row>
    <row r="91" spans="3:4" x14ac:dyDescent="0.3">
      <c r="D91" s="2" t="s">
        <v>174</v>
      </c>
    </row>
    <row r="93" spans="3:4" x14ac:dyDescent="0.3">
      <c r="D93" s="2" t="s">
        <v>189</v>
      </c>
    </row>
    <row r="94" spans="3:4" x14ac:dyDescent="0.3">
      <c r="D94" s="2" t="s">
        <v>190</v>
      </c>
    </row>
    <row r="95" spans="3:4" x14ac:dyDescent="0.3">
      <c r="D95" s="2" t="s">
        <v>191</v>
      </c>
    </row>
    <row r="96" spans="3:4" x14ac:dyDescent="0.3">
      <c r="D96" s="2" t="s">
        <v>192</v>
      </c>
    </row>
    <row r="97" spans="1:5" x14ac:dyDescent="0.3">
      <c r="D97" s="2" t="s">
        <v>193</v>
      </c>
    </row>
    <row r="98" spans="1:5" x14ac:dyDescent="0.3">
      <c r="D98" s="2" t="s">
        <v>194</v>
      </c>
    </row>
    <row r="99" spans="1:5" x14ac:dyDescent="0.3">
      <c r="D99" s="2" t="s">
        <v>195</v>
      </c>
    </row>
    <row r="100" spans="1:5" x14ac:dyDescent="0.3">
      <c r="D100" s="2" t="s">
        <v>196</v>
      </c>
    </row>
    <row r="101" spans="1:5" x14ac:dyDescent="0.3">
      <c r="D101" s="2" t="s">
        <v>197</v>
      </c>
    </row>
    <row r="103" spans="1:5" ht="28.8" x14ac:dyDescent="0.3">
      <c r="D103" s="37" t="s">
        <v>223</v>
      </c>
    </row>
    <row r="104" spans="1:5" x14ac:dyDescent="0.3">
      <c r="D104" s="2" t="s">
        <v>224</v>
      </c>
    </row>
    <row r="105" spans="1:5" x14ac:dyDescent="0.25">
      <c r="D105" s="38" t="s">
        <v>225</v>
      </c>
    </row>
    <row r="108" spans="1:5" x14ac:dyDescent="0.3">
      <c r="A108" s="2" t="s">
        <v>243</v>
      </c>
      <c r="B108" s="2" t="s">
        <v>247</v>
      </c>
      <c r="C108" s="2" t="s">
        <v>247</v>
      </c>
      <c r="D108" s="2" t="s">
        <v>247</v>
      </c>
      <c r="E108" s="2" t="s">
        <v>247</v>
      </c>
    </row>
    <row r="109" spans="1:5" x14ac:dyDescent="0.3">
      <c r="A109" s="2" t="s">
        <v>242</v>
      </c>
      <c r="B109" s="2" t="s">
        <v>247</v>
      </c>
      <c r="C109" s="2" t="s">
        <v>120</v>
      </c>
      <c r="D109" s="2" t="s">
        <v>120</v>
      </c>
      <c r="E109" s="2" t="s">
        <v>247</v>
      </c>
    </row>
    <row r="110" spans="1:5" x14ac:dyDescent="0.3">
      <c r="A110" s="2" t="s">
        <v>244</v>
      </c>
      <c r="B110" s="2" t="s">
        <v>248</v>
      </c>
      <c r="C110" s="32" t="s">
        <v>121</v>
      </c>
      <c r="D110" s="2" t="s">
        <v>249</v>
      </c>
      <c r="E110" s="2" t="s">
        <v>249</v>
      </c>
    </row>
    <row r="112" spans="1:5" x14ac:dyDescent="0.3">
      <c r="A112" s="2" t="s">
        <v>254</v>
      </c>
      <c r="B112" s="2" t="s">
        <v>250</v>
      </c>
      <c r="C112" s="2" t="s">
        <v>251</v>
      </c>
      <c r="D112" s="2" t="s">
        <v>252</v>
      </c>
      <c r="E112" s="2" t="s">
        <v>253</v>
      </c>
    </row>
    <row r="113" spans="1:5" x14ac:dyDescent="0.3">
      <c r="A113" s="2" t="s">
        <v>255</v>
      </c>
      <c r="B113" s="2" t="s">
        <v>256</v>
      </c>
      <c r="C113" s="2" t="s">
        <v>257</v>
      </c>
      <c r="D113" s="2" t="s">
        <v>113</v>
      </c>
      <c r="E113" s="2" t="s">
        <v>258</v>
      </c>
    </row>
    <row r="115" spans="1:5" x14ac:dyDescent="0.3">
      <c r="A115" s="2" t="s">
        <v>259</v>
      </c>
      <c r="B115" s="2" t="s">
        <v>120</v>
      </c>
      <c r="C115" s="2" t="s">
        <v>260</v>
      </c>
    </row>
    <row r="116" spans="1:5" x14ac:dyDescent="0.3">
      <c r="B116" s="2" t="s">
        <v>262</v>
      </c>
    </row>
    <row r="117" spans="1:5" x14ac:dyDescent="0.3">
      <c r="B117" s="2" t="s">
        <v>261</v>
      </c>
    </row>
    <row r="118" spans="1:5" x14ac:dyDescent="0.3">
      <c r="B118" s="2" t="s">
        <v>263</v>
      </c>
    </row>
    <row r="119" spans="1:5" x14ac:dyDescent="0.3">
      <c r="B119" s="2" t="s">
        <v>264</v>
      </c>
    </row>
    <row r="120" spans="1:5" x14ac:dyDescent="0.3">
      <c r="B120" s="2" t="s">
        <v>265</v>
      </c>
    </row>
    <row r="122" spans="1:5" ht="144" x14ac:dyDescent="0.3">
      <c r="A122" s="2" t="s">
        <v>266</v>
      </c>
      <c r="B122" s="32" t="s">
        <v>267</v>
      </c>
      <c r="C122" s="32" t="s">
        <v>268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43AC2-8AEA-437F-88CA-A3B8DFC59D26}">
  <dimension ref="A1:Q120"/>
  <sheetViews>
    <sheetView tabSelected="1" topLeftCell="A4" zoomScale="101" workbookViewId="0">
      <selection activeCell="E16" sqref="E16"/>
    </sheetView>
  </sheetViews>
  <sheetFormatPr baseColWidth="10" defaultRowHeight="14.4" x14ac:dyDescent="0.3"/>
  <cols>
    <col min="1" max="1" width="18.6640625" customWidth="1"/>
    <col min="3" max="3" width="14.5546875" bestFit="1" customWidth="1"/>
    <col min="6" max="6" width="13.109375" customWidth="1"/>
    <col min="9" max="9" width="12.77734375" bestFit="1" customWidth="1"/>
  </cols>
  <sheetData>
    <row r="1" spans="1:17" s="40" customFormat="1" x14ac:dyDescent="0.3">
      <c r="A1" s="39" t="s">
        <v>269</v>
      </c>
    </row>
    <row r="3" spans="1:17" x14ac:dyDescent="0.3">
      <c r="A3" t="s">
        <v>270</v>
      </c>
    </row>
    <row r="4" spans="1:17" x14ac:dyDescent="0.3">
      <c r="A4" t="s">
        <v>271</v>
      </c>
    </row>
    <row r="5" spans="1:17" x14ac:dyDescent="0.3">
      <c r="A5" t="s">
        <v>272</v>
      </c>
    </row>
    <row r="6" spans="1:17" x14ac:dyDescent="0.3">
      <c r="A6" t="s">
        <v>273</v>
      </c>
    </row>
    <row r="7" spans="1:17" x14ac:dyDescent="0.3">
      <c r="A7" t="s">
        <v>274</v>
      </c>
    </row>
    <row r="9" spans="1:17" x14ac:dyDescent="0.3">
      <c r="A9" t="s">
        <v>275</v>
      </c>
    </row>
    <row r="11" spans="1:17" x14ac:dyDescent="0.3">
      <c r="A11" t="s">
        <v>276</v>
      </c>
    </row>
    <row r="13" spans="1:17" s="39" customFormat="1" x14ac:dyDescent="0.3">
      <c r="A13" s="39" t="s">
        <v>77</v>
      </c>
    </row>
    <row r="14" spans="1:17" x14ac:dyDescent="0.3">
      <c r="D14" s="20" t="s">
        <v>389</v>
      </c>
      <c r="E14" s="20" t="s">
        <v>388</v>
      </c>
      <c r="F14" s="20" t="s">
        <v>387</v>
      </c>
      <c r="G14" s="20" t="s">
        <v>385</v>
      </c>
      <c r="H14" s="20" t="s">
        <v>386</v>
      </c>
      <c r="I14" s="20" t="s">
        <v>324</v>
      </c>
      <c r="J14" s="20" t="s">
        <v>22</v>
      </c>
      <c r="K14" s="20" t="s">
        <v>323</v>
      </c>
      <c r="L14" s="20" t="s">
        <v>279</v>
      </c>
      <c r="Q14" t="s">
        <v>390</v>
      </c>
    </row>
    <row r="15" spans="1:17" x14ac:dyDescent="0.3">
      <c r="A15" t="s">
        <v>277</v>
      </c>
      <c r="B15" t="s">
        <v>104</v>
      </c>
      <c r="D15" s="17">
        <v>237</v>
      </c>
      <c r="E15" s="17">
        <v>255</v>
      </c>
      <c r="F15" s="17">
        <v>246</v>
      </c>
      <c r="G15" s="17">
        <v>190</v>
      </c>
      <c r="H15" s="17">
        <v>151</v>
      </c>
      <c r="I15" s="17">
        <v>204</v>
      </c>
      <c r="J15" s="1">
        <v>206</v>
      </c>
      <c r="K15" s="17">
        <v>117</v>
      </c>
      <c r="L15" s="17">
        <v>115</v>
      </c>
      <c r="M15" t="s">
        <v>304</v>
      </c>
      <c r="N15" t="s">
        <v>314</v>
      </c>
      <c r="Q15" t="s">
        <v>391</v>
      </c>
    </row>
    <row r="16" spans="1:17" x14ac:dyDescent="0.3">
      <c r="A16" t="s">
        <v>278</v>
      </c>
      <c r="B16" t="s">
        <v>279</v>
      </c>
      <c r="D16" s="17">
        <v>177</v>
      </c>
      <c r="E16" s="17">
        <v>180</v>
      </c>
      <c r="F16" s="17">
        <v>168</v>
      </c>
      <c r="G16" s="17">
        <v>130</v>
      </c>
      <c r="H16" s="17">
        <v>106</v>
      </c>
      <c r="I16" s="17">
        <v>123</v>
      </c>
      <c r="J16" s="1">
        <v>128</v>
      </c>
      <c r="K16" s="17">
        <v>82</v>
      </c>
      <c r="L16" s="17">
        <v>80</v>
      </c>
      <c r="N16" t="s">
        <v>315</v>
      </c>
    </row>
    <row r="17" spans="1:14" x14ac:dyDescent="0.3">
      <c r="A17" t="s">
        <v>210</v>
      </c>
      <c r="B17" t="s">
        <v>280</v>
      </c>
      <c r="C17" s="41" t="s">
        <v>320</v>
      </c>
      <c r="D17" s="17">
        <v>107</v>
      </c>
      <c r="E17" s="17">
        <v>105</v>
      </c>
      <c r="F17" s="17">
        <v>93</v>
      </c>
      <c r="G17" s="17">
        <v>76</v>
      </c>
      <c r="H17" s="17">
        <v>63</v>
      </c>
      <c r="I17" s="17">
        <v>70</v>
      </c>
      <c r="J17" s="1">
        <v>73</v>
      </c>
      <c r="K17" s="17">
        <v>47</v>
      </c>
      <c r="L17" s="17">
        <v>46</v>
      </c>
      <c r="N17" t="s">
        <v>310</v>
      </c>
    </row>
    <row r="18" spans="1:14" x14ac:dyDescent="0.3">
      <c r="A18" t="s">
        <v>281</v>
      </c>
      <c r="B18" t="s">
        <v>282</v>
      </c>
      <c r="D18" s="17">
        <v>64</v>
      </c>
      <c r="E18" s="17">
        <v>62</v>
      </c>
      <c r="F18" s="17">
        <v>49</v>
      </c>
      <c r="G18" s="17">
        <v>41</v>
      </c>
      <c r="H18" s="17">
        <v>35</v>
      </c>
      <c r="I18" s="17">
        <v>36</v>
      </c>
      <c r="J18" s="1">
        <v>37</v>
      </c>
      <c r="K18" s="17">
        <v>27</v>
      </c>
      <c r="L18" s="17">
        <v>27</v>
      </c>
      <c r="N18" t="s">
        <v>311</v>
      </c>
    </row>
    <row r="19" spans="1:14" x14ac:dyDescent="0.3">
      <c r="A19" t="s">
        <v>283</v>
      </c>
      <c r="D19" s="17">
        <v>39</v>
      </c>
      <c r="E19" s="17">
        <v>38</v>
      </c>
      <c r="F19" s="17">
        <v>26</v>
      </c>
      <c r="G19" s="17">
        <v>24</v>
      </c>
      <c r="H19" s="17" t="s">
        <v>322</v>
      </c>
      <c r="I19" s="17">
        <v>18</v>
      </c>
      <c r="J19" s="17" t="s">
        <v>322</v>
      </c>
      <c r="K19" s="17">
        <v>13</v>
      </c>
      <c r="L19" s="17" t="s">
        <v>322</v>
      </c>
      <c r="N19" t="s">
        <v>319</v>
      </c>
    </row>
    <row r="20" spans="1:14" x14ac:dyDescent="0.3">
      <c r="A20" t="s">
        <v>284</v>
      </c>
      <c r="B20" s="41" t="s">
        <v>383</v>
      </c>
    </row>
    <row r="21" spans="1:14" x14ac:dyDescent="0.3">
      <c r="B21" s="42" t="s">
        <v>384</v>
      </c>
      <c r="G21" t="s">
        <v>346</v>
      </c>
      <c r="I21" s="45">
        <f>18*3600</f>
        <v>64800</v>
      </c>
      <c r="J21">
        <v>0.99</v>
      </c>
      <c r="K21" s="43">
        <f>J21/I21/(J22/I22)</f>
        <v>17.361111111111111</v>
      </c>
      <c r="L21" s="42" t="s">
        <v>349</v>
      </c>
    </row>
    <row r="22" spans="1:14" x14ac:dyDescent="0.3">
      <c r="A22" s="28" t="s">
        <v>286</v>
      </c>
      <c r="G22" t="s">
        <v>347</v>
      </c>
      <c r="H22" t="s">
        <v>348</v>
      </c>
      <c r="I22" s="45">
        <v>1000000</v>
      </c>
      <c r="J22">
        <v>0.88</v>
      </c>
    </row>
    <row r="23" spans="1:14" x14ac:dyDescent="0.3">
      <c r="A23" t="s">
        <v>287</v>
      </c>
      <c r="B23" t="s">
        <v>212</v>
      </c>
    </row>
    <row r="25" spans="1:14" x14ac:dyDescent="0.3">
      <c r="A25" t="s">
        <v>305</v>
      </c>
    </row>
    <row r="26" spans="1:14" x14ac:dyDescent="0.3">
      <c r="A26" t="s">
        <v>270</v>
      </c>
    </row>
    <row r="27" spans="1:14" x14ac:dyDescent="0.3">
      <c r="A27" t="s">
        <v>288</v>
      </c>
    </row>
    <row r="28" spans="1:14" x14ac:dyDescent="0.3">
      <c r="A28" t="s">
        <v>289</v>
      </c>
    </row>
    <row r="29" spans="1:14" x14ac:dyDescent="0.3">
      <c r="A29" t="s">
        <v>290</v>
      </c>
    </row>
    <row r="30" spans="1:14" x14ac:dyDescent="0.3">
      <c r="A30" t="s">
        <v>291</v>
      </c>
    </row>
    <row r="32" spans="1:14" x14ac:dyDescent="0.3">
      <c r="A32" t="s">
        <v>292</v>
      </c>
      <c r="C32" s="42" t="s">
        <v>293</v>
      </c>
    </row>
    <row r="33" spans="1:4" x14ac:dyDescent="0.3">
      <c r="C33" s="42" t="s">
        <v>294</v>
      </c>
    </row>
    <row r="35" spans="1:4" x14ac:dyDescent="0.3">
      <c r="A35" t="s">
        <v>219</v>
      </c>
    </row>
    <row r="36" spans="1:4" x14ac:dyDescent="0.3">
      <c r="A36" t="s">
        <v>295</v>
      </c>
    </row>
    <row r="38" spans="1:4" x14ac:dyDescent="0.3">
      <c r="A38" t="s">
        <v>296</v>
      </c>
      <c r="B38" t="s">
        <v>299</v>
      </c>
    </row>
    <row r="39" spans="1:4" x14ac:dyDescent="0.3">
      <c r="A39" t="s">
        <v>297</v>
      </c>
      <c r="B39" t="s">
        <v>300</v>
      </c>
    </row>
    <row r="40" spans="1:4" x14ac:dyDescent="0.3">
      <c r="A40" t="s">
        <v>298</v>
      </c>
      <c r="B40" t="s">
        <v>301</v>
      </c>
    </row>
    <row r="42" spans="1:4" x14ac:dyDescent="0.3">
      <c r="A42" t="s">
        <v>302</v>
      </c>
      <c r="B42" t="s">
        <v>303</v>
      </c>
    </row>
    <row r="44" spans="1:4" x14ac:dyDescent="0.3">
      <c r="A44" s="28" t="s">
        <v>134</v>
      </c>
    </row>
    <row r="45" spans="1:4" x14ac:dyDescent="0.3">
      <c r="A45" t="s">
        <v>287</v>
      </c>
      <c r="B45" t="s">
        <v>212</v>
      </c>
    </row>
    <row r="47" spans="1:4" x14ac:dyDescent="0.3">
      <c r="A47" t="s">
        <v>306</v>
      </c>
    </row>
    <row r="48" spans="1:4" x14ac:dyDescent="0.3">
      <c r="A48" t="s">
        <v>307</v>
      </c>
      <c r="D48" s="42" t="s">
        <v>325</v>
      </c>
    </row>
    <row r="50" spans="1:6" x14ac:dyDescent="0.3">
      <c r="A50" t="s">
        <v>308</v>
      </c>
      <c r="C50" t="s">
        <v>309</v>
      </c>
      <c r="E50" t="s">
        <v>316</v>
      </c>
    </row>
    <row r="51" spans="1:6" x14ac:dyDescent="0.3">
      <c r="A51" t="s">
        <v>312</v>
      </c>
      <c r="C51" t="s">
        <v>313</v>
      </c>
      <c r="E51" t="s">
        <v>317</v>
      </c>
    </row>
    <row r="52" spans="1:6" x14ac:dyDescent="0.3">
      <c r="E52" t="s">
        <v>318</v>
      </c>
    </row>
    <row r="53" spans="1:6" x14ac:dyDescent="0.3">
      <c r="A53" t="s">
        <v>311</v>
      </c>
    </row>
    <row r="54" spans="1:6" x14ac:dyDescent="0.3">
      <c r="A54" t="s">
        <v>319</v>
      </c>
      <c r="C54" t="s">
        <v>321</v>
      </c>
    </row>
    <row r="56" spans="1:6" x14ac:dyDescent="0.3">
      <c r="A56" s="42" t="s">
        <v>326</v>
      </c>
    </row>
    <row r="57" spans="1:6" x14ac:dyDescent="0.3">
      <c r="C57" t="s">
        <v>333</v>
      </c>
      <c r="F57" t="s">
        <v>337</v>
      </c>
    </row>
    <row r="58" spans="1:6" x14ac:dyDescent="0.3">
      <c r="A58" t="s">
        <v>327</v>
      </c>
      <c r="B58" t="s">
        <v>328</v>
      </c>
      <c r="C58" s="21">
        <f>42520398528/1024/1024/3420</f>
        <v>11.856904093424479</v>
      </c>
      <c r="D58" t="s">
        <v>331</v>
      </c>
      <c r="F58" t="s">
        <v>334</v>
      </c>
    </row>
    <row r="59" spans="1:6" x14ac:dyDescent="0.3">
      <c r="A59" t="s">
        <v>329</v>
      </c>
      <c r="B59" t="s">
        <v>330</v>
      </c>
      <c r="C59" s="43">
        <f>42520398528/1024/1024/101/60</f>
        <v>6.6915201319326263</v>
      </c>
      <c r="D59" s="42" t="s">
        <v>332</v>
      </c>
    </row>
    <row r="60" spans="1:6" x14ac:dyDescent="0.3">
      <c r="A60" t="s">
        <v>335</v>
      </c>
      <c r="B60" t="s">
        <v>336</v>
      </c>
      <c r="C60" s="21">
        <f>42520398528/1024/1024/238/60</f>
        <v>2.8396787114504005</v>
      </c>
      <c r="D60" t="s">
        <v>332</v>
      </c>
    </row>
    <row r="61" spans="1:6" x14ac:dyDescent="0.3">
      <c r="A61" t="s">
        <v>339</v>
      </c>
      <c r="B61" t="s">
        <v>340</v>
      </c>
      <c r="C61" s="21">
        <f>42520398528/1024/1024/707</f>
        <v>57.355886845136801</v>
      </c>
      <c r="D61" t="s">
        <v>331</v>
      </c>
    </row>
    <row r="62" spans="1:6" x14ac:dyDescent="0.3">
      <c r="A62" t="s">
        <v>341</v>
      </c>
      <c r="B62" t="s">
        <v>342</v>
      </c>
      <c r="C62" s="21">
        <f>42520398528/1024/1024/745</f>
        <v>54.430351677196938</v>
      </c>
      <c r="D62" t="s">
        <v>331</v>
      </c>
    </row>
    <row r="63" spans="1:6" x14ac:dyDescent="0.3">
      <c r="A63" t="s">
        <v>343</v>
      </c>
      <c r="B63" t="s">
        <v>344</v>
      </c>
      <c r="C63" s="21"/>
      <c r="F63" s="42" t="s">
        <v>345</v>
      </c>
    </row>
    <row r="64" spans="1:6" x14ac:dyDescent="0.3">
      <c r="C64" s="21"/>
    </row>
    <row r="65" spans="1:15" s="44" customFormat="1" x14ac:dyDescent="0.3">
      <c r="A65" s="44" t="s">
        <v>338</v>
      </c>
    </row>
    <row r="66" spans="1:15" x14ac:dyDescent="0.3">
      <c r="J66" s="20"/>
      <c r="K66" s="20"/>
      <c r="L66" s="20" t="s">
        <v>25</v>
      </c>
      <c r="M66" s="20" t="s">
        <v>22</v>
      </c>
    </row>
    <row r="67" spans="1:15" x14ac:dyDescent="0.3">
      <c r="A67" t="s">
        <v>358</v>
      </c>
      <c r="J67" s="17"/>
      <c r="K67" s="17"/>
      <c r="L67" s="17"/>
      <c r="M67" s="17">
        <v>210</v>
      </c>
      <c r="N67" t="s">
        <v>304</v>
      </c>
      <c r="O67" t="s">
        <v>314</v>
      </c>
    </row>
    <row r="68" spans="1:15" x14ac:dyDescent="0.3">
      <c r="A68" t="s">
        <v>359</v>
      </c>
      <c r="J68" s="17"/>
      <c r="K68" s="17"/>
      <c r="L68" s="17"/>
      <c r="M68" s="17">
        <v>125</v>
      </c>
      <c r="O68" t="s">
        <v>315</v>
      </c>
    </row>
    <row r="69" spans="1:15" x14ac:dyDescent="0.3">
      <c r="A69" s="41" t="s">
        <v>360</v>
      </c>
      <c r="J69" s="17"/>
      <c r="K69" s="17"/>
      <c r="L69" s="17"/>
      <c r="M69" s="17">
        <v>70</v>
      </c>
      <c r="O69" t="s">
        <v>310</v>
      </c>
    </row>
    <row r="70" spans="1:15" x14ac:dyDescent="0.3">
      <c r="J70" s="17"/>
      <c r="K70" s="17"/>
      <c r="L70" s="17"/>
      <c r="M70" s="17">
        <v>37</v>
      </c>
      <c r="O70" t="s">
        <v>311</v>
      </c>
    </row>
    <row r="71" spans="1:15" x14ac:dyDescent="0.3">
      <c r="A71" t="s">
        <v>354</v>
      </c>
      <c r="B71" t="s">
        <v>355</v>
      </c>
      <c r="E71">
        <v>4090</v>
      </c>
      <c r="F71" t="s">
        <v>324</v>
      </c>
      <c r="G71" t="s">
        <v>356</v>
      </c>
      <c r="J71" s="17"/>
      <c r="K71" s="17"/>
      <c r="M71" s="17" t="s">
        <v>322</v>
      </c>
      <c r="O71" t="s">
        <v>319</v>
      </c>
    </row>
    <row r="73" spans="1:15" x14ac:dyDescent="0.3">
      <c r="A73" t="s">
        <v>83</v>
      </c>
    </row>
    <row r="74" spans="1:15" x14ac:dyDescent="0.3">
      <c r="A74" t="s">
        <v>350</v>
      </c>
      <c r="B74" t="s">
        <v>120</v>
      </c>
    </row>
    <row r="75" spans="1:15" x14ac:dyDescent="0.3">
      <c r="A75" t="s">
        <v>351</v>
      </c>
      <c r="B75" s="41" t="s">
        <v>285</v>
      </c>
    </row>
    <row r="76" spans="1:15" x14ac:dyDescent="0.3">
      <c r="A76" t="s">
        <v>352</v>
      </c>
      <c r="B76" t="s">
        <v>353</v>
      </c>
    </row>
    <row r="77" spans="1:15" x14ac:dyDescent="0.3">
      <c r="A77" t="s">
        <v>357</v>
      </c>
    </row>
    <row r="79" spans="1:15" x14ac:dyDescent="0.3">
      <c r="A79" t="s">
        <v>361</v>
      </c>
    </row>
    <row r="80" spans="1:15" ht="23.4" x14ac:dyDescent="0.45">
      <c r="A80" t="s">
        <v>362</v>
      </c>
      <c r="E80" t="s">
        <v>363</v>
      </c>
    </row>
    <row r="81" spans="1:5" x14ac:dyDescent="0.3">
      <c r="E81" t="s">
        <v>364</v>
      </c>
    </row>
    <row r="83" spans="1:5" x14ac:dyDescent="0.3">
      <c r="A83" t="s">
        <v>365</v>
      </c>
    </row>
    <row r="84" spans="1:5" x14ac:dyDescent="0.3">
      <c r="A84" t="s">
        <v>270</v>
      </c>
    </row>
    <row r="85" spans="1:5" x14ac:dyDescent="0.3">
      <c r="A85" t="s">
        <v>366</v>
      </c>
    </row>
    <row r="86" spans="1:5" x14ac:dyDescent="0.3">
      <c r="A86" t="s">
        <v>289</v>
      </c>
    </row>
    <row r="87" spans="1:5" x14ac:dyDescent="0.3">
      <c r="A87" t="s">
        <v>290</v>
      </c>
    </row>
    <row r="88" spans="1:5" x14ac:dyDescent="0.3">
      <c r="A88" t="s">
        <v>291</v>
      </c>
    </row>
    <row r="89" spans="1:5" x14ac:dyDescent="0.3">
      <c r="A89" t="s">
        <v>292</v>
      </c>
    </row>
    <row r="92" spans="1:5" x14ac:dyDescent="0.3">
      <c r="A92" s="28" t="s">
        <v>367</v>
      </c>
    </row>
    <row r="94" spans="1:5" x14ac:dyDescent="0.3">
      <c r="A94" s="42" t="s">
        <v>224</v>
      </c>
    </row>
    <row r="95" spans="1:5" x14ac:dyDescent="0.3">
      <c r="B95" s="38" t="s">
        <v>225</v>
      </c>
    </row>
    <row r="96" spans="1:5" x14ac:dyDescent="0.3">
      <c r="B96" s="38"/>
    </row>
    <row r="97" spans="1:5" s="42" customFormat="1" x14ac:dyDescent="0.3">
      <c r="A97" s="42" t="s">
        <v>368</v>
      </c>
    </row>
    <row r="98" spans="1:5" s="42" customFormat="1" x14ac:dyDescent="0.3">
      <c r="A98" s="42" t="s">
        <v>369</v>
      </c>
    </row>
    <row r="102" spans="1:5" x14ac:dyDescent="0.3">
      <c r="A102" t="s">
        <v>370</v>
      </c>
    </row>
    <row r="103" spans="1:5" x14ac:dyDescent="0.3">
      <c r="A103" t="s">
        <v>364</v>
      </c>
    </row>
    <row r="104" spans="1:5" x14ac:dyDescent="0.3">
      <c r="A104" t="s">
        <v>371</v>
      </c>
    </row>
    <row r="105" spans="1:5" x14ac:dyDescent="0.3">
      <c r="A105" t="s">
        <v>365</v>
      </c>
    </row>
    <row r="106" spans="1:5" x14ac:dyDescent="0.3">
      <c r="A106" t="s">
        <v>372</v>
      </c>
    </row>
    <row r="108" spans="1:5" x14ac:dyDescent="0.3">
      <c r="A108" s="42" t="s">
        <v>373</v>
      </c>
    </row>
    <row r="109" spans="1:5" x14ac:dyDescent="0.3">
      <c r="A109" s="42" t="s">
        <v>374</v>
      </c>
    </row>
    <row r="110" spans="1:5" x14ac:dyDescent="0.3">
      <c r="C110" t="s">
        <v>376</v>
      </c>
    </row>
    <row r="111" spans="1:5" x14ac:dyDescent="0.3">
      <c r="C111" t="s">
        <v>377</v>
      </c>
    </row>
    <row r="112" spans="1:5" x14ac:dyDescent="0.3">
      <c r="C112" t="s">
        <v>375</v>
      </c>
      <c r="E112" s="42" t="s">
        <v>378</v>
      </c>
    </row>
    <row r="114" spans="1:1" x14ac:dyDescent="0.3">
      <c r="A114" t="s">
        <v>379</v>
      </c>
    </row>
    <row r="116" spans="1:1" x14ac:dyDescent="0.3">
      <c r="A116" t="s">
        <v>380</v>
      </c>
    </row>
    <row r="118" spans="1:1" x14ac:dyDescent="0.3">
      <c r="A118" t="s">
        <v>381</v>
      </c>
    </row>
    <row r="120" spans="1:1" x14ac:dyDescent="0.3">
      <c r="A120" t="s">
        <v>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Jarvislabs</vt:lpstr>
      <vt:lpstr>Runpod</vt:lpstr>
      <vt:lpstr>Comparison</vt:lpstr>
      <vt:lpstr>Commands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Prud'hon</dc:creator>
  <cp:lastModifiedBy>Laurent Prud'hon</cp:lastModifiedBy>
  <dcterms:created xsi:type="dcterms:W3CDTF">2024-10-20T07:45:56Z</dcterms:created>
  <dcterms:modified xsi:type="dcterms:W3CDTF">2025-01-19T20:12:58Z</dcterms:modified>
</cp:coreProperties>
</file>