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Will Garside\Documents\Projects\Active\CubeSolver\Dissertation\Research\"/>
    </mc:Choice>
  </mc:AlternateContent>
  <bookViews>
    <workbookView xWindow="0" yWindow="0" windowWidth="28800" windowHeight="12210" activeTab="4" xr2:uid="{A8CCEC81-E18C-41F8-B666-97099CC371C2}"/>
  </bookViews>
  <sheets>
    <sheet name="G3 - None" sheetId="1" r:id="rId1"/>
    <sheet name="G3 - Dup Check" sheetId="2" r:id="rId2"/>
    <sheet name="G0 - Dup Check" sheetId="4" r:id="rId3"/>
    <sheet name="Phase 4 Generation" sheetId="6" r:id="rId4"/>
    <sheet name="Sheet1" sheetId="7" r:id="rId5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7" l="1"/>
  <c r="M8" i="7"/>
  <c r="M9" i="7"/>
  <c r="M10" i="7"/>
  <c r="M6" i="7"/>
  <c r="G7" i="7"/>
  <c r="G8" i="7"/>
  <c r="G9" i="7"/>
  <c r="G10" i="7"/>
  <c r="G6" i="7"/>
  <c r="K5" i="6" l="1"/>
  <c r="S19" i="6"/>
  <c r="O19" i="6"/>
  <c r="O18" i="6"/>
  <c r="O17" i="6"/>
  <c r="O16" i="6"/>
  <c r="P15" i="6"/>
  <c r="O15" i="6"/>
  <c r="O14" i="6"/>
  <c r="O13" i="6"/>
  <c r="O12" i="6"/>
  <c r="O11" i="6"/>
  <c r="O10" i="6"/>
  <c r="P11" i="6" s="1"/>
  <c r="O9" i="6"/>
  <c r="O8" i="6"/>
  <c r="O7" i="6"/>
  <c r="P8" i="6" s="1"/>
  <c r="S6" i="6"/>
  <c r="P6" i="6"/>
  <c r="O6" i="6"/>
  <c r="P5" i="6"/>
  <c r="F5" i="6"/>
  <c r="F6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J6" i="6" s="1"/>
  <c r="K6" i="6" s="1"/>
  <c r="P12" i="6" l="1"/>
  <c r="F7" i="6"/>
  <c r="F11" i="6"/>
  <c r="P19" i="6"/>
  <c r="P16" i="6"/>
  <c r="F17" i="6"/>
  <c r="F10" i="6"/>
  <c r="P7" i="6"/>
  <c r="P9" i="6"/>
  <c r="P13" i="6"/>
  <c r="P17" i="6"/>
  <c r="P10" i="6"/>
  <c r="P14" i="6"/>
  <c r="P18" i="6"/>
  <c r="F14" i="6"/>
  <c r="F15" i="6"/>
  <c r="F18" i="6"/>
  <c r="F19" i="6"/>
  <c r="F9" i="6"/>
  <c r="F13" i="6"/>
  <c r="F16" i="6"/>
  <c r="F12" i="6"/>
  <c r="F8" i="6"/>
  <c r="E2" i="6"/>
  <c r="I14" i="1"/>
  <c r="F2" i="6" l="1"/>
  <c r="I6" i="6"/>
  <c r="J20" i="4"/>
  <c r="D20" i="4"/>
  <c r="J19" i="4"/>
  <c r="D19" i="4"/>
  <c r="J18" i="4"/>
  <c r="D18" i="4"/>
  <c r="J17" i="4"/>
  <c r="D17" i="4"/>
  <c r="J16" i="4"/>
  <c r="D16" i="4"/>
  <c r="J15" i="4"/>
  <c r="D15" i="4"/>
  <c r="J14" i="4"/>
  <c r="D14" i="4"/>
  <c r="J13" i="4"/>
  <c r="D13" i="4"/>
  <c r="J12" i="4"/>
  <c r="D12" i="4"/>
  <c r="J11" i="4"/>
  <c r="D11" i="4"/>
  <c r="J10" i="4"/>
  <c r="D10" i="4"/>
  <c r="J9" i="4"/>
  <c r="D9" i="4"/>
  <c r="J8" i="4"/>
  <c r="D8" i="4"/>
  <c r="J7" i="4"/>
  <c r="D7" i="4"/>
  <c r="J6" i="4"/>
  <c r="D6" i="4"/>
  <c r="J5" i="4"/>
  <c r="G5" i="4"/>
  <c r="J6" i="2"/>
  <c r="J19" i="2"/>
  <c r="J7" i="2"/>
  <c r="J8" i="2"/>
  <c r="J9" i="2"/>
  <c r="J10" i="2"/>
  <c r="J11" i="2"/>
  <c r="J12" i="2"/>
  <c r="J13" i="2"/>
  <c r="J14" i="2"/>
  <c r="J15" i="2"/>
  <c r="J16" i="2"/>
  <c r="J17" i="2"/>
  <c r="J18" i="2"/>
  <c r="J20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J5" i="2"/>
  <c r="G5" i="2"/>
  <c r="Q19" i="6" l="1"/>
  <c r="R19" i="6" s="1"/>
  <c r="G19" i="6"/>
  <c r="H19" i="6" s="1"/>
  <c r="I19" i="6" s="1"/>
  <c r="Q18" i="6"/>
  <c r="R18" i="6" s="1"/>
  <c r="S18" i="6" s="1"/>
  <c r="Q17" i="6"/>
  <c r="R17" i="6" s="1"/>
  <c r="S17" i="6" s="1"/>
  <c r="G18" i="6"/>
  <c r="H18" i="6" s="1"/>
  <c r="I18" i="6" s="1"/>
  <c r="G15" i="6"/>
  <c r="H15" i="6" s="1"/>
  <c r="I15" i="6" s="1"/>
  <c r="G12" i="6"/>
  <c r="H12" i="6" s="1"/>
  <c r="I12" i="6" s="1"/>
  <c r="Q14" i="6"/>
  <c r="R14" i="6" s="1"/>
  <c r="S14" i="6" s="1"/>
  <c r="Q8" i="6"/>
  <c r="R8" i="6" s="1"/>
  <c r="S8" i="6" s="1"/>
  <c r="G11" i="6"/>
  <c r="H11" i="6" s="1"/>
  <c r="I11" i="6" s="1"/>
  <c r="Q7" i="6"/>
  <c r="R7" i="6" s="1"/>
  <c r="S7" i="6" s="1"/>
  <c r="Q12" i="6"/>
  <c r="R12" i="6" s="1"/>
  <c r="S12" i="6" s="1"/>
  <c r="G9" i="6"/>
  <c r="H9" i="6" s="1"/>
  <c r="I9" i="6" s="1"/>
  <c r="G14" i="6"/>
  <c r="H14" i="6" s="1"/>
  <c r="I14" i="6" s="1"/>
  <c r="G16" i="6"/>
  <c r="H16" i="6" s="1"/>
  <c r="I16" i="6" s="1"/>
  <c r="Q16" i="6"/>
  <c r="R16" i="6" s="1"/>
  <c r="S16" i="6" s="1"/>
  <c r="G8" i="6"/>
  <c r="H8" i="6" s="1"/>
  <c r="I8" i="6" s="1"/>
  <c r="G10" i="6"/>
  <c r="H10" i="6" s="1"/>
  <c r="I10" i="6" s="1"/>
  <c r="Q10" i="6"/>
  <c r="R10" i="6" s="1"/>
  <c r="S10" i="6" s="1"/>
  <c r="J7" i="6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Q11" i="6"/>
  <c r="R11" i="6" s="1"/>
  <c r="S11" i="6" s="1"/>
  <c r="G17" i="6"/>
  <c r="H17" i="6" s="1"/>
  <c r="I17" i="6" s="1"/>
  <c r="G13" i="6"/>
  <c r="H13" i="6" s="1"/>
  <c r="I13" i="6" s="1"/>
  <c r="G7" i="6"/>
  <c r="H7" i="6" s="1"/>
  <c r="I7" i="6" s="1"/>
  <c r="Q9" i="6"/>
  <c r="R9" i="6" s="1"/>
  <c r="S9" i="6" s="1"/>
  <c r="Q13" i="6"/>
  <c r="R13" i="6" s="1"/>
  <c r="S13" i="6" s="1"/>
  <c r="Q15" i="6"/>
  <c r="R15" i="6" s="1"/>
  <c r="S15" i="6" s="1"/>
  <c r="K7" i="6"/>
  <c r="J2" i="4"/>
  <c r="D2" i="4"/>
  <c r="E14" i="4" s="1"/>
  <c r="F14" i="4" s="1"/>
  <c r="D2" i="2"/>
  <c r="J2" i="2"/>
  <c r="J6" i="1"/>
  <c r="J7" i="1"/>
  <c r="J8" i="1"/>
  <c r="J9" i="1"/>
  <c r="J2" i="1" s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5" i="1"/>
  <c r="H15" i="1"/>
  <c r="H16" i="1"/>
  <c r="H17" i="1"/>
  <c r="H18" i="1"/>
  <c r="H19" i="1"/>
  <c r="H20" i="1"/>
  <c r="H21" i="1"/>
  <c r="H22" i="1"/>
  <c r="G5" i="1"/>
  <c r="K8" i="6" l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E15" i="4"/>
  <c r="F15" i="4" s="1"/>
  <c r="E11" i="4"/>
  <c r="F11" i="4" s="1"/>
  <c r="E12" i="4"/>
  <c r="F12" i="4" s="1"/>
  <c r="E20" i="4"/>
  <c r="F20" i="4" s="1"/>
  <c r="E9" i="4"/>
  <c r="F9" i="4" s="1"/>
  <c r="E19" i="4"/>
  <c r="F19" i="4" s="1"/>
  <c r="E8" i="4"/>
  <c r="F8" i="4" s="1"/>
  <c r="E16" i="4"/>
  <c r="F16" i="4" s="1"/>
  <c r="G6" i="4"/>
  <c r="E13" i="4"/>
  <c r="F13" i="4" s="1"/>
  <c r="E7" i="4"/>
  <c r="F7" i="4" s="1"/>
  <c r="E10" i="4"/>
  <c r="F10" i="4" s="1"/>
  <c r="E18" i="4"/>
  <c r="F18" i="4" s="1"/>
  <c r="E17" i="4"/>
  <c r="F17" i="4" s="1"/>
  <c r="E6" i="4"/>
  <c r="F6" i="4" s="1"/>
  <c r="E13" i="2"/>
  <c r="F13" i="2" s="1"/>
  <c r="E14" i="2"/>
  <c r="F14" i="2" s="1"/>
  <c r="E11" i="2"/>
  <c r="F11" i="2" s="1"/>
  <c r="E9" i="2"/>
  <c r="F9" i="2" s="1"/>
  <c r="E8" i="2"/>
  <c r="F8" i="2" s="1"/>
  <c r="E10" i="2"/>
  <c r="F10" i="2" s="1"/>
  <c r="E7" i="2"/>
  <c r="F7" i="2" s="1"/>
  <c r="E12" i="2"/>
  <c r="F12" i="2" s="1"/>
  <c r="E6" i="2"/>
  <c r="F6" i="2" s="1"/>
  <c r="E19" i="2"/>
  <c r="F19" i="2" s="1"/>
  <c r="E16" i="2"/>
  <c r="F16" i="2" s="1"/>
  <c r="E17" i="2"/>
  <c r="F17" i="2" s="1"/>
  <c r="E18" i="2"/>
  <c r="F18" i="2" s="1"/>
  <c r="E20" i="2"/>
  <c r="F20" i="2" s="1"/>
  <c r="E15" i="2"/>
  <c r="F15" i="2" s="1"/>
  <c r="G6" i="2"/>
  <c r="H6" i="2" s="1"/>
  <c r="F15" i="1"/>
  <c r="F16" i="1"/>
  <c r="F17" i="1"/>
  <c r="F18" i="1"/>
  <c r="F19" i="1"/>
  <c r="F20" i="1"/>
  <c r="F21" i="1"/>
  <c r="F22" i="1"/>
  <c r="D15" i="1"/>
  <c r="D16" i="1"/>
  <c r="D17" i="1"/>
  <c r="D18" i="1"/>
  <c r="D19" i="1"/>
  <c r="D20" i="1"/>
  <c r="D21" i="1"/>
  <c r="D22" i="1"/>
  <c r="D6" i="1"/>
  <c r="D7" i="1"/>
  <c r="D8" i="1"/>
  <c r="D9" i="1"/>
  <c r="D10" i="1"/>
  <c r="D11" i="1"/>
  <c r="D12" i="1"/>
  <c r="D13" i="1"/>
  <c r="D14" i="1"/>
  <c r="G7" i="4" l="1"/>
  <c r="H6" i="4"/>
  <c r="G7" i="2"/>
  <c r="G8" i="2" s="1"/>
  <c r="D2" i="1"/>
  <c r="G6" i="1" s="1"/>
  <c r="G8" i="4" l="1"/>
  <c r="H7" i="4"/>
  <c r="H7" i="2"/>
  <c r="H8" i="2"/>
  <c r="G9" i="2"/>
  <c r="E12" i="1"/>
  <c r="F12" i="1" s="1"/>
  <c r="E9" i="1"/>
  <c r="F9" i="1" s="1"/>
  <c r="E20" i="1"/>
  <c r="E7" i="1"/>
  <c r="F7" i="1" s="1"/>
  <c r="E17" i="1"/>
  <c r="E10" i="1"/>
  <c r="F10" i="1" s="1"/>
  <c r="E22" i="1"/>
  <c r="E19" i="1"/>
  <c r="E8" i="1"/>
  <c r="F8" i="1" s="1"/>
  <c r="E18" i="1"/>
  <c r="E14" i="1"/>
  <c r="F14" i="1" s="1"/>
  <c r="E16" i="1"/>
  <c r="E13" i="1"/>
  <c r="F13" i="1" s="1"/>
  <c r="E21" i="1"/>
  <c r="E6" i="1"/>
  <c r="F6" i="1" s="1"/>
  <c r="E11" i="1"/>
  <c r="F11" i="1" s="1"/>
  <c r="E15" i="1"/>
  <c r="H6" i="1"/>
  <c r="G7" i="1"/>
  <c r="G9" i="4" l="1"/>
  <c r="H8" i="4"/>
  <c r="H9" i="2"/>
  <c r="G10" i="2"/>
  <c r="H7" i="1"/>
  <c r="G8" i="1"/>
  <c r="G10" i="4" l="1"/>
  <c r="H9" i="4"/>
  <c r="G11" i="2"/>
  <c r="H10" i="2"/>
  <c r="G9" i="1"/>
  <c r="H8" i="1"/>
  <c r="G11" i="4" l="1"/>
  <c r="H10" i="4"/>
  <c r="G12" i="2"/>
  <c r="H11" i="2"/>
  <c r="G10" i="1"/>
  <c r="H9" i="1"/>
  <c r="G12" i="4" l="1"/>
  <c r="H11" i="4"/>
  <c r="H12" i="2"/>
  <c r="G13" i="2"/>
  <c r="G11" i="1"/>
  <c r="H10" i="1"/>
  <c r="G13" i="4" l="1"/>
  <c r="H12" i="4"/>
  <c r="H13" i="2"/>
  <c r="G14" i="2"/>
  <c r="G12" i="1"/>
  <c r="H11" i="1"/>
  <c r="G14" i="4" l="1"/>
  <c r="H13" i="4"/>
  <c r="H15" i="4"/>
  <c r="G15" i="2"/>
  <c r="H14" i="2"/>
  <c r="G13" i="1"/>
  <c r="H12" i="1"/>
  <c r="G15" i="4" l="1"/>
  <c r="G16" i="4" s="1"/>
  <c r="H14" i="4"/>
  <c r="G17" i="4"/>
  <c r="H16" i="4"/>
  <c r="G16" i="2"/>
  <c r="H15" i="2"/>
  <c r="G14" i="1"/>
  <c r="H13" i="1"/>
  <c r="G18" i="4" l="1"/>
  <c r="H17" i="4"/>
  <c r="G17" i="2"/>
  <c r="H16" i="2"/>
  <c r="G15" i="1"/>
  <c r="G16" i="1" s="1"/>
  <c r="G17" i="1" s="1"/>
  <c r="G18" i="1" s="1"/>
  <c r="G19" i="1" s="1"/>
  <c r="G20" i="1" s="1"/>
  <c r="G21" i="1" s="1"/>
  <c r="G22" i="1" s="1"/>
  <c r="H14" i="1"/>
  <c r="G19" i="4" l="1"/>
  <c r="H18" i="4"/>
  <c r="G18" i="2"/>
  <c r="H17" i="2"/>
  <c r="G20" i="4" l="1"/>
  <c r="H20" i="4" s="1"/>
  <c r="H19" i="4"/>
  <c r="G19" i="2"/>
  <c r="H18" i="2"/>
  <c r="G20" i="2" l="1"/>
  <c r="H19" i="2"/>
  <c r="H20" i="2" l="1"/>
</calcChain>
</file>

<file path=xl/sharedStrings.xml><?xml version="1.0" encoding="utf-8"?>
<sst xmlns="http://schemas.openxmlformats.org/spreadsheetml/2006/main" count="77" uniqueCount="27">
  <si>
    <t>Depth</t>
  </si>
  <si>
    <t>Time</t>
  </si>
  <si>
    <t>Growth Factor</t>
  </si>
  <si>
    <t>Predicted Time</t>
  </si>
  <si>
    <t>Average Growth Factor:</t>
  </si>
  <si>
    <t>Prediction Error</t>
  </si>
  <si>
    <t>Predicted Predicted Time</t>
  </si>
  <si>
    <t>Predicted Predicted Error</t>
  </si>
  <si>
    <t>Position Count</t>
  </si>
  <si>
    <t>Time per Position</t>
  </si>
  <si>
    <t>Average Time per Position:</t>
  </si>
  <si>
    <t>Growth Factor Growth Factor</t>
  </si>
  <si>
    <t>Predicted Growth</t>
  </si>
  <si>
    <t>Predicted Growth Factor</t>
  </si>
  <si>
    <t>Pos Count</t>
  </si>
  <si>
    <t>Quarter Turns</t>
  </si>
  <si>
    <t>Half Turns</t>
  </si>
  <si>
    <t>Position</t>
  </si>
  <si>
    <t>Count</t>
  </si>
  <si>
    <t>OBROWROGRWWWBRBWWWGOGWOYGGGWRYBBBYYYBOBYYYGRGOGROYROBR</t>
  </si>
  <si>
    <t>WBWWWWWGWOOOGWGRRRBWBBOGOGRGRBRBOOOOGYGRRRBYBYGYYYYYBY</t>
  </si>
  <si>
    <t>YWRBWYOOWOOBYYOGBYBRGGOGWGWBRYGBOWRRGWBRRYGRBWOWYYBOGR</t>
  </si>
  <si>
    <t>OGOYWYRBRWOWGOBWRWBRGGOBWGYBRGWBYYOYBRGYRYGOBOBOWYWRGR</t>
  </si>
  <si>
    <t>GYWBWRBOYWRWRWRGWBOGRBORYGRGRBOBWWGBYYOYOOGYORBBWYGGOY</t>
  </si>
  <si>
    <t>Phase 1</t>
  </si>
  <si>
    <t>Phase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</si>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</sst>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</xf>
    <xf numFmtId="164" fontId="0" fillId="0" borderId="0" xfId="0" applyNumberFormat="1" applyAlignment="1" applyProtection="1">
      <alignment horizontal="center" vertical="center" wrapText="1"/>
    </xf>
    <xf numFmtId="0" fontId="0" fillId="0" borderId="0" xfId="0" applyAlignment="1" applyProtection="1">
      <alignment vertical="center"/>
    </xf>
    <xf numFmtId="164" fontId="0" fillId="0" borderId="0" xfId="0" applyNumberFormat="1" applyAlignment="1" applyProtection="1">
      <alignment vertical="center"/>
    </xf>
    <xf numFmtId="10" fontId="0" fillId="0" borderId="0" xfId="0" applyNumberFormat="1" applyAlignment="1" applyProtection="1">
      <alignment vertical="center"/>
    </xf>
    <xf numFmtId="1" fontId="0" fillId="0" borderId="0" xfId="0" applyNumberFormat="1" applyAlignment="1" applyProtection="1">
      <alignment horizontal="center" vertical="center"/>
    </xf>
    <xf numFmtId="165" fontId="0" fillId="0" borderId="0" xfId="0" applyNumberFormat="1" applyAlignment="1">
      <alignment vertical="center"/>
    </xf>
    <xf numFmtId="0" fontId="1" fillId="0" borderId="0" xfId="0" applyFont="1" applyAlignment="1" applyProtection="1">
      <alignment horizontal="center" vertical="center" wrapText="1"/>
    </xf>
    <xf numFmtId="164" fontId="1" fillId="0" borderId="0" xfId="0" applyNumberFormat="1" applyFont="1" applyAlignment="1" applyProtection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None'!$B$5:$B$22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xVal>
          <c:yVal>
            <c:numRef>
              <c:f>'G3 - None'!$I$5:$I$22</c:f>
              <c:numCache>
                <c:formatCode>0</c:formatCode>
                <c:ptCount val="18"/>
                <c:pt idx="0">
                  <c:v>6</c:v>
                </c:pt>
                <c:pt idx="1">
                  <c:v>36</c:v>
                </c:pt>
                <c:pt idx="2">
                  <c:v>216</c:v>
                </c:pt>
                <c:pt idx="3">
                  <c:v>1296</c:v>
                </c:pt>
                <c:pt idx="4">
                  <c:v>7776</c:v>
                </c:pt>
                <c:pt idx="5">
                  <c:v>46656</c:v>
                </c:pt>
                <c:pt idx="6">
                  <c:v>279936</c:v>
                </c:pt>
                <c:pt idx="7">
                  <c:v>1679616</c:v>
                </c:pt>
                <c:pt idx="8">
                  <c:v>10077696</c:v>
                </c:pt>
                <c:pt idx="9">
                  <c:v>60466176</c:v>
                </c:pt>
                <c:pt idx="10">
                  <c:v>362797056</c:v>
                </c:pt>
                <c:pt idx="11">
                  <c:v>2176782336</c:v>
                </c:pt>
                <c:pt idx="12">
                  <c:v>13060694016</c:v>
                </c:pt>
                <c:pt idx="13">
                  <c:v>78364164096</c:v>
                </c:pt>
                <c:pt idx="14">
                  <c:v>470184984576</c:v>
                </c:pt>
                <c:pt idx="15">
                  <c:v>2821109907456</c:v>
                </c:pt>
                <c:pt idx="16">
                  <c:v>16926659444736</c:v>
                </c:pt>
                <c:pt idx="17">
                  <c:v>101559956668416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ED-4406-85BB-A53FE98CE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None'!$C$4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None'!$C$5:$C$14</c:f>
              <c:numCache>
                <c:formatCode>0.000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4.8000000000000001E-2</c:v>
                </c:pt>
                <c:pt idx="3">
                  <c:v>0.27500000000000002</c:v>
                </c:pt>
                <c:pt idx="4">
                  <c:v>1.6679999999999999</c:v>
                </c:pt>
                <c:pt idx="5">
                  <c:v>9.4969999999999999</c:v>
                </c:pt>
                <c:pt idx="6">
                  <c:v>61.414999999999999</c:v>
                </c:pt>
                <c:pt idx="7">
                  <c:v>342.25700000000001</c:v>
                </c:pt>
                <c:pt idx="8">
                  <c:v>1488.2570000000001</c:v>
                </c:pt>
                <c:pt idx="9">
                  <c:v>8242.6290000000008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14-437C-903D-12667BE820A0}"/>
            </c:ext>
          </c:extLst>
        </c:ser>
        <c:ser>
          <c:idx val="1"/>
          <c:order val="1"/>
          <c:tx>
            <c:strRef>
              <c:f>'G3 - None'!$E$4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None'!$E$5:$E$14</c:f>
              <c:numCache>
                <c:formatCode>0.000</c:formatCode>
                <c:ptCount val="10"/>
                <c:pt idx="1">
                  <c:v>1.0981046163710083E-2</c:v>
                </c:pt>
                <c:pt idx="2">
                  <c:v>4.3924184654840333E-2</c:v>
                </c:pt>
                <c:pt idx="3">
                  <c:v>0.26354510792904201</c:v>
                </c:pt>
                <c:pt idx="4">
                  <c:v>1.5098938475101364</c:v>
                </c:pt>
                <c:pt idx="5">
                  <c:v>9.1581925005342093</c:v>
                </c:pt>
                <c:pt idx="6">
                  <c:v>52.143497708377325</c:v>
                </c:pt>
                <c:pt idx="7">
                  <c:v>337.20047507212735</c:v>
                </c:pt>
                <c:pt idx="8">
                  <c:v>1879.1699584264609</c:v>
                </c:pt>
                <c:pt idx="9">
                  <c:v>8171.3094102323385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14-437C-903D-12667BE820A0}"/>
            </c:ext>
          </c:extLst>
        </c:ser>
        <c:ser>
          <c:idx val="2"/>
          <c:order val="2"/>
          <c:tx>
            <c:strRef>
              <c:f>'G3 - None'!$G$4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None'!$B$5:$B$14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'G3 - None'!$G$5:$G$14</c:f>
              <c:numCache>
                <c:formatCode>0.000</c:formatCode>
                <c:ptCount val="10"/>
                <c:pt idx="0">
                  <c:v>2E-3</c:v>
                </c:pt>
                <c:pt idx="1">
                  <c:v>1.0981046163710083E-2</c:v>
                </c:pt>
                <c:pt idx="2">
                  <c:v>6.0291687424765969E-2</c:v>
                </c:pt>
                <c:pt idx="3">
                  <c:v>0.33103290144966691</c:v>
                </c:pt>
                <c:pt idx="4">
                  <c:v>1.8175437862628414</c:v>
                </c:pt>
                <c:pt idx="5">
                  <c:v>9.9792661107583367</c:v>
                </c:pt>
                <c:pt idx="6">
                  <c:v>54.791390921092436</c:v>
                </c:pt>
                <c:pt idx="7">
                  <c:v>300.83339653920081</c:v>
                </c:pt>
                <c:pt idx="8">
                  <c:v>1651.7327074913326</c:v>
                </c:pt>
                <c:pt idx="9">
                  <c:v>9068.8765555360824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14-437C-903D-12667BE82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'G3 -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28</c:v>
                </c:pt>
                <c:pt idx="2">
                  <c:v>120</c:v>
                </c:pt>
                <c:pt idx="3">
                  <c:v>519</c:v>
                </c:pt>
                <c:pt idx="4">
                  <c:v>1932</c:v>
                </c:pt>
                <c:pt idx="5">
                  <c:v>6484</c:v>
                </c:pt>
                <c:pt idx="6">
                  <c:v>20310</c:v>
                </c:pt>
                <c:pt idx="7">
                  <c:v>55034</c:v>
                </c:pt>
                <c:pt idx="8">
                  <c:v>113892</c:v>
                </c:pt>
                <c:pt idx="9">
                  <c:v>178495</c:v>
                </c:pt>
                <c:pt idx="10">
                  <c:v>179196</c:v>
                </c:pt>
                <c:pt idx="11">
                  <c:v>89728</c:v>
                </c:pt>
                <c:pt idx="12">
                  <c:v>16176</c:v>
                </c:pt>
                <c:pt idx="13">
                  <c:v>1488</c:v>
                </c:pt>
                <c:pt idx="14">
                  <c:v>144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8-4DD5-906C-7E42A22F4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'G3 -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6.0000000000000001E-3</c:v>
                </c:pt>
                <c:pt idx="2">
                  <c:v>2.5999999999999999E-2</c:v>
                </c:pt>
                <c:pt idx="3">
                  <c:v>0.114</c:v>
                </c:pt>
                <c:pt idx="4">
                  <c:v>0.48399999999999999</c:v>
                </c:pt>
                <c:pt idx="5">
                  <c:v>1.8680000000000001</c:v>
                </c:pt>
                <c:pt idx="6">
                  <c:v>6.5250000000000004</c:v>
                </c:pt>
                <c:pt idx="7">
                  <c:v>20.873999999999999</c:v>
                </c:pt>
                <c:pt idx="8">
                  <c:v>60.116999999999997</c:v>
                </c:pt>
                <c:pt idx="9">
                  <c:v>148</c:v>
                </c:pt>
                <c:pt idx="10">
                  <c:v>286.90600000000001</c:v>
                </c:pt>
                <c:pt idx="11">
                  <c:v>384.67899999999997</c:v>
                </c:pt>
                <c:pt idx="12">
                  <c:v>456.54899999999998</c:v>
                </c:pt>
                <c:pt idx="13">
                  <c:v>483.53199999999998</c:v>
                </c:pt>
                <c:pt idx="14">
                  <c:v>488.06799999999998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9-4628-80A6-19C3BA4B9137}"/>
            </c:ext>
          </c:extLst>
        </c:ser>
        <c:ser>
          <c:idx val="1"/>
          <c:order val="1"/>
          <c:tx>
            <c:strRef>
              <c:f>'G3 -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Check'!$E$5:$E$19</c:f>
              <c:numCache>
                <c:formatCode>0.000</c:formatCode>
                <c:ptCount val="15"/>
                <c:pt idx="1">
                  <c:v>2.8271517540739764E-3</c:v>
                </c:pt>
                <c:pt idx="2">
                  <c:v>1.6962910524443858E-2</c:v>
                </c:pt>
                <c:pt idx="3">
                  <c:v>7.3505945605923384E-2</c:v>
                </c:pt>
                <c:pt idx="4">
                  <c:v>0.32229529996443329</c:v>
                </c:pt>
                <c:pt idx="5">
                  <c:v>1.3683414489718044</c:v>
                </c:pt>
                <c:pt idx="6">
                  <c:v>5.2811194766101881</c:v>
                </c:pt>
                <c:pt idx="7">
                  <c:v>18.447165195332698</c:v>
                </c:pt>
                <c:pt idx="8">
                  <c:v>59.013965714540177</c:v>
                </c:pt>
                <c:pt idx="9">
                  <c:v>169.95988199966524</c:v>
                </c:pt>
                <c:pt idx="10">
                  <c:v>418.41845960294847</c:v>
                </c:pt>
                <c:pt idx="11">
                  <c:v>811.1268011543483</c:v>
                </c:pt>
                <c:pt idx="12">
                  <c:v>1087.545909605423</c:v>
                </c:pt>
                <c:pt idx="13">
                  <c:v>1290.7333061707197</c:v>
                </c:pt>
                <c:pt idx="14">
                  <c:v>1367.0183419508978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9-4628-80A6-19C3BA4B9137}"/>
            </c:ext>
          </c:extLst>
        </c:ser>
        <c:ser>
          <c:idx val="2"/>
          <c:order val="2"/>
          <c:tx>
            <c:strRef>
              <c:f>'G3 -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'G3 -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'G3 -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2.8271517540739764E-3</c:v>
                </c:pt>
                <c:pt idx="2">
                  <c:v>7.9927870405635607E-3</c:v>
                </c:pt>
                <c:pt idx="3">
                  <c:v>2.2596821901669017E-2</c:v>
                </c:pt>
                <c:pt idx="4">
                  <c:v>6.3884644675800809E-2</c:v>
                </c:pt>
                <c:pt idx="5">
                  <c:v>0.18061158525358298</c:v>
                </c:pt>
                <c:pt idx="6">
                  <c:v>0.51061636005574862</c:v>
                </c:pt>
                <c:pt idx="7">
                  <c:v>1.4435899379904789</c:v>
                </c:pt>
                <c:pt idx="8">
                  <c:v>4.0812478253533246</c:v>
                </c:pt>
                <c:pt idx="9">
                  <c:v>11.538306948258253</c:v>
                </c:pt>
                <c:pt idx="10">
                  <c:v>32.620544727812266</c:v>
                </c:pt>
                <c:pt idx="11">
                  <c:v>92.223230246083048</c:v>
                </c:pt>
                <c:pt idx="12">
                  <c:v>260.72906715658189</c:v>
                </c:pt>
                <c:pt idx="13">
                  <c:v>737.12063954980204</c:v>
                </c:pt>
                <c:pt idx="14">
                  <c:v>2083.9519090673539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69-4628-80A6-19C3BA4B9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Position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Check'!$I$4</c:f>
              <c:strCache>
                <c:ptCount val="1"/>
                <c:pt idx="0">
                  <c:v>Position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Check'!$B$5:$B$20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'G0 - Dup Check'!$I$5:$I$20</c:f>
              <c:numCache>
                <c:formatCode>0</c:formatCode>
                <c:ptCount val="16"/>
                <c:pt idx="0">
                  <c:v>6</c:v>
                </c:pt>
                <c:pt idx="1">
                  <c:v>33</c:v>
                </c:pt>
                <c:pt idx="2">
                  <c:v>180</c:v>
                </c:pt>
                <c:pt idx="3">
                  <c:v>976</c:v>
                </c:pt>
                <c:pt idx="4">
                  <c:v>5286</c:v>
                </c:pt>
                <c:pt idx="5">
                  <c:v>28635</c:v>
                </c:pt>
                <c:pt idx="6">
                  <c:v>155040</c:v>
                </c:pt>
                <c:pt idx="7">
                  <c:v>839157</c:v>
                </c:pt>
                <c:pt idx="8">
                  <c:v>4540668</c:v>
                </c:pt>
                <c:pt idx="9">
                  <c:v>24563253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C1-4351-889A-8B836E230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248"/>
        <c:axId val="533221528"/>
      </c:scatterChart>
      <c:valAx>
        <c:axId val="533218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21528"/>
        <c:crosses val="autoZero"/>
        <c:crossBetween val="midCat"/>
      </c:valAx>
      <c:valAx>
        <c:axId val="53322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Positions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Depth vs Time vs Predicted</a:t>
            </a:r>
            <a:r>
              <a:rPr lang="en-GB" baseline="0"/>
              <a:t> Time vs Predicted Predicted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'G0 - Dup Check'!$C$4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Check'!$C$5:$C$19</c:f>
              <c:numCache>
                <c:formatCode>0.000</c:formatCode>
                <c:ptCount val="15"/>
                <c:pt idx="0">
                  <c:v>1E-3</c:v>
                </c:pt>
                <c:pt idx="1">
                  <c:v>4.0000000000000001E-3</c:v>
                </c:pt>
                <c:pt idx="2">
                  <c:v>1.7999999999999999E-2</c:v>
                </c:pt>
                <c:pt idx="3">
                  <c:v>9.1999999999999998E-2</c:v>
                </c:pt>
                <c:pt idx="4">
                  <c:v>0.51200000000000001</c:v>
                </c:pt>
                <c:pt idx="5">
                  <c:v>2.6589999999999998</c:v>
                </c:pt>
                <c:pt idx="6">
                  <c:v>14.842000000000001</c:v>
                </c:pt>
                <c:pt idx="7">
                  <c:v>81.674999999999997</c:v>
                </c:pt>
                <c:pt idx="8">
                  <c:v>457.68599999999998</c:v>
                </c:pt>
                <c:pt idx="9">
                  <c:v>2411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2-45B3-968B-8DC53EF1509E}"/>
            </c:ext>
          </c:extLst>
        </c:ser>
        <c:ser>
          <c:idx val="1"/>
          <c:order val="1"/>
          <c:tx>
            <c:strRef>
              <c:f>'G0 - Dup Check'!$E$4</c:f>
              <c:strCache>
                <c:ptCount val="1"/>
                <c:pt idx="0">
                  <c:v>Predicted 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Check'!$E$5:$E$19</c:f>
              <c:numCache>
                <c:formatCode>0.000</c:formatCode>
                <c:ptCount val="15"/>
                <c:pt idx="1">
                  <c:v>5.1473333725508795E-3</c:v>
                </c:pt>
                <c:pt idx="2">
                  <c:v>2.0589333490203518E-2</c:v>
                </c:pt>
                <c:pt idx="3">
                  <c:v>9.2652000705915824E-2</c:v>
                </c:pt>
                <c:pt idx="4">
                  <c:v>0.4735546702746809</c:v>
                </c:pt>
                <c:pt idx="5">
                  <c:v>2.6354346867460503</c:v>
                </c:pt>
                <c:pt idx="6">
                  <c:v>13.686759437612787</c:v>
                </c:pt>
                <c:pt idx="7">
                  <c:v>76.396721915400164</c:v>
                </c:pt>
                <c:pt idx="8">
                  <c:v>420.40845320309307</c:v>
                </c:pt>
                <c:pt idx="9">
                  <c:v>2355.8624219493217</c:v>
                </c:pt>
                <c:pt idx="10">
                  <c:v>12410.220761220171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2-45B3-968B-8DC53EF1509E}"/>
            </c:ext>
          </c:extLst>
        </c:ser>
        <c:ser>
          <c:idx val="2"/>
          <c:order val="2"/>
          <c:tx>
            <c:strRef>
              <c:f>'G0 - Dup Check'!$G$4</c:f>
              <c:strCache>
                <c:ptCount val="1"/>
                <c:pt idx="0">
                  <c:v>Predicted Predicted Time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'G0 - Dup Check'!$B$5:$B$19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'G0 - Dup Check'!$G$5:$G$19</c:f>
              <c:numCache>
                <c:formatCode>0.000</c:formatCode>
                <c:ptCount val="15"/>
                <c:pt idx="0">
                  <c:v>1E-3</c:v>
                </c:pt>
                <c:pt idx="1">
                  <c:v>5.1473333725508795E-3</c:v>
                </c:pt>
                <c:pt idx="2">
                  <c:v>2.6495040848176013E-2</c:v>
                </c:pt>
                <c:pt idx="3">
                  <c:v>0.13637880796491517</c:v>
                </c:pt>
                <c:pt idx="4">
                  <c:v>0.70198718954651551</c:v>
                </c:pt>
                <c:pt idx="5">
                  <c:v>3.6133620878559793</c:v>
                </c:pt>
                <c:pt idx="6">
                  <c:v>18.599179261931205</c:v>
                </c:pt>
                <c:pt idx="7">
                  <c:v>95.736176116994727</c:v>
                </c:pt>
                <c:pt idx="8">
                  <c:v>492.78601428741547</c:v>
                </c:pt>
                <c:pt idx="9">
                  <c:v>2536.5338968679484</c:v>
                </c:pt>
                <c:pt idx="10">
                  <c:v>13056.385577954923</c:v>
                </c:pt>
                <c:pt idx="11">
                  <c:v>67205.569210299378</c:v>
                </c:pt>
                <c:pt idx="12">
                  <c:v>345929.46921745187</c:v>
                </c:pt>
                <c:pt idx="13">
                  <c:v>1780614.3014518023</c:v>
                </c:pt>
                <c:pt idx="14">
                  <c:v>9165415.4175042342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2-45B3-968B-8DC53EF15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146048"/>
        <c:axId val="569147032"/>
      </c:scatterChart>
      <c:valAx>
        <c:axId val="56914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7032"/>
        <c:crosses val="autoZero"/>
        <c:crossBetween val="midCat"/>
      </c:valAx>
      <c:valAx>
        <c:axId val="56914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46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25D5A0-5601-4981-BC84-D12824462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747D1-BC70-4800-B3DC-513C4689D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27</xdr:row>
      <xdr:rowOff>95250</xdr:rowOff>
    </xdr:from>
    <xdr:to>
      <xdr:col>8</xdr:col>
      <xdr:colOff>609599</xdr:colOff>
      <xdr:row>31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55B93C-1FF9-4A3F-904C-38B5FE7D0A68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no optimisation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291085-386F-4A51-BF12-42CE59A9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4B5DB9-52DE-41EF-8F48-1DDCF0598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B924082-1D09-4E1D-AE56-B17FE6AE3903}"/>
            </a:ext>
          </a:extLst>
        </xdr:cNvPr>
        <xdr:cNvSpPr txBox="1"/>
      </xdr:nvSpPr>
      <xdr:spPr>
        <a:xfrm>
          <a:off x="5000624" y="5429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G_3 = (U2, D2, L2, R2, F2, B2)</a:t>
          </a:r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114300</xdr:colOff>
      <xdr:row>0</xdr:row>
      <xdr:rowOff>95250</xdr:rowOff>
    </xdr:from>
    <xdr:to>
      <xdr:col>25</xdr:col>
      <xdr:colOff>419100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9E8E1-E4FA-4F09-99B7-F6EEA0AFE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0</xdr:row>
      <xdr:rowOff>95250</xdr:rowOff>
    </xdr:from>
    <xdr:to>
      <xdr:col>17</xdr:col>
      <xdr:colOff>600074</xdr:colOff>
      <xdr:row>34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00757F-9414-4B36-A50A-1906DC630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571499</xdr:colOff>
      <xdr:row>25</xdr:row>
      <xdr:rowOff>95250</xdr:rowOff>
    </xdr:from>
    <xdr:to>
      <xdr:col>8</xdr:col>
      <xdr:colOff>609599</xdr:colOff>
      <xdr:row>29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9758E4D-C4A8-47A7-8C6B-2CD156396525}"/>
            </a:ext>
          </a:extLst>
        </xdr:cNvPr>
        <xdr:cNvSpPr txBox="1"/>
      </xdr:nvSpPr>
      <xdr:spPr>
        <a:xfrm>
          <a:off x="5000624" y="5048250"/>
          <a:ext cx="19716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-</a:t>
          </a:r>
          <a:r>
            <a:rPr lang="en-GB" sz="1100" baseline="0"/>
            <a:t> duplicate removal</a:t>
          </a:r>
        </a:p>
        <a:p>
          <a:r>
            <a:rPr lang="en-GB" sz="1100" baseline="0"/>
            <a:t>- G_0 = (U, D, L, R, F, B)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ACC7-58F5-43F4-B393-BCF3A2AFDAF1}">
  <dimension ref="B2:J22"/>
  <sheetViews>
    <sheetView workbookViewId="0">
      <selection activeCell="I17" sqref="I17"/>
    </sheetView>
  </sheetViews>
  <sheetFormatPr defaultRowHeight="15" x14ac:dyDescent="0.25"/>
  <cols>
    <col min="1" max="1" width="9.140625" style="3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AVERAGE(D6:D22)</f>
        <v>5.4905230818550415</v>
      </c>
      <c r="I2" s="2" t="s">
        <v>10</v>
      </c>
      <c r="J2" s="3">
        <f>AVERAGE(J6:J22)</f>
        <v>1.0481484528396407E-4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2E-3</v>
      </c>
      <c r="D5" s="9"/>
      <c r="E5" s="9"/>
      <c r="F5" s="8"/>
      <c r="G5" s="9">
        <f>C5</f>
        <v>2E-3</v>
      </c>
      <c r="H5" s="8"/>
      <c r="I5" s="11">
        <f t="shared" ref="I5:I22" si="0">6^B5</f>
        <v>6</v>
      </c>
      <c r="J5" s="3">
        <f>C5/I5</f>
        <v>3.3333333333333332E-4</v>
      </c>
    </row>
    <row r="6" spans="2:10" x14ac:dyDescent="0.25">
      <c r="B6" s="8">
        <v>2</v>
      </c>
      <c r="C6" s="9">
        <v>8.0000000000000002E-3</v>
      </c>
      <c r="D6" s="9">
        <f t="shared" ref="D6:D13" si="1">IF(C5&lt;&gt;0,IF(C6&lt;&gt;0,C6/C5,""),"")</f>
        <v>4</v>
      </c>
      <c r="E6" s="9">
        <f>C5*$D$2</f>
        <v>1.0981046163710083E-2</v>
      </c>
      <c r="F6" s="10">
        <f>IF(C6&lt;&gt;0,((ABS(E6-C6))/C6),"")</f>
        <v>0.37263077046376036</v>
      </c>
      <c r="G6" s="9">
        <f>G5*$D$2</f>
        <v>1.0981046163710083E-2</v>
      </c>
      <c r="H6" s="10">
        <f>IF(C6&lt;&gt;0,((ABS(G6-C6))/C6),"")</f>
        <v>0.37263077046376036</v>
      </c>
      <c r="I6" s="11">
        <f t="shared" si="0"/>
        <v>36</v>
      </c>
      <c r="J6" s="3">
        <f t="shared" ref="J6:J22" si="2">C6/I6</f>
        <v>2.2222222222222223E-4</v>
      </c>
    </row>
    <row r="7" spans="2:10" x14ac:dyDescent="0.25">
      <c r="B7" s="8">
        <v>3</v>
      </c>
      <c r="C7" s="9">
        <v>4.8000000000000001E-2</v>
      </c>
      <c r="D7" s="9">
        <f t="shared" si="1"/>
        <v>6</v>
      </c>
      <c r="E7" s="9">
        <f t="shared" ref="E7:E22" si="3">C6*$D$2</f>
        <v>4.3924184654840333E-2</v>
      </c>
      <c r="F7" s="10">
        <f t="shared" ref="F7:F22" si="4">IF(C7&lt;&gt;0,((ABS(E7-C7))/C7),"")</f>
        <v>8.4912819690826424E-2</v>
      </c>
      <c r="G7" s="9">
        <f>G6*$D$2</f>
        <v>6.0291687424765969E-2</v>
      </c>
      <c r="H7" s="10">
        <f t="shared" ref="H7:H22" si="5">IF(C7&lt;&gt;0,((ABS(G7-C7))/C7),"")</f>
        <v>0.256076821349291</v>
      </c>
      <c r="I7" s="11">
        <f t="shared" si="0"/>
        <v>216</v>
      </c>
      <c r="J7" s="3">
        <f t="shared" si="2"/>
        <v>2.2222222222222223E-4</v>
      </c>
    </row>
    <row r="8" spans="2:10" x14ac:dyDescent="0.25">
      <c r="B8" s="8">
        <v>4</v>
      </c>
      <c r="C8" s="9">
        <v>0.27500000000000002</v>
      </c>
      <c r="D8" s="9">
        <f t="shared" si="1"/>
        <v>5.729166666666667</v>
      </c>
      <c r="E8" s="9">
        <f t="shared" si="3"/>
        <v>0.26354510792904201</v>
      </c>
      <c r="F8" s="10">
        <f t="shared" si="4"/>
        <v>4.1654152985301854E-2</v>
      </c>
      <c r="G8" s="9">
        <f t="shared" ref="G8:G22" si="6">G7*$D$2</f>
        <v>0.33103290144966691</v>
      </c>
      <c r="H8" s="10">
        <f t="shared" si="5"/>
        <v>0.20375600527151591</v>
      </c>
      <c r="I8" s="11">
        <f t="shared" si="0"/>
        <v>1296</v>
      </c>
      <c r="J8" s="3">
        <f t="shared" si="2"/>
        <v>2.1219135802469138E-4</v>
      </c>
    </row>
    <row r="9" spans="2:10" x14ac:dyDescent="0.25">
      <c r="B9" s="8">
        <v>5</v>
      </c>
      <c r="C9" s="9">
        <v>1.6679999999999999</v>
      </c>
      <c r="D9" s="9">
        <f t="shared" si="1"/>
        <v>6.0654545454545445</v>
      </c>
      <c r="E9" s="9">
        <f t="shared" si="3"/>
        <v>1.5098938475101364</v>
      </c>
      <c r="F9" s="10">
        <f t="shared" si="4"/>
        <v>9.4787861204954124E-2</v>
      </c>
      <c r="G9" s="9">
        <f t="shared" si="6"/>
        <v>1.8175437862628414</v>
      </c>
      <c r="H9" s="10">
        <f t="shared" si="5"/>
        <v>8.9654548119209532E-2</v>
      </c>
      <c r="I9" s="11">
        <f t="shared" si="0"/>
        <v>7776</v>
      </c>
      <c r="J9" s="3">
        <f t="shared" si="2"/>
        <v>2.1450617283950616E-4</v>
      </c>
    </row>
    <row r="10" spans="2:10" x14ac:dyDescent="0.25">
      <c r="B10" s="8">
        <v>6</v>
      </c>
      <c r="C10" s="9">
        <v>9.4969999999999999</v>
      </c>
      <c r="D10" s="9">
        <f t="shared" si="1"/>
        <v>5.6936450839328536</v>
      </c>
      <c r="E10" s="9">
        <f t="shared" si="3"/>
        <v>9.1581925005342093</v>
      </c>
      <c r="F10" s="10">
        <f t="shared" si="4"/>
        <v>3.5675213168978689E-2</v>
      </c>
      <c r="G10" s="9">
        <f t="shared" si="6"/>
        <v>9.9792661107583367</v>
      </c>
      <c r="H10" s="10">
        <f t="shared" si="5"/>
        <v>5.0780889834509513E-2</v>
      </c>
      <c r="I10" s="11">
        <f t="shared" si="0"/>
        <v>46656</v>
      </c>
      <c r="J10" s="3">
        <f t="shared" si="2"/>
        <v>2.0355366941015088E-4</v>
      </c>
    </row>
    <row r="11" spans="2:10" x14ac:dyDescent="0.25">
      <c r="B11" s="8">
        <v>7</v>
      </c>
      <c r="C11" s="9">
        <v>61.414999999999999</v>
      </c>
      <c r="D11" s="9">
        <f t="shared" si="1"/>
        <v>6.4667789828366855</v>
      </c>
      <c r="E11" s="9">
        <f t="shared" si="3"/>
        <v>52.143497708377325</v>
      </c>
      <c r="F11" s="10">
        <f t="shared" si="4"/>
        <v>0.15096478533945573</v>
      </c>
      <c r="G11" s="9">
        <f t="shared" si="6"/>
        <v>54.791390921092436</v>
      </c>
      <c r="H11" s="10">
        <f t="shared" si="5"/>
        <v>0.10785002163815946</v>
      </c>
      <c r="I11" s="11">
        <f t="shared" si="0"/>
        <v>279936</v>
      </c>
      <c r="J11" s="3">
        <f t="shared" si="2"/>
        <v>2.1938943187014174E-4</v>
      </c>
    </row>
    <row r="12" spans="2:10" x14ac:dyDescent="0.25">
      <c r="B12" s="8">
        <v>8</v>
      </c>
      <c r="C12" s="9">
        <v>342.25700000000001</v>
      </c>
      <c r="D12" s="9">
        <f t="shared" si="1"/>
        <v>5.5728567939428482</v>
      </c>
      <c r="E12" s="9">
        <f t="shared" si="3"/>
        <v>337.20047507212735</v>
      </c>
      <c r="F12" s="10">
        <f t="shared" si="4"/>
        <v>1.4774058464465762E-2</v>
      </c>
      <c r="G12" s="9">
        <f t="shared" si="6"/>
        <v>300.83339653920081</v>
      </c>
      <c r="H12" s="10">
        <f t="shared" si="5"/>
        <v>0.12103069757754903</v>
      </c>
      <c r="I12" s="11">
        <f t="shared" si="0"/>
        <v>1679616</v>
      </c>
      <c r="J12" s="3">
        <f t="shared" si="2"/>
        <v>2.0377098098613017E-4</v>
      </c>
    </row>
    <row r="13" spans="2:10" x14ac:dyDescent="0.25">
      <c r="B13" s="8">
        <v>9</v>
      </c>
      <c r="C13" s="9">
        <v>1488.2570000000001</v>
      </c>
      <c r="D13" s="9">
        <f t="shared" si="1"/>
        <v>4.3483610269475861</v>
      </c>
      <c r="E13" s="9">
        <f t="shared" si="3"/>
        <v>1879.1699584264609</v>
      </c>
      <c r="F13" s="10">
        <f t="shared" si="4"/>
        <v>0.26266495533127732</v>
      </c>
      <c r="G13" s="9">
        <f t="shared" si="6"/>
        <v>1651.7327074913326</v>
      </c>
      <c r="H13" s="10">
        <f t="shared" si="5"/>
        <v>0.10984373498080809</v>
      </c>
      <c r="I13" s="11">
        <f t="shared" si="0"/>
        <v>10077696</v>
      </c>
      <c r="J13" s="3">
        <f t="shared" si="2"/>
        <v>1.4767829869049434E-4</v>
      </c>
    </row>
    <row r="14" spans="2:10" x14ac:dyDescent="0.25">
      <c r="B14" s="8">
        <v>10</v>
      </c>
      <c r="C14" s="9">
        <v>8242.6290000000008</v>
      </c>
      <c r="D14" s="9">
        <f>IF(C13&lt;&gt;0,IF(C14&lt;&gt;0,C14/C13,""),"")</f>
        <v>5.5384446369141891</v>
      </c>
      <c r="E14" s="9">
        <f t="shared" si="3"/>
        <v>8171.3094102323385</v>
      </c>
      <c r="F14" s="10">
        <f t="shared" si="4"/>
        <v>8.6525294014400452E-3</v>
      </c>
      <c r="G14" s="9">
        <f t="shared" si="6"/>
        <v>9068.8765555360824</v>
      </c>
      <c r="H14" s="10">
        <f t="shared" si="5"/>
        <v>0.10024077943288258</v>
      </c>
      <c r="I14" s="11">
        <f>6^B14</f>
        <v>60466176</v>
      </c>
      <c r="J14" s="3">
        <f t="shared" si="2"/>
        <v>1.3631801356183001E-4</v>
      </c>
    </row>
    <row r="15" spans="2:10" x14ac:dyDescent="0.25">
      <c r="B15" s="8">
        <v>11</v>
      </c>
      <c r="C15" s="9"/>
      <c r="D15" s="9" t="str">
        <f t="shared" ref="D15:D22" si="7">IF(C14&lt;&gt;0,IF(C15&lt;&gt;0,C15/C14,""),"")</f>
        <v/>
      </c>
      <c r="E15" s="9">
        <f t="shared" si="3"/>
        <v>45256.344779667743</v>
      </c>
      <c r="F15" s="10" t="str">
        <f t="shared" si="4"/>
        <v/>
      </c>
      <c r="G15" s="9">
        <f t="shared" si="6"/>
        <v>49792.876054664906</v>
      </c>
      <c r="H15" s="10" t="str">
        <f t="shared" si="5"/>
        <v/>
      </c>
      <c r="I15" s="11">
        <f t="shared" si="0"/>
        <v>362797056</v>
      </c>
      <c r="J15" s="3">
        <f t="shared" si="2"/>
        <v>0</v>
      </c>
    </row>
    <row r="16" spans="2:10" x14ac:dyDescent="0.25">
      <c r="B16" s="8">
        <v>12</v>
      </c>
      <c r="C16" s="9"/>
      <c r="D16" s="9" t="str">
        <f t="shared" si="7"/>
        <v/>
      </c>
      <c r="E16" s="9">
        <f t="shared" si="3"/>
        <v>0</v>
      </c>
      <c r="F16" s="10" t="str">
        <f t="shared" si="4"/>
        <v/>
      </c>
      <c r="G16" s="9">
        <f t="shared" si="6"/>
        <v>273388.93529008486</v>
      </c>
      <c r="H16" s="10" t="str">
        <f t="shared" si="5"/>
        <v/>
      </c>
      <c r="I16" s="11">
        <f t="shared" si="0"/>
        <v>2176782336</v>
      </c>
      <c r="J16" s="3">
        <f t="shared" si="2"/>
        <v>0</v>
      </c>
    </row>
    <row r="17" spans="2:10" x14ac:dyDescent="0.25">
      <c r="B17" s="8">
        <v>13</v>
      </c>
      <c r="C17" s="9"/>
      <c r="D17" s="9" t="str">
        <f t="shared" si="7"/>
        <v/>
      </c>
      <c r="E17" s="9">
        <f t="shared" si="3"/>
        <v>0</v>
      </c>
      <c r="F17" s="10" t="str">
        <f t="shared" si="4"/>
        <v/>
      </c>
      <c r="G17" s="9">
        <f t="shared" si="6"/>
        <v>1501048.2595339853</v>
      </c>
      <c r="H17" s="10" t="str">
        <f t="shared" si="5"/>
        <v/>
      </c>
      <c r="I17" s="11">
        <f t="shared" si="0"/>
        <v>13060694016</v>
      </c>
      <c r="J17" s="3">
        <f t="shared" si="2"/>
        <v>0</v>
      </c>
    </row>
    <row r="18" spans="2:10" x14ac:dyDescent="0.25">
      <c r="B18" s="8">
        <v>14</v>
      </c>
      <c r="C18" s="9"/>
      <c r="D18" s="9" t="str">
        <f t="shared" si="7"/>
        <v/>
      </c>
      <c r="E18" s="9">
        <f t="shared" si="3"/>
        <v>0</v>
      </c>
      <c r="F18" s="10" t="str">
        <f t="shared" si="4"/>
        <v/>
      </c>
      <c r="G18" s="9">
        <f t="shared" si="6"/>
        <v>8241540.1159496829</v>
      </c>
      <c r="H18" s="10" t="str">
        <f t="shared" si="5"/>
        <v/>
      </c>
      <c r="I18" s="11">
        <f t="shared" si="0"/>
        <v>78364164096</v>
      </c>
      <c r="J18" s="3">
        <f t="shared" si="2"/>
        <v>0</v>
      </c>
    </row>
    <row r="19" spans="2:10" x14ac:dyDescent="0.25">
      <c r="B19" s="8">
        <v>15</v>
      </c>
      <c r="C19" s="9"/>
      <c r="D19" s="9" t="str">
        <f t="shared" si="7"/>
        <v/>
      </c>
      <c r="E19" s="9">
        <f t="shared" si="3"/>
        <v>0</v>
      </c>
      <c r="F19" s="10" t="str">
        <f t="shared" si="4"/>
        <v/>
      </c>
      <c r="G19" s="9">
        <f t="shared" si="6"/>
        <v>45250366.23665601</v>
      </c>
      <c r="H19" s="10" t="str">
        <f t="shared" si="5"/>
        <v/>
      </c>
      <c r="I19" s="11">
        <f t="shared" si="0"/>
        <v>470184984576</v>
      </c>
      <c r="J19" s="3">
        <f t="shared" si="2"/>
        <v>0</v>
      </c>
    </row>
    <row r="20" spans="2:10" x14ac:dyDescent="0.25">
      <c r="B20" s="8">
        <v>16</v>
      </c>
      <c r="C20" s="9"/>
      <c r="D20" s="9" t="str">
        <f t="shared" si="7"/>
        <v/>
      </c>
      <c r="E20" s="9">
        <f t="shared" si="3"/>
        <v>0</v>
      </c>
      <c r="F20" s="10" t="str">
        <f t="shared" si="4"/>
        <v/>
      </c>
      <c r="G20" s="9">
        <f t="shared" si="6"/>
        <v>248448180.28475386</v>
      </c>
      <c r="H20" s="10" t="str">
        <f t="shared" si="5"/>
        <v/>
      </c>
      <c r="I20" s="11">
        <f t="shared" si="0"/>
        <v>2821109907456</v>
      </c>
      <c r="J20" s="3">
        <f t="shared" si="2"/>
        <v>0</v>
      </c>
    </row>
    <row r="21" spans="2:10" x14ac:dyDescent="0.25">
      <c r="B21" s="8">
        <v>17</v>
      </c>
      <c r="C21" s="9"/>
      <c r="D21" s="9" t="str">
        <f t="shared" si="7"/>
        <v/>
      </c>
      <c r="E21" s="9">
        <f t="shared" si="3"/>
        <v>0</v>
      </c>
      <c r="F21" s="10" t="str">
        <f t="shared" si="4"/>
        <v/>
      </c>
      <c r="G21" s="9">
        <f t="shared" si="6"/>
        <v>1364110468.4983237</v>
      </c>
      <c r="H21" s="10" t="str">
        <f t="shared" si="5"/>
        <v/>
      </c>
      <c r="I21" s="11">
        <f t="shared" si="0"/>
        <v>16926659444736</v>
      </c>
      <c r="J21" s="3">
        <f t="shared" si="2"/>
        <v>0</v>
      </c>
    </row>
    <row r="22" spans="2:10" x14ac:dyDescent="0.25">
      <c r="B22" s="8">
        <v>18</v>
      </c>
      <c r="C22" s="9"/>
      <c r="D22" s="9" t="str">
        <f t="shared" si="7"/>
        <v/>
      </c>
      <c r="E22" s="9">
        <f t="shared" si="3"/>
        <v>0</v>
      </c>
      <c r="F22" s="10" t="str">
        <f t="shared" si="4"/>
        <v/>
      </c>
      <c r="G22" s="9">
        <f t="shared" si="6"/>
        <v>7489680013.4901409</v>
      </c>
      <c r="H22" s="10" t="str">
        <f t="shared" si="5"/>
        <v/>
      </c>
      <c r="I22" s="11">
        <f t="shared" si="0"/>
        <v>101559956668416</v>
      </c>
      <c r="J22" s="3">
        <f t="shared" si="2"/>
        <v>0</v>
      </c>
    </row>
  </sheetData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CE139-0867-4B85-B215-793B955C4FB4}">
  <dimension ref="B2:J20"/>
  <sheetViews>
    <sheetView workbookViewId="0">
      <selection activeCell="J26" sqref="J26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2.8271517540739763</v>
      </c>
      <c r="I2" s="2" t="s">
        <v>10</v>
      </c>
      <c r="J2" s="3">
        <f>AVERAGE(J6:J20)</f>
        <v>4.0559428855183575E-4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6.0000000000000001E-3</v>
      </c>
      <c r="D6" s="9">
        <f t="shared" ref="D6:D13" si="0">IF(C5&lt;&gt;0,IF(C6&lt;&gt;0,C6/C5,""),"")</f>
        <v>6</v>
      </c>
      <c r="E6" s="9">
        <f>C5*$D$2</f>
        <v>2.8271517540739764E-3</v>
      </c>
      <c r="F6" s="10">
        <f>IF(C6&lt;&gt;0,((ABS(E6-C6))/C6),"")</f>
        <v>0.52880804098767065</v>
      </c>
      <c r="G6" s="9">
        <f>G5*$D$2</f>
        <v>2.8271517540739764E-3</v>
      </c>
      <c r="H6" s="10">
        <f>IF(C6&lt;&gt;0,((ABS(G6-C6))/C6),"")</f>
        <v>0.52880804098767065</v>
      </c>
      <c r="I6" s="11">
        <v>28</v>
      </c>
      <c r="J6" s="12">
        <f>C6/SUM(I$5:I6)</f>
        <v>1.7647058823529413E-4</v>
      </c>
    </row>
    <row r="7" spans="2:10" x14ac:dyDescent="0.25">
      <c r="B7" s="8">
        <v>3</v>
      </c>
      <c r="C7" s="9">
        <v>2.5999999999999999E-2</v>
      </c>
      <c r="D7" s="9">
        <f t="shared" si="0"/>
        <v>4.333333333333333</v>
      </c>
      <c r="E7" s="9">
        <f t="shared" ref="E7:E20" si="1">C6*$D$2</f>
        <v>1.6962910524443858E-2</v>
      </c>
      <c r="F7" s="10">
        <f t="shared" ref="F7:F20" si="2">IF(C7&lt;&gt;0,((ABS(E7-C7))/C7),"")</f>
        <v>0.34758036444446699</v>
      </c>
      <c r="G7" s="9">
        <f>G6*$D$2</f>
        <v>7.9927870405635607E-3</v>
      </c>
      <c r="H7" s="10">
        <f t="shared" ref="H7:H20" si="3">IF(C7&lt;&gt;0,((ABS(G7-C7))/C7),"")</f>
        <v>0.6925851138244784</v>
      </c>
      <c r="I7" s="11">
        <v>120</v>
      </c>
      <c r="J7" s="12">
        <f>C7/SUM(I$5:I7)</f>
        <v>1.6883116883116884E-4</v>
      </c>
    </row>
    <row r="8" spans="2:10" x14ac:dyDescent="0.25">
      <c r="B8" s="8">
        <v>4</v>
      </c>
      <c r="C8" s="9">
        <v>0.114</v>
      </c>
      <c r="D8" s="9">
        <f t="shared" si="0"/>
        <v>4.384615384615385</v>
      </c>
      <c r="E8" s="9">
        <f t="shared" si="1"/>
        <v>7.3505945605923384E-2</v>
      </c>
      <c r="F8" s="10">
        <f t="shared" si="2"/>
        <v>0.35521100345681245</v>
      </c>
      <c r="G8" s="9">
        <f t="shared" ref="G8:G20" si="4">G7*$D$2</f>
        <v>2.2596821901669017E-2</v>
      </c>
      <c r="H8" s="10">
        <f t="shared" si="3"/>
        <v>0.80178226402044717</v>
      </c>
      <c r="I8" s="11">
        <v>519</v>
      </c>
      <c r="J8" s="12">
        <f>C8/SUM(I$5:I8)</f>
        <v>1.6939078751857355E-4</v>
      </c>
    </row>
    <row r="9" spans="2:10" x14ac:dyDescent="0.25">
      <c r="B9" s="8">
        <v>5</v>
      </c>
      <c r="C9" s="9">
        <v>0.48399999999999999</v>
      </c>
      <c r="D9" s="9">
        <f t="shared" si="0"/>
        <v>4.2456140350877192</v>
      </c>
      <c r="E9" s="9">
        <f t="shared" si="1"/>
        <v>0.32229529996443329</v>
      </c>
      <c r="F9" s="10">
        <f t="shared" si="2"/>
        <v>0.33410061990819567</v>
      </c>
      <c r="G9" s="9">
        <f t="shared" si="4"/>
        <v>6.3884644675800809E-2</v>
      </c>
      <c r="H9" s="10">
        <f t="shared" si="3"/>
        <v>0.86800693248801486</v>
      </c>
      <c r="I9" s="11">
        <v>1932</v>
      </c>
      <c r="J9" s="12">
        <f>C9/SUM(I$5:I9)</f>
        <v>1.8579654510556622E-4</v>
      </c>
    </row>
    <row r="10" spans="2:10" x14ac:dyDescent="0.25">
      <c r="B10" s="8">
        <v>6</v>
      </c>
      <c r="C10" s="9">
        <v>1.8680000000000001</v>
      </c>
      <c r="D10" s="9">
        <f t="shared" si="0"/>
        <v>3.8595041322314052</v>
      </c>
      <c r="E10" s="9">
        <f t="shared" si="1"/>
        <v>1.3683414489718044</v>
      </c>
      <c r="F10" s="10">
        <f t="shared" si="2"/>
        <v>0.2674831643619891</v>
      </c>
      <c r="G10" s="9">
        <f t="shared" si="4"/>
        <v>0.18061158525358298</v>
      </c>
      <c r="H10" s="10">
        <f t="shared" si="3"/>
        <v>0.90331285585996623</v>
      </c>
      <c r="I10" s="11">
        <v>6484</v>
      </c>
      <c r="J10" s="12">
        <f>C10/SUM(I$5:I10)</f>
        <v>2.0552315986357137E-4</v>
      </c>
    </row>
    <row r="11" spans="2:10" x14ac:dyDescent="0.25">
      <c r="B11" s="8">
        <v>7</v>
      </c>
      <c r="C11" s="9">
        <v>6.5250000000000004</v>
      </c>
      <c r="D11" s="9">
        <f t="shared" si="0"/>
        <v>3.4930406852248392</v>
      </c>
      <c r="E11" s="9">
        <f t="shared" si="1"/>
        <v>5.2811194766101881</v>
      </c>
      <c r="F11" s="10">
        <f t="shared" si="2"/>
        <v>0.19063303040456892</v>
      </c>
      <c r="G11" s="9">
        <f t="shared" si="4"/>
        <v>0.51061636005574862</v>
      </c>
      <c r="H11" s="10">
        <f t="shared" si="3"/>
        <v>0.92174461914854433</v>
      </c>
      <c r="I11" s="11">
        <v>20310</v>
      </c>
      <c r="J11" s="12">
        <f>C11/SUM(I$5:I11)</f>
        <v>2.2194632470492196E-4</v>
      </c>
    </row>
    <row r="12" spans="2:10" x14ac:dyDescent="0.25">
      <c r="B12" s="8">
        <v>8</v>
      </c>
      <c r="C12" s="9">
        <v>20.873999999999999</v>
      </c>
      <c r="D12" s="9">
        <f t="shared" si="0"/>
        <v>3.1990804597701148</v>
      </c>
      <c r="E12" s="9">
        <f t="shared" si="1"/>
        <v>18.447165195332698</v>
      </c>
      <c r="F12" s="10">
        <f t="shared" si="2"/>
        <v>0.11626112890041684</v>
      </c>
      <c r="G12" s="9">
        <f t="shared" si="4"/>
        <v>1.4435899379904789</v>
      </c>
      <c r="H12" s="10">
        <f t="shared" si="3"/>
        <v>0.93084267806886667</v>
      </c>
      <c r="I12" s="11">
        <v>55034</v>
      </c>
      <c r="J12" s="12">
        <f>C12/SUM(I$5:I12)</f>
        <v>2.4722561083936374E-4</v>
      </c>
    </row>
    <row r="13" spans="2:10" x14ac:dyDescent="0.25">
      <c r="B13" s="8">
        <v>9</v>
      </c>
      <c r="C13" s="9">
        <v>60.116999999999997</v>
      </c>
      <c r="D13" s="9">
        <f t="shared" si="0"/>
        <v>2.8799942512216155</v>
      </c>
      <c r="E13" s="9">
        <f t="shared" si="1"/>
        <v>59.013965714540177</v>
      </c>
      <c r="F13" s="10">
        <f t="shared" si="2"/>
        <v>1.834812591213501E-2</v>
      </c>
      <c r="G13" s="9">
        <f t="shared" si="4"/>
        <v>4.0812478253533246</v>
      </c>
      <c r="H13" s="10">
        <f t="shared" si="3"/>
        <v>0.93211158531940508</v>
      </c>
      <c r="I13" s="11">
        <v>113892</v>
      </c>
      <c r="J13" s="12">
        <f>C13/SUM(I$5:I13)</f>
        <v>3.0312366065801081E-4</v>
      </c>
    </row>
    <row r="14" spans="2:10" x14ac:dyDescent="0.25">
      <c r="B14" s="8">
        <v>10</v>
      </c>
      <c r="C14" s="9">
        <v>148</v>
      </c>
      <c r="D14" s="9">
        <f>IF(C13&lt;&gt;0,IF(C14&lt;&gt;0,C14/C13,""),"")</f>
        <v>2.461866027912238</v>
      </c>
      <c r="E14" s="9">
        <f t="shared" si="1"/>
        <v>169.95988199966524</v>
      </c>
      <c r="F14" s="10">
        <f t="shared" si="2"/>
        <v>0.14837758107881921</v>
      </c>
      <c r="G14" s="9">
        <f t="shared" si="4"/>
        <v>11.538306948258253</v>
      </c>
      <c r="H14" s="10">
        <f t="shared" si="3"/>
        <v>0.92203846656582267</v>
      </c>
      <c r="I14" s="11">
        <v>178495</v>
      </c>
      <c r="J14" s="12">
        <f>C14/SUM(I$5:I14)</f>
        <v>3.9276046918953344E-4</v>
      </c>
    </row>
    <row r="15" spans="2:10" x14ac:dyDescent="0.25">
      <c r="B15" s="8">
        <v>11</v>
      </c>
      <c r="C15" s="9">
        <v>286.90600000000001</v>
      </c>
      <c r="D15" s="9">
        <f t="shared" ref="D15:D20" si="5">IF(C14&lt;&gt;0,IF(C15&lt;&gt;0,C15/C14,""),"")</f>
        <v>1.938554054054054</v>
      </c>
      <c r="E15" s="9">
        <f t="shared" si="1"/>
        <v>418.41845960294847</v>
      </c>
      <c r="F15" s="10">
        <f t="shared" si="2"/>
        <v>0.45838169854568556</v>
      </c>
      <c r="G15" s="9">
        <f t="shared" si="4"/>
        <v>32.620544727812266</v>
      </c>
      <c r="H15" s="10">
        <f t="shared" si="3"/>
        <v>0.88630232644903806</v>
      </c>
      <c r="I15" s="11">
        <v>179196</v>
      </c>
      <c r="J15" s="12">
        <f>C15/SUM(I$5:I15)</f>
        <v>5.1600313660038564E-4</v>
      </c>
    </row>
    <row r="16" spans="2:10" x14ac:dyDescent="0.25">
      <c r="B16" s="8">
        <v>12</v>
      </c>
      <c r="C16" s="9">
        <v>384.67899999999997</v>
      </c>
      <c r="D16" s="9">
        <f t="shared" si="5"/>
        <v>1.340784089562435</v>
      </c>
      <c r="E16" s="9">
        <f t="shared" si="1"/>
        <v>811.1268011543483</v>
      </c>
      <c r="F16" s="10">
        <f t="shared" si="2"/>
        <v>1.1085809237165229</v>
      </c>
      <c r="G16" s="9">
        <f t="shared" si="4"/>
        <v>92.223230246083048</v>
      </c>
      <c r="H16" s="10">
        <f t="shared" si="3"/>
        <v>0.76025925447949316</v>
      </c>
      <c r="I16" s="11">
        <v>89728</v>
      </c>
      <c r="J16" s="12">
        <f>C16/SUM(I$5:I16)</f>
        <v>5.9571440075323963E-4</v>
      </c>
    </row>
    <row r="17" spans="2:10" x14ac:dyDescent="0.25">
      <c r="B17" s="8">
        <v>13</v>
      </c>
      <c r="C17" s="9">
        <v>456.54899999999998</v>
      </c>
      <c r="D17" s="9">
        <f t="shared" si="5"/>
        <v>1.1868310981363683</v>
      </c>
      <c r="E17" s="9">
        <f t="shared" si="1"/>
        <v>1087.545909605423</v>
      </c>
      <c r="F17" s="10">
        <f t="shared" si="2"/>
        <v>1.3821011755702524</v>
      </c>
      <c r="G17" s="9">
        <f t="shared" si="4"/>
        <v>260.72906715658189</v>
      </c>
      <c r="H17" s="10">
        <f t="shared" si="3"/>
        <v>0.42891328826351188</v>
      </c>
      <c r="I17" s="11">
        <v>16176</v>
      </c>
      <c r="J17" s="12">
        <f>C17/SUM(I$5:I17)</f>
        <v>6.897344089920232E-4</v>
      </c>
    </row>
    <row r="18" spans="2:10" x14ac:dyDescent="0.25">
      <c r="B18" s="8">
        <v>14</v>
      </c>
      <c r="C18" s="9">
        <v>483.53199999999998</v>
      </c>
      <c r="D18" s="9">
        <f t="shared" si="5"/>
        <v>1.0591020898085419</v>
      </c>
      <c r="E18" s="9">
        <f t="shared" si="1"/>
        <v>1290.7333061707197</v>
      </c>
      <c r="F18" s="10">
        <f t="shared" si="2"/>
        <v>1.6693854929368064</v>
      </c>
      <c r="G18" s="9">
        <f t="shared" si="4"/>
        <v>737.12063954980204</v>
      </c>
      <c r="H18" s="10">
        <f t="shared" si="3"/>
        <v>0.52445058351836504</v>
      </c>
      <c r="I18" s="11">
        <v>1488</v>
      </c>
      <c r="J18" s="12">
        <f>C18/SUM(I$5:I18)</f>
        <v>7.288606709596507E-4</v>
      </c>
    </row>
    <row r="19" spans="2:10" x14ac:dyDescent="0.25">
      <c r="B19" s="8">
        <v>15</v>
      </c>
      <c r="C19" s="9">
        <v>488.06799999999998</v>
      </c>
      <c r="D19" s="9">
        <f t="shared" si="5"/>
        <v>1.0093809716833633</v>
      </c>
      <c r="E19" s="9">
        <f t="shared" si="1"/>
        <v>1367.0183419508978</v>
      </c>
      <c r="F19" s="10">
        <f t="shared" si="2"/>
        <v>1.8008768080490789</v>
      </c>
      <c r="G19" s="9">
        <f t="shared" si="4"/>
        <v>2083.9519090673539</v>
      </c>
      <c r="H19" s="10">
        <f t="shared" si="3"/>
        <v>3.2697982843934739</v>
      </c>
      <c r="I19" s="11">
        <v>144</v>
      </c>
      <c r="J19" s="12">
        <f>C19/SUM(I$5:I19)</f>
        <v>7.3553843557098758E-4</v>
      </c>
    </row>
    <row r="20" spans="2:10" x14ac:dyDescent="0.25">
      <c r="B20" s="8">
        <v>16</v>
      </c>
      <c r="C20" s="9">
        <v>495.67</v>
      </c>
      <c r="D20" s="9">
        <f t="shared" si="5"/>
        <v>1.0155756984682462</v>
      </c>
      <c r="E20" s="9">
        <f t="shared" si="1"/>
        <v>1379.8423023073774</v>
      </c>
      <c r="F20" s="10">
        <f t="shared" si="2"/>
        <v>1.783792245460442</v>
      </c>
      <c r="G20" s="9">
        <f t="shared" si="4"/>
        <v>5891.6482951255812</v>
      </c>
      <c r="H20" s="10">
        <f t="shared" si="3"/>
        <v>10.886231353774852</v>
      </c>
      <c r="I20" s="11">
        <v>0</v>
      </c>
      <c r="J20" s="12">
        <f>C20/SUM(I$5:I20)</f>
        <v>7.4699496045524698E-4</v>
      </c>
    </row>
  </sheetData>
  <pageMargins left="0.7" right="0.7" top="0.75" bottom="0.75" header="0.3" footer="0.3"/>
  <pageSetup paperSize="9" orientation="portrait" verticalDpi="300" r:id="rId1"/>
  <ignoredErrors>
    <ignoredError sqref="J6:J19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A1760-7553-4645-8968-6CCC96E3951B}">
  <dimension ref="B2:J20"/>
  <sheetViews>
    <sheetView workbookViewId="0">
      <selection activeCell="G7" sqref="G7"/>
    </sheetView>
  </sheetViews>
  <sheetFormatPr defaultRowHeight="15" x14ac:dyDescent="0.25"/>
  <cols>
    <col min="1" max="1" width="9.140625" style="3" customWidth="1"/>
    <col min="2" max="2" width="9.140625" style="1"/>
    <col min="3" max="3" width="9.5703125" style="1" bestFit="1" customWidth="1"/>
    <col min="4" max="4" width="13.7109375" style="3" bestFit="1" customWidth="1"/>
    <col min="5" max="5" width="14.7109375" style="3" bestFit="1" customWidth="1"/>
    <col min="6" max="6" width="10.140625" style="3" customWidth="1"/>
    <col min="7" max="7" width="14.5703125" style="4" bestFit="1" customWidth="1"/>
    <col min="8" max="8" width="14.42578125" style="3" bestFit="1" customWidth="1"/>
    <col min="9" max="9" width="17.85546875" style="1" customWidth="1"/>
    <col min="10" max="16384" width="9.140625" style="3"/>
  </cols>
  <sheetData>
    <row r="2" spans="2:10" x14ac:dyDescent="0.25">
      <c r="C2" s="2" t="s">
        <v>4</v>
      </c>
      <c r="D2" s="3">
        <f>AVERAGE(D6:D20)</f>
        <v>5.1473333725508796</v>
      </c>
      <c r="I2" s="2" t="s">
        <v>10</v>
      </c>
      <c r="J2" s="3">
        <f>AVERAGE(J6:J20)</f>
        <v>4.9069743037269158E-5</v>
      </c>
    </row>
    <row r="4" spans="2:10" s="5" customFormat="1" ht="30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5</v>
      </c>
      <c r="G4" s="7" t="s">
        <v>6</v>
      </c>
      <c r="H4" s="6" t="s">
        <v>7</v>
      </c>
      <c r="I4" s="6" t="s">
        <v>8</v>
      </c>
      <c r="J4" s="5" t="s">
        <v>9</v>
      </c>
    </row>
    <row r="5" spans="2:10" x14ac:dyDescent="0.25">
      <c r="B5" s="8">
        <v>1</v>
      </c>
      <c r="C5" s="9">
        <v>1E-3</v>
      </c>
      <c r="D5" s="9"/>
      <c r="E5" s="9"/>
      <c r="F5" s="8"/>
      <c r="G5" s="9">
        <f>C5</f>
        <v>1E-3</v>
      </c>
      <c r="H5" s="8"/>
      <c r="I5" s="11">
        <v>6</v>
      </c>
      <c r="J5" s="12">
        <f>C5/I5</f>
        <v>1.6666666666666666E-4</v>
      </c>
    </row>
    <row r="6" spans="2:10" x14ac:dyDescent="0.25">
      <c r="B6" s="8">
        <v>2</v>
      </c>
      <c r="C6" s="9">
        <v>4.0000000000000001E-3</v>
      </c>
      <c r="D6" s="9">
        <f t="shared" ref="D6:D13" si="0">IF(C5&lt;&gt;0,IF(C6&lt;&gt;0,C6/C5,""),"")</f>
        <v>4</v>
      </c>
      <c r="E6" s="9">
        <f>C5*$D$2</f>
        <v>5.1473333725508795E-3</v>
      </c>
      <c r="F6" s="10">
        <f>IF(C6&lt;&gt;0,((ABS(E6-C6))/C6),"")</f>
        <v>0.28683334313771985</v>
      </c>
      <c r="G6" s="9">
        <f>G5*$D$2</f>
        <v>5.1473333725508795E-3</v>
      </c>
      <c r="H6" s="10">
        <f>IF(C6&lt;&gt;0,((ABS(G6-C6))/C6),"")</f>
        <v>0.28683334313771985</v>
      </c>
      <c r="I6" s="11">
        <v>33</v>
      </c>
      <c r="J6" s="12">
        <f>C6/SUM(I$5:I6)</f>
        <v>1.0256410256410257E-4</v>
      </c>
    </row>
    <row r="7" spans="2:10" x14ac:dyDescent="0.25">
      <c r="B7" s="8">
        <v>3</v>
      </c>
      <c r="C7" s="9">
        <v>1.7999999999999999E-2</v>
      </c>
      <c r="D7" s="9">
        <f t="shared" si="0"/>
        <v>4.5</v>
      </c>
      <c r="E7" s="9">
        <f t="shared" ref="E7:E20" si="1">C6*$D$2</f>
        <v>2.0589333490203518E-2</v>
      </c>
      <c r="F7" s="10">
        <f t="shared" ref="F7:F20" si="2">IF(C7&lt;&gt;0,((ABS(E7-C7))/C7),"")</f>
        <v>0.14385186056686219</v>
      </c>
      <c r="G7" s="9">
        <f>G6*$D$2</f>
        <v>2.6495040848176013E-2</v>
      </c>
      <c r="H7" s="10">
        <f t="shared" ref="H7:H20" si="3">IF(C7&lt;&gt;0,((ABS(G7-C7))/C7),"")</f>
        <v>0.47194671378755637</v>
      </c>
      <c r="I7" s="11">
        <v>180</v>
      </c>
      <c r="J7" s="12">
        <f>C7/SUM(I$5:I7)</f>
        <v>8.2191780821917797E-5</v>
      </c>
    </row>
    <row r="8" spans="2:10" x14ac:dyDescent="0.25">
      <c r="B8" s="8">
        <v>4</v>
      </c>
      <c r="C8" s="9">
        <v>9.1999999999999998E-2</v>
      </c>
      <c r="D8" s="9">
        <f t="shared" si="0"/>
        <v>5.1111111111111116</v>
      </c>
      <c r="E8" s="9">
        <f t="shared" si="1"/>
        <v>9.2652000705915824E-2</v>
      </c>
      <c r="F8" s="10">
        <f t="shared" si="2"/>
        <v>7.0869641947372344E-3</v>
      </c>
      <c r="G8" s="9">
        <f t="shared" ref="G8:G20" si="4">G7*$D$2</f>
        <v>0.13637880796491517</v>
      </c>
      <c r="H8" s="10">
        <f t="shared" si="3"/>
        <v>0.48237834744473007</v>
      </c>
      <c r="I8" s="11">
        <v>976</v>
      </c>
      <c r="J8" s="12">
        <f>C8/SUM(I$5:I8)</f>
        <v>7.6987447698744762E-5</v>
      </c>
    </row>
    <row r="9" spans="2:10" x14ac:dyDescent="0.25">
      <c r="B9" s="8">
        <v>5</v>
      </c>
      <c r="C9" s="9">
        <v>0.51200000000000001</v>
      </c>
      <c r="D9" s="9">
        <f t="shared" si="0"/>
        <v>5.5652173913043477</v>
      </c>
      <c r="E9" s="9">
        <f t="shared" si="1"/>
        <v>0.4735546702746809</v>
      </c>
      <c r="F9" s="10">
        <f t="shared" si="2"/>
        <v>7.5088534619763891E-2</v>
      </c>
      <c r="G9" s="9">
        <f t="shared" si="4"/>
        <v>0.70198718954651551</v>
      </c>
      <c r="H9" s="10">
        <f t="shared" si="3"/>
        <v>0.3710687295830381</v>
      </c>
      <c r="I9" s="11">
        <v>5286</v>
      </c>
      <c r="J9" s="12">
        <f>C9/SUM(I$5:I9)</f>
        <v>7.9000154297176363E-5</v>
      </c>
    </row>
    <row r="10" spans="2:10" x14ac:dyDescent="0.25">
      <c r="B10" s="8">
        <v>6</v>
      </c>
      <c r="C10" s="9">
        <v>2.6589999999999998</v>
      </c>
      <c r="D10" s="9">
        <f t="shared" si="0"/>
        <v>5.1933593749999991</v>
      </c>
      <c r="E10" s="9">
        <f t="shared" si="1"/>
        <v>2.6354346867460503</v>
      </c>
      <c r="F10" s="10">
        <f t="shared" si="2"/>
        <v>8.8624720774537445E-3</v>
      </c>
      <c r="G10" s="9">
        <f t="shared" si="4"/>
        <v>3.6133620878559793</v>
      </c>
      <c r="H10" s="10">
        <f t="shared" si="3"/>
        <v>0.35891767125083851</v>
      </c>
      <c r="I10" s="11">
        <v>28635</v>
      </c>
      <c r="J10" s="12">
        <f>C10/SUM(I$5:I10)</f>
        <v>7.5720469301742785E-5</v>
      </c>
    </row>
    <row r="11" spans="2:10" x14ac:dyDescent="0.25">
      <c r="B11" s="8">
        <v>7</v>
      </c>
      <c r="C11" s="9">
        <v>14.842000000000001</v>
      </c>
      <c r="D11" s="9">
        <f t="shared" si="0"/>
        <v>5.5817976682963524</v>
      </c>
      <c r="E11" s="9">
        <f t="shared" si="1"/>
        <v>13.686759437612787</v>
      </c>
      <c r="F11" s="10">
        <f t="shared" si="2"/>
        <v>7.7835909067997117E-2</v>
      </c>
      <c r="G11" s="9">
        <f t="shared" si="4"/>
        <v>18.599179261931205</v>
      </c>
      <c r="H11" s="10">
        <f t="shared" si="3"/>
        <v>0.25314507896046384</v>
      </c>
      <c r="I11" s="11">
        <v>155040</v>
      </c>
      <c r="J11" s="12">
        <f>C11/SUM(I$5:I11)</f>
        <v>7.8051704915963737E-5</v>
      </c>
    </row>
    <row r="12" spans="2:10" x14ac:dyDescent="0.25">
      <c r="B12" s="8">
        <v>8</v>
      </c>
      <c r="C12" s="9">
        <v>81.674999999999997</v>
      </c>
      <c r="D12" s="9">
        <f t="shared" si="0"/>
        <v>5.50296456003234</v>
      </c>
      <c r="E12" s="9">
        <f t="shared" si="1"/>
        <v>76.396721915400164</v>
      </c>
      <c r="F12" s="10">
        <f t="shared" si="2"/>
        <v>6.4625382119373534E-2</v>
      </c>
      <c r="G12" s="9">
        <f t="shared" si="4"/>
        <v>95.736176116994727</v>
      </c>
      <c r="H12" s="10">
        <f t="shared" si="3"/>
        <v>0.17216009938163124</v>
      </c>
      <c r="I12" s="11">
        <v>839157</v>
      </c>
      <c r="J12" s="12">
        <f>C12/SUM(I$5:I12)</f>
        <v>7.9349041545185968E-5</v>
      </c>
    </row>
    <row r="13" spans="2:10" x14ac:dyDescent="0.25">
      <c r="B13" s="8">
        <v>9</v>
      </c>
      <c r="C13" s="9">
        <v>457.68599999999998</v>
      </c>
      <c r="D13" s="9">
        <f t="shared" si="0"/>
        <v>5.6037465564738289</v>
      </c>
      <c r="E13" s="9">
        <f t="shared" si="1"/>
        <v>420.40845320309307</v>
      </c>
      <c r="F13" s="10">
        <f t="shared" si="2"/>
        <v>8.1447863375560772E-2</v>
      </c>
      <c r="G13" s="9">
        <f t="shared" si="4"/>
        <v>492.78601428741547</v>
      </c>
      <c r="H13" s="10">
        <f t="shared" si="3"/>
        <v>7.669016375291246E-2</v>
      </c>
      <c r="I13" s="11">
        <v>4540668</v>
      </c>
      <c r="J13" s="12">
        <f>C13/SUM(I$5:I13)</f>
        <v>8.2170118713151798E-5</v>
      </c>
    </row>
    <row r="14" spans="2:10" x14ac:dyDescent="0.25">
      <c r="B14" s="8">
        <v>10</v>
      </c>
      <c r="C14" s="9">
        <v>2411</v>
      </c>
      <c r="D14" s="9">
        <f>IF(C13&lt;&gt;0,IF(C14&lt;&gt;0,C14/C13,""),"")</f>
        <v>5.2678036907399397</v>
      </c>
      <c r="E14" s="9">
        <f t="shared" si="1"/>
        <v>2355.8624219493217</v>
      </c>
      <c r="F14" s="10">
        <f t="shared" si="2"/>
        <v>2.2869173807830052E-2</v>
      </c>
      <c r="G14" s="9">
        <f t="shared" si="4"/>
        <v>2536.5338968679484</v>
      </c>
      <c r="H14" s="10">
        <f t="shared" si="3"/>
        <v>5.2067149260866218E-2</v>
      </c>
      <c r="I14" s="11">
        <v>24563253</v>
      </c>
      <c r="J14" s="12">
        <f>C14/SUM(I$5:I14)</f>
        <v>8.0011325701051541E-5</v>
      </c>
    </row>
    <row r="15" spans="2:10" x14ac:dyDescent="0.25">
      <c r="B15" s="8">
        <v>11</v>
      </c>
      <c r="C15" s="9"/>
      <c r="D15" s="9" t="str">
        <f t="shared" ref="D15:D20" si="5">IF(C14&lt;&gt;0,IF(C15&lt;&gt;0,C15/C14,""),"")</f>
        <v/>
      </c>
      <c r="E15" s="9">
        <f t="shared" si="1"/>
        <v>12410.220761220171</v>
      </c>
      <c r="F15" s="10" t="str">
        <f t="shared" si="2"/>
        <v/>
      </c>
      <c r="G15" s="9">
        <f t="shared" si="4"/>
        <v>13056.385577954923</v>
      </c>
      <c r="H15" s="10" t="str">
        <f t="shared" si="3"/>
        <v/>
      </c>
      <c r="I15" s="11"/>
      <c r="J15" s="12">
        <f>C15/SUM(I$5:I15)</f>
        <v>0</v>
      </c>
    </row>
    <row r="16" spans="2:10" x14ac:dyDescent="0.25">
      <c r="B16" s="8">
        <v>12</v>
      </c>
      <c r="C16" s="9"/>
      <c r="D16" s="9" t="str">
        <f t="shared" si="5"/>
        <v/>
      </c>
      <c r="E16" s="9">
        <f t="shared" si="1"/>
        <v>0</v>
      </c>
      <c r="F16" s="10" t="str">
        <f t="shared" si="2"/>
        <v/>
      </c>
      <c r="G16" s="9">
        <f t="shared" si="4"/>
        <v>67205.569210299378</v>
      </c>
      <c r="H16" s="10" t="str">
        <f t="shared" si="3"/>
        <v/>
      </c>
      <c r="I16" s="11"/>
      <c r="J16" s="12">
        <f>C16/SUM(I$5:I16)</f>
        <v>0</v>
      </c>
    </row>
    <row r="17" spans="2:10" x14ac:dyDescent="0.25">
      <c r="B17" s="8">
        <v>13</v>
      </c>
      <c r="C17" s="9"/>
      <c r="D17" s="9" t="str">
        <f t="shared" si="5"/>
        <v/>
      </c>
      <c r="E17" s="9">
        <f t="shared" si="1"/>
        <v>0</v>
      </c>
      <c r="F17" s="10" t="str">
        <f t="shared" si="2"/>
        <v/>
      </c>
      <c r="G17" s="9">
        <f t="shared" si="4"/>
        <v>345929.46921745187</v>
      </c>
      <c r="H17" s="10" t="str">
        <f t="shared" si="3"/>
        <v/>
      </c>
      <c r="I17" s="11"/>
      <c r="J17" s="12">
        <f>C17/SUM(I$5:I17)</f>
        <v>0</v>
      </c>
    </row>
    <row r="18" spans="2:10" x14ac:dyDescent="0.25">
      <c r="B18" s="8">
        <v>14</v>
      </c>
      <c r="C18" s="9"/>
      <c r="D18" s="9" t="str">
        <f t="shared" si="5"/>
        <v/>
      </c>
      <c r="E18" s="9">
        <f t="shared" si="1"/>
        <v>0</v>
      </c>
      <c r="F18" s="10" t="str">
        <f t="shared" si="2"/>
        <v/>
      </c>
      <c r="G18" s="9">
        <f t="shared" si="4"/>
        <v>1780614.3014518023</v>
      </c>
      <c r="H18" s="10" t="str">
        <f t="shared" si="3"/>
        <v/>
      </c>
      <c r="I18" s="11"/>
      <c r="J18" s="12">
        <f>C18/SUM(I$5:I18)</f>
        <v>0</v>
      </c>
    </row>
    <row r="19" spans="2:10" x14ac:dyDescent="0.25">
      <c r="B19" s="8">
        <v>15</v>
      </c>
      <c r="C19" s="9"/>
      <c r="D19" s="9" t="str">
        <f t="shared" si="5"/>
        <v/>
      </c>
      <c r="E19" s="9">
        <f t="shared" si="1"/>
        <v>0</v>
      </c>
      <c r="F19" s="10" t="str">
        <f t="shared" si="2"/>
        <v/>
      </c>
      <c r="G19" s="9">
        <f t="shared" si="4"/>
        <v>9165415.4175042342</v>
      </c>
      <c r="H19" s="10" t="str">
        <f t="shared" si="3"/>
        <v/>
      </c>
      <c r="I19" s="11"/>
      <c r="J19" s="12">
        <f>C19/SUM(I$5:I19)</f>
        <v>0</v>
      </c>
    </row>
    <row r="20" spans="2:10" x14ac:dyDescent="0.25">
      <c r="B20" s="8">
        <v>16</v>
      </c>
      <c r="C20" s="9"/>
      <c r="D20" s="9" t="str">
        <f t="shared" si="5"/>
        <v/>
      </c>
      <c r="E20" s="9">
        <f t="shared" si="1"/>
        <v>0</v>
      </c>
      <c r="F20" s="10" t="str">
        <f t="shared" si="2"/>
        <v/>
      </c>
      <c r="G20" s="9">
        <f t="shared" si="4"/>
        <v>47177448.651811898</v>
      </c>
      <c r="H20" s="10" t="str">
        <f t="shared" si="3"/>
        <v/>
      </c>
      <c r="I20" s="11"/>
      <c r="J20" s="12">
        <f>C20/SUM(I$5:I20)</f>
        <v>0</v>
      </c>
    </row>
  </sheetData>
  <pageMargins left="0.7" right="0.7" top="0.75" bottom="0.75" header="0.3" footer="0.3"/>
  <pageSetup paperSize="9" orientation="portrait" verticalDpi="300" r:id="rId1"/>
  <ignoredErrors>
    <ignoredError sqref="J6:J13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6503-4535-4175-8A49-8C86F5FB11B3}">
  <dimension ref="B2:S19"/>
  <sheetViews>
    <sheetView zoomScaleNormal="100" workbookViewId="0">
      <selection activeCell="F22" sqref="F22"/>
    </sheetView>
  </sheetViews>
  <sheetFormatPr defaultRowHeight="15" x14ac:dyDescent="0.25"/>
  <cols>
    <col min="1" max="1" width="9.140625" style="3" customWidth="1"/>
    <col min="2" max="3" width="9.140625" style="1"/>
    <col min="4" max="4" width="9.5703125" style="1" bestFit="1" customWidth="1"/>
    <col min="5" max="5" width="13.7109375" style="3" bestFit="1" customWidth="1"/>
    <col min="6" max="7" width="13.7109375" style="3" customWidth="1"/>
    <col min="8" max="8" width="11.42578125" style="3" customWidth="1"/>
    <col min="9" max="9" width="10.140625" style="3" customWidth="1"/>
    <col min="10" max="10" width="15" style="4" customWidth="1"/>
    <col min="11" max="11" width="15.5703125" style="4" customWidth="1"/>
    <col min="12" max="15" width="9.140625" style="3"/>
    <col min="16" max="16" width="14.85546875" style="3" customWidth="1"/>
    <col min="17" max="17" width="10.7109375" style="3" customWidth="1"/>
    <col min="18" max="18" width="10.28515625" style="3" customWidth="1"/>
    <col min="19" max="19" width="12" style="3" customWidth="1"/>
    <col min="20" max="16384" width="9.140625" style="3"/>
  </cols>
  <sheetData>
    <row r="2" spans="2:19" x14ac:dyDescent="0.25">
      <c r="D2" s="2" t="s">
        <v>4</v>
      </c>
      <c r="E2" s="3">
        <f>AVERAGE(E6:E19)</f>
        <v>2.9579764028214695</v>
      </c>
      <c r="F2" s="3">
        <f>AVERAGE(F6:F19)</f>
        <v>0.88725959074094141</v>
      </c>
    </row>
    <row r="4" spans="2:19" s="5" customFormat="1" ht="30" customHeight="1" x14ac:dyDescent="0.25">
      <c r="B4" s="6" t="s">
        <v>0</v>
      </c>
      <c r="C4" s="6" t="s">
        <v>14</v>
      </c>
      <c r="D4" s="13" t="s">
        <v>1</v>
      </c>
      <c r="E4" s="6" t="s">
        <v>2</v>
      </c>
      <c r="F4" s="6" t="s">
        <v>11</v>
      </c>
      <c r="G4" s="6" t="s">
        <v>12</v>
      </c>
      <c r="H4" s="13" t="s">
        <v>3</v>
      </c>
      <c r="I4" s="6" t="s">
        <v>5</v>
      </c>
      <c r="J4" s="7" t="s">
        <v>13</v>
      </c>
      <c r="K4" s="16" t="s">
        <v>6</v>
      </c>
      <c r="M4" s="6" t="s">
        <v>0</v>
      </c>
      <c r="N4" s="13" t="s">
        <v>1</v>
      </c>
      <c r="O4" s="6" t="s">
        <v>2</v>
      </c>
      <c r="P4" s="6" t="s">
        <v>11</v>
      </c>
      <c r="Q4" s="6" t="s">
        <v>12</v>
      </c>
      <c r="R4" s="13" t="s">
        <v>3</v>
      </c>
      <c r="S4" s="6" t="s">
        <v>5</v>
      </c>
    </row>
    <row r="5" spans="2:19" x14ac:dyDescent="0.25">
      <c r="B5" s="8">
        <v>1</v>
      </c>
      <c r="C5" s="8">
        <v>6</v>
      </c>
      <c r="D5" s="14">
        <v>5.0000000000000001E-3</v>
      </c>
      <c r="E5" s="9"/>
      <c r="F5" s="9" t="str">
        <f t="shared" ref="F5:F15" si="0">IF(E4&lt;&gt;0,IF(E5&lt;&gt;"",E5/E4,""),"")</f>
        <v/>
      </c>
      <c r="G5" s="9"/>
      <c r="H5" s="14"/>
      <c r="I5" s="8"/>
      <c r="J5" s="9"/>
      <c r="K5" s="4">
        <f>D5</f>
        <v>5.0000000000000001E-3</v>
      </c>
      <c r="M5" s="8">
        <v>1</v>
      </c>
      <c r="N5" s="15">
        <v>4.2999999999999997E-2</v>
      </c>
      <c r="O5" s="9"/>
      <c r="P5" s="9" t="str">
        <f t="shared" ref="P5:P19" si="1">IF(O4&lt;&gt;0,IF(O5&lt;&gt;"",O5/O4,""),"")</f>
        <v/>
      </c>
      <c r="Q5" s="9"/>
      <c r="R5" s="14"/>
      <c r="S5" s="8"/>
    </row>
    <row r="6" spans="2:19" x14ac:dyDescent="0.25">
      <c r="B6" s="8">
        <v>2</v>
      </c>
      <c r="C6" s="8">
        <v>27</v>
      </c>
      <c r="D6" s="14">
        <v>2.5999999999999999E-2</v>
      </c>
      <c r="E6" s="9">
        <f t="shared" ref="E6:E13" si="2">IF(D5&lt;&gt;0,IF(D6&lt;&gt;0,D6/D5,""),"")</f>
        <v>5.1999999999999993</v>
      </c>
      <c r="F6" s="9" t="str">
        <f t="shared" si="0"/>
        <v/>
      </c>
      <c r="G6" s="9"/>
      <c r="H6" s="14"/>
      <c r="I6" s="10">
        <f>IF(D6&lt;&gt;0,((ABS(H6-D6))/D6),"")</f>
        <v>1</v>
      </c>
      <c r="J6" s="9">
        <f>E6</f>
        <v>5.1999999999999993</v>
      </c>
      <c r="K6" s="4">
        <f>J6*K5</f>
        <v>2.5999999999999995E-2</v>
      </c>
      <c r="M6" s="8">
        <v>2</v>
      </c>
      <c r="N6" s="15">
        <v>5.2999999999999999E-2</v>
      </c>
      <c r="O6" s="9">
        <f t="shared" ref="O6:O13" si="3">IF(N5&lt;&gt;0,IF(N6&lt;&gt;0,N6/N5,""),"")</f>
        <v>1.2325581395348837</v>
      </c>
      <c r="P6" s="9" t="str">
        <f t="shared" si="1"/>
        <v/>
      </c>
      <c r="Q6" s="9"/>
      <c r="R6" s="14"/>
      <c r="S6" s="10">
        <f>IF(N6&lt;&gt;0,((ABS(R6-N6))/N6),"")</f>
        <v>1</v>
      </c>
    </row>
    <row r="7" spans="2:19" x14ac:dyDescent="0.25">
      <c r="B7" s="8">
        <v>3</v>
      </c>
      <c r="C7" s="8">
        <v>120</v>
      </c>
      <c r="D7" s="14">
        <v>0.13100000000000001</v>
      </c>
      <c r="E7" s="9">
        <f t="shared" si="2"/>
        <v>5.0384615384615392</v>
      </c>
      <c r="F7" s="9">
        <f t="shared" si="0"/>
        <v>0.96893491124260378</v>
      </c>
      <c r="G7" s="9">
        <f t="shared" ref="G7:G19" si="4">IF(E6&lt;&gt;"",$F$2*E6,"")</f>
        <v>4.6137498718528951</v>
      </c>
      <c r="H7" s="14">
        <f t="shared" ref="H7:H19" si="5">IF(D6&lt;&gt;0, D6*G7,"")</f>
        <v>0.11995749666817526</v>
      </c>
      <c r="I7" s="10">
        <f t="shared" ref="I7:I19" si="6">IF(D7&lt;&gt;0,((ABS(H7-D7))/D7),"")</f>
        <v>8.4293918563547662E-2</v>
      </c>
      <c r="J7" s="9">
        <f>J6*$F$2</f>
        <v>4.6137498718528951</v>
      </c>
      <c r="K7" s="4">
        <f t="shared" ref="K7:K19" si="7">J7*K6</f>
        <v>0.11995749666817525</v>
      </c>
      <c r="M7" s="8">
        <v>3</v>
      </c>
      <c r="N7" s="15">
        <v>2.7E-2</v>
      </c>
      <c r="O7" s="9">
        <f t="shared" si="3"/>
        <v>0.50943396226415094</v>
      </c>
      <c r="P7" s="9">
        <f t="shared" si="1"/>
        <v>0.41331434674261303</v>
      </c>
      <c r="Q7" s="9">
        <f t="shared" ref="Q7:Q19" si="8">IF(O6&lt;&gt;"",$F$2*O6,"")</f>
        <v>1.0935990304481371</v>
      </c>
      <c r="R7" s="14">
        <f t="shared" ref="R7:R19" si="9">IF(N6&lt;&gt;0, N6*Q7,"")</f>
        <v>5.7960748613751265E-2</v>
      </c>
      <c r="S7" s="10">
        <f t="shared" ref="S7:S19" si="10">IF(N7&lt;&gt;0,((ABS(R7-N7))/N7),"")</f>
        <v>1.1466943931018987</v>
      </c>
    </row>
    <row r="8" spans="2:19" x14ac:dyDescent="0.25">
      <c r="B8" s="8">
        <v>4</v>
      </c>
      <c r="C8" s="8">
        <v>519</v>
      </c>
      <c r="D8" s="14">
        <v>0.61899999999999999</v>
      </c>
      <c r="E8" s="9">
        <f t="shared" si="2"/>
        <v>4.7251908396946565</v>
      </c>
      <c r="F8" s="9">
        <f t="shared" si="0"/>
        <v>0.9378241361226034</v>
      </c>
      <c r="G8" s="9">
        <f t="shared" si="4"/>
        <v>4.470423322579359</v>
      </c>
      <c r="H8" s="14">
        <f t="shared" si="5"/>
        <v>0.58562545525789611</v>
      </c>
      <c r="I8" s="10">
        <f t="shared" si="6"/>
        <v>5.3916873573673481E-2</v>
      </c>
      <c r="J8" s="9">
        <f t="shared" ref="J8:J19" si="11">J7*$F$2</f>
        <v>4.093593823081271</v>
      </c>
      <c r="K8" s="4">
        <f t="shared" si="7"/>
        <v>0.49105726739313432</v>
      </c>
      <c r="M8" s="8">
        <v>4</v>
      </c>
      <c r="N8" s="15">
        <v>3.5999999999999997E-2</v>
      </c>
      <c r="O8" s="9">
        <f t="shared" si="3"/>
        <v>1.3333333333333333</v>
      </c>
      <c r="P8" s="9">
        <f t="shared" si="1"/>
        <v>2.617283950617284</v>
      </c>
      <c r="Q8" s="9">
        <f t="shared" si="8"/>
        <v>0.45200016886802674</v>
      </c>
      <c r="R8" s="14">
        <f t="shared" si="9"/>
        <v>1.2204004559436722E-2</v>
      </c>
      <c r="S8" s="10">
        <f t="shared" si="10"/>
        <v>0.66099987334897992</v>
      </c>
    </row>
    <row r="9" spans="2:19" x14ac:dyDescent="0.25">
      <c r="B9" s="8">
        <v>5</v>
      </c>
      <c r="C9" s="8">
        <v>1932</v>
      </c>
      <c r="D9" s="14">
        <v>2.6909999999999998</v>
      </c>
      <c r="E9" s="9">
        <f t="shared" si="2"/>
        <v>4.3473344103392568</v>
      </c>
      <c r="F9" s="9">
        <f t="shared" si="0"/>
        <v>0.92003361511218518</v>
      </c>
      <c r="G9" s="9">
        <f t="shared" si="4"/>
        <v>4.1924708906003261</v>
      </c>
      <c r="H9" s="14">
        <f t="shared" si="5"/>
        <v>2.5951394812816018</v>
      </c>
      <c r="I9" s="10">
        <f t="shared" si="6"/>
        <v>3.5622637948122655E-2</v>
      </c>
      <c r="J9" s="9">
        <f t="shared" si="11"/>
        <v>3.6320803801267343</v>
      </c>
      <c r="K9" s="4">
        <f t="shared" si="7"/>
        <v>1.7835594664172507</v>
      </c>
      <c r="M9" s="8">
        <v>5</v>
      </c>
      <c r="N9" s="15">
        <v>0.23599999999999999</v>
      </c>
      <c r="O9" s="9">
        <f t="shared" si="3"/>
        <v>6.5555555555555554</v>
      </c>
      <c r="P9" s="9">
        <f t="shared" si="1"/>
        <v>4.916666666666667</v>
      </c>
      <c r="Q9" s="9">
        <f t="shared" si="8"/>
        <v>1.1830127876545884</v>
      </c>
      <c r="R9" s="14">
        <f t="shared" si="9"/>
        <v>4.2588460355565176E-2</v>
      </c>
      <c r="S9" s="10">
        <f t="shared" si="10"/>
        <v>0.81954042222218138</v>
      </c>
    </row>
    <row r="10" spans="2:19" x14ac:dyDescent="0.25">
      <c r="B10" s="8">
        <v>6</v>
      </c>
      <c r="C10" s="8">
        <v>6484</v>
      </c>
      <c r="D10" s="14">
        <v>9.5120000000000005</v>
      </c>
      <c r="E10" s="9">
        <f t="shared" si="2"/>
        <v>3.5347454477889264</v>
      </c>
      <c r="F10" s="9">
        <f t="shared" si="0"/>
        <v>0.81308340103357324</v>
      </c>
      <c r="G10" s="9">
        <f t="shared" si="4"/>
        <v>3.8572141497316208</v>
      </c>
      <c r="H10" s="14">
        <f t="shared" si="5"/>
        <v>10.379763276927791</v>
      </c>
      <c r="I10" s="10">
        <f t="shared" si="6"/>
        <v>9.1228267128657586E-2</v>
      </c>
      <c r="J10" s="9">
        <f t="shared" si="11"/>
        <v>3.2225981516094491</v>
      </c>
      <c r="K10" s="4">
        <f t="shared" si="7"/>
        <v>5.7476954397617677</v>
      </c>
      <c r="M10" s="8">
        <v>6</v>
      </c>
      <c r="N10" s="15">
        <v>0.34799999999999998</v>
      </c>
      <c r="O10" s="9">
        <f t="shared" si="3"/>
        <v>1.4745762711864407</v>
      </c>
      <c r="P10" s="9">
        <f t="shared" si="1"/>
        <v>0.22493536340132148</v>
      </c>
      <c r="Q10" s="9">
        <f t="shared" si="8"/>
        <v>5.816479539301727</v>
      </c>
      <c r="R10" s="14">
        <f t="shared" si="9"/>
        <v>1.3726891712752074</v>
      </c>
      <c r="S10" s="10">
        <f t="shared" si="10"/>
        <v>2.9445091128597913</v>
      </c>
    </row>
    <row r="11" spans="2:19" x14ac:dyDescent="0.25">
      <c r="B11" s="8">
        <v>7</v>
      </c>
      <c r="C11" s="8">
        <v>20310</v>
      </c>
      <c r="D11" s="14">
        <v>32.844000000000001</v>
      </c>
      <c r="E11" s="9">
        <f t="shared" si="2"/>
        <v>3.452901597981497</v>
      </c>
      <c r="F11" s="9">
        <f t="shared" si="0"/>
        <v>0.9768458999335794</v>
      </c>
      <c r="G11" s="9">
        <f t="shared" si="4"/>
        <v>3.1362367993786084</v>
      </c>
      <c r="H11" s="14">
        <f t="shared" si="5"/>
        <v>29.831884435689325</v>
      </c>
      <c r="I11" s="10">
        <f t="shared" si="6"/>
        <v>9.1709766298583489E-2</v>
      </c>
      <c r="J11" s="9">
        <f t="shared" si="11"/>
        <v>2.8592811171195138</v>
      </c>
      <c r="K11" s="4">
        <f t="shared" si="7"/>
        <v>16.434277037864764</v>
      </c>
      <c r="M11" s="8">
        <v>7</v>
      </c>
      <c r="N11" s="15">
        <v>0.64400000000000002</v>
      </c>
      <c r="O11" s="9">
        <f t="shared" si="3"/>
        <v>1.8505747126436782</v>
      </c>
      <c r="P11" s="9">
        <f t="shared" si="1"/>
        <v>1.2549874488043335</v>
      </c>
      <c r="Q11" s="9">
        <f t="shared" si="8"/>
        <v>1.3083319388891848</v>
      </c>
      <c r="R11" s="14">
        <f t="shared" si="9"/>
        <v>0.45529951473343627</v>
      </c>
      <c r="S11" s="10">
        <f t="shared" si="10"/>
        <v>0.29301317587975734</v>
      </c>
    </row>
    <row r="12" spans="2:19" x14ac:dyDescent="0.25">
      <c r="B12" s="8">
        <v>8</v>
      </c>
      <c r="C12" s="8">
        <v>55034</v>
      </c>
      <c r="D12" s="14">
        <v>108.654</v>
      </c>
      <c r="E12" s="9">
        <f t="shared" si="2"/>
        <v>3.3081841432225061</v>
      </c>
      <c r="F12" s="9">
        <f t="shared" si="0"/>
        <v>0.95808816131812446</v>
      </c>
      <c r="G12" s="9">
        <f t="shared" si="4"/>
        <v>3.0636200586938056</v>
      </c>
      <c r="H12" s="14">
        <f t="shared" si="5"/>
        <v>100.62153720773935</v>
      </c>
      <c r="I12" s="10">
        <f t="shared" si="6"/>
        <v>7.3926986510028589E-2</v>
      </c>
      <c r="J12" s="9">
        <f t="shared" si="11"/>
        <v>2.5369245937887617</v>
      </c>
      <c r="K12" s="4">
        <f t="shared" si="7"/>
        <v>41.692521598497038</v>
      </c>
      <c r="M12" s="8">
        <v>8</v>
      </c>
      <c r="N12" s="15">
        <v>1.877</v>
      </c>
      <c r="O12" s="9">
        <f t="shared" si="3"/>
        <v>2.9145962732919255</v>
      </c>
      <c r="P12" s="9">
        <f t="shared" si="1"/>
        <v>1.5749681725242082</v>
      </c>
      <c r="Q12" s="9">
        <f t="shared" si="8"/>
        <v>1.6419401621757652</v>
      </c>
      <c r="R12" s="14">
        <f t="shared" si="9"/>
        <v>1.0574094644411929</v>
      </c>
      <c r="S12" s="10">
        <f t="shared" si="10"/>
        <v>0.43664919315866124</v>
      </c>
    </row>
    <row r="13" spans="2:19" x14ac:dyDescent="0.25">
      <c r="B13" s="8">
        <v>9</v>
      </c>
      <c r="C13" s="8">
        <v>113892</v>
      </c>
      <c r="D13" s="14">
        <v>323.47199999999998</v>
      </c>
      <c r="E13" s="9">
        <f t="shared" si="2"/>
        <v>2.9770832182892484</v>
      </c>
      <c r="F13" s="9">
        <f t="shared" si="0"/>
        <v>0.89991460251341027</v>
      </c>
      <c r="G13" s="9">
        <f t="shared" si="4"/>
        <v>2.9352181090112728</v>
      </c>
      <c r="H13" s="14">
        <f t="shared" si="5"/>
        <v>318.92318841651081</v>
      </c>
      <c r="I13" s="10">
        <f t="shared" si="6"/>
        <v>1.4062458523424498E-2</v>
      </c>
      <c r="J13" s="9">
        <f t="shared" si="11"/>
        <v>2.2509106768256455</v>
      </c>
      <c r="K13" s="4">
        <f t="shared" si="7"/>
        <v>93.846142009840804</v>
      </c>
      <c r="M13" s="8">
        <v>9</v>
      </c>
      <c r="N13" s="15">
        <v>5.2220000000000004</v>
      </c>
      <c r="O13" s="9">
        <f t="shared" si="3"/>
        <v>2.7820990942994142</v>
      </c>
      <c r="P13" s="9">
        <f t="shared" si="1"/>
        <v>0.95454012612084316</v>
      </c>
      <c r="Q13" s="9">
        <f t="shared" si="8"/>
        <v>2.5860034966160668</v>
      </c>
      <c r="R13" s="14">
        <f t="shared" si="9"/>
        <v>4.8539285631483571</v>
      </c>
      <c r="S13" s="10">
        <f t="shared" si="10"/>
        <v>7.0484763855159574E-2</v>
      </c>
    </row>
    <row r="14" spans="2:19" x14ac:dyDescent="0.25">
      <c r="B14" s="8">
        <v>10</v>
      </c>
      <c r="C14" s="8">
        <v>178495</v>
      </c>
      <c r="D14" s="14">
        <v>770.24300000000005</v>
      </c>
      <c r="E14" s="9">
        <f>IF(D13&lt;&gt;0,IF(D14&lt;&gt;0,D14/D13,""),"")</f>
        <v>2.3811736409952022</v>
      </c>
      <c r="F14" s="9">
        <f t="shared" si="0"/>
        <v>0.79983442396464832</v>
      </c>
      <c r="G14" s="9">
        <f t="shared" si="4"/>
        <v>2.6414456378610431</v>
      </c>
      <c r="H14" s="14">
        <f t="shared" si="5"/>
        <v>854.43370337018735</v>
      </c>
      <c r="I14" s="10">
        <f t="shared" si="6"/>
        <v>0.1093040811408702</v>
      </c>
      <c r="J14" s="9">
        <f t="shared" si="11"/>
        <v>1.9971420859147377</v>
      </c>
      <c r="K14" s="4">
        <f t="shared" si="7"/>
        <v>187.42407980858417</v>
      </c>
      <c r="M14" s="8">
        <v>10</v>
      </c>
      <c r="N14" s="15">
        <v>10.978999999999999</v>
      </c>
      <c r="O14" s="9">
        <f>IF(N13&lt;&gt;0,IF(N14&lt;&gt;0,N14/N13,""),"")</f>
        <v>2.1024511681348139</v>
      </c>
      <c r="P14" s="9">
        <f t="shared" si="1"/>
        <v>0.75570678716756901</v>
      </c>
      <c r="Q14" s="9">
        <f t="shared" si="8"/>
        <v>2.4684441038088418</v>
      </c>
      <c r="R14" s="14">
        <f t="shared" si="9"/>
        <v>12.890215110089773</v>
      </c>
      <c r="S14" s="10">
        <f t="shared" si="10"/>
        <v>0.17407916113396249</v>
      </c>
    </row>
    <row r="15" spans="2:19" x14ac:dyDescent="0.25">
      <c r="B15" s="8">
        <v>11</v>
      </c>
      <c r="C15" s="8">
        <v>179196</v>
      </c>
      <c r="D15" s="14">
        <v>1414.9190000000001</v>
      </c>
      <c r="E15" s="9">
        <f t="shared" ref="E15:E19" si="12">IF(D14&lt;&gt;0,IF(D15&lt;&gt;0,D15/D14,""),"")</f>
        <v>1.8369774214111652</v>
      </c>
      <c r="F15" s="9">
        <f t="shared" si="0"/>
        <v>0.77145882592728832</v>
      </c>
      <c r="G15" s="9">
        <f t="shared" si="4"/>
        <v>2.1127191501925204</v>
      </c>
      <c r="H15" s="14">
        <f t="shared" si="5"/>
        <v>1627.3071364017376</v>
      </c>
      <c r="I15" s="10">
        <f t="shared" si="6"/>
        <v>0.15010621555137607</v>
      </c>
      <c r="J15" s="9">
        <f>J14*$F$2</f>
        <v>1.7719834698002201</v>
      </c>
      <c r="K15" s="4">
        <f t="shared" si="7"/>
        <v>332.11237126332833</v>
      </c>
      <c r="M15" s="8">
        <v>11</v>
      </c>
      <c r="N15" s="14">
        <v>15.02</v>
      </c>
      <c r="O15" s="9">
        <f t="shared" ref="O15:O19" si="13">IF(N14&lt;&gt;0,IF(N15&lt;&gt;0,N15/N14,""),"")</f>
        <v>1.3680663084069589</v>
      </c>
      <c r="P15" s="9">
        <f t="shared" si="1"/>
        <v>0.65070063416532842</v>
      </c>
      <c r="Q15" s="9">
        <f t="shared" si="8"/>
        <v>1.8654199629921091</v>
      </c>
      <c r="R15" s="14">
        <f t="shared" si="9"/>
        <v>20.480445773690363</v>
      </c>
      <c r="S15" s="10">
        <f t="shared" si="10"/>
        <v>0.36354499159057013</v>
      </c>
    </row>
    <row r="16" spans="2:19" x14ac:dyDescent="0.25">
      <c r="B16" s="8">
        <v>12</v>
      </c>
      <c r="C16" s="8">
        <v>89728</v>
      </c>
      <c r="D16" s="14">
        <v>2053.6469999999999</v>
      </c>
      <c r="E16" s="9">
        <f t="shared" si="12"/>
        <v>1.4514237210751992</v>
      </c>
      <c r="F16" s="9">
        <f t="shared" ref="F16:F19" si="14">IF(E15&lt;&gt;0,IF(E16&lt;&gt;"",E16/E15,""),"")</f>
        <v>0.79011516644565849</v>
      </c>
      <c r="G16" s="9">
        <f t="shared" si="4"/>
        <v>1.6298758351216203</v>
      </c>
      <c r="H16" s="14">
        <f t="shared" si="5"/>
        <v>2306.1422867544479</v>
      </c>
      <c r="I16" s="10">
        <f t="shared" si="6"/>
        <v>0.12294970204443509</v>
      </c>
      <c r="J16" s="9">
        <f t="shared" si="11"/>
        <v>1.5722093282146565</v>
      </c>
      <c r="K16" s="4">
        <f t="shared" si="7"/>
        <v>522.15016811569399</v>
      </c>
      <c r="M16" s="8">
        <v>12</v>
      </c>
      <c r="N16" s="14">
        <v>20.007000000000001</v>
      </c>
      <c r="O16" s="9">
        <f t="shared" si="13"/>
        <v>1.33202396804261</v>
      </c>
      <c r="P16" s="9">
        <f t="shared" si="1"/>
        <v>0.9736545369600409</v>
      </c>
      <c r="Q16" s="9">
        <f t="shared" si="8"/>
        <v>1.2138299529036289</v>
      </c>
      <c r="R16" s="14">
        <f t="shared" si="9"/>
        <v>18.231725892612506</v>
      </c>
      <c r="S16" s="10">
        <f t="shared" si="10"/>
        <v>8.8732648942245002E-2</v>
      </c>
    </row>
    <row r="17" spans="2:19" x14ac:dyDescent="0.25">
      <c r="B17" s="8">
        <v>13</v>
      </c>
      <c r="C17" s="8">
        <v>16176</v>
      </c>
      <c r="D17" s="14">
        <v>2282.8879999999999</v>
      </c>
      <c r="E17" s="9">
        <f t="shared" si="12"/>
        <v>1.1116262921524487</v>
      </c>
      <c r="F17" s="9">
        <f t="shared" si="14"/>
        <v>0.76588681582864571</v>
      </c>
      <c r="G17" s="9">
        <f t="shared" si="4"/>
        <v>1.2877896167528755</v>
      </c>
      <c r="H17" s="14">
        <f t="shared" si="5"/>
        <v>2644.6652830756925</v>
      </c>
      <c r="I17" s="10">
        <f t="shared" si="6"/>
        <v>0.15847351384548547</v>
      </c>
      <c r="J17" s="9">
        <f t="shared" si="11"/>
        <v>1.3949578051108267</v>
      </c>
      <c r="K17" s="4">
        <f t="shared" si="7"/>
        <v>728.37745245291762</v>
      </c>
      <c r="M17" s="8">
        <v>13</v>
      </c>
      <c r="N17" s="14">
        <v>19.690999999999999</v>
      </c>
      <c r="O17" s="9">
        <f t="shared" si="13"/>
        <v>0.98420552806517703</v>
      </c>
      <c r="P17" s="9">
        <f t="shared" si="1"/>
        <v>0.73887974366666453</v>
      </c>
      <c r="Q17" s="9">
        <f t="shared" si="8"/>
        <v>1.181851040742611</v>
      </c>
      <c r="R17" s="14">
        <f t="shared" si="9"/>
        <v>23.645293772137421</v>
      </c>
      <c r="S17" s="10">
        <f t="shared" si="10"/>
        <v>0.2008173161412535</v>
      </c>
    </row>
    <row r="18" spans="2:19" x14ac:dyDescent="0.25">
      <c r="B18" s="8">
        <v>14</v>
      </c>
      <c r="C18" s="8">
        <v>1488</v>
      </c>
      <c r="D18" s="14">
        <v>2310.9540000000002</v>
      </c>
      <c r="E18" s="9">
        <f t="shared" si="12"/>
        <v>1.0122940766257478</v>
      </c>
      <c r="F18" s="9">
        <f t="shared" si="14"/>
        <v>0.91064243781571297</v>
      </c>
      <c r="G18" s="9">
        <f t="shared" si="4"/>
        <v>0.98630108903205183</v>
      </c>
      <c r="H18" s="14">
        <f t="shared" si="5"/>
        <v>2251.6149205382026</v>
      </c>
      <c r="I18" s="10">
        <f t="shared" si="6"/>
        <v>2.5677308791865871E-2</v>
      </c>
      <c r="J18" s="9">
        <f t="shared" si="11"/>
        <v>1.237689691263514</v>
      </c>
      <c r="K18" s="4">
        <f t="shared" si="7"/>
        <v>901.50526424975646</v>
      </c>
      <c r="M18" s="8">
        <v>14</v>
      </c>
      <c r="N18" s="14">
        <v>20.395</v>
      </c>
      <c r="O18" s="9">
        <f t="shared" si="13"/>
        <v>1.0357523741810979</v>
      </c>
      <c r="P18" s="9">
        <f t="shared" si="1"/>
        <v>1.0523740668448138</v>
      </c>
      <c r="Q18" s="9">
        <f t="shared" si="8"/>
        <v>0.87324579403608105</v>
      </c>
      <c r="R18" s="14">
        <f t="shared" si="9"/>
        <v>17.195082930364471</v>
      </c>
      <c r="S18" s="10">
        <f t="shared" si="10"/>
        <v>0.15689713506425734</v>
      </c>
    </row>
    <row r="19" spans="2:19" x14ac:dyDescent="0.25">
      <c r="B19" s="8">
        <v>15</v>
      </c>
      <c r="C19" s="8">
        <v>144</v>
      </c>
      <c r="D19" s="14">
        <v>2390.1579999999999</v>
      </c>
      <c r="E19" s="9">
        <f t="shared" si="12"/>
        <v>1.0342732914631791</v>
      </c>
      <c r="F19" s="9">
        <f t="shared" si="14"/>
        <v>1.0217122823742031</v>
      </c>
      <c r="G19" s="9">
        <f t="shared" si="4"/>
        <v>0.89816762813644013</v>
      </c>
      <c r="H19" s="14">
        <f t="shared" si="5"/>
        <v>2075.6240729124193</v>
      </c>
      <c r="I19" s="10">
        <f t="shared" si="6"/>
        <v>0.13159545397734404</v>
      </c>
      <c r="J19" s="9">
        <f t="shared" si="11"/>
        <v>1.0981520489347476</v>
      </c>
      <c r="K19" s="4">
        <f t="shared" si="7"/>
        <v>989.98985306133113</v>
      </c>
      <c r="M19" s="8">
        <v>15</v>
      </c>
      <c r="N19" s="14">
        <v>20.925999999999998</v>
      </c>
      <c r="O19" s="9">
        <f t="shared" si="13"/>
        <v>1.0260357930865407</v>
      </c>
      <c r="P19" s="9">
        <f t="shared" si="1"/>
        <v>0.99061881841956723</v>
      </c>
      <c r="Q19" s="9">
        <f t="shared" si="8"/>
        <v>0.91898122762487933</v>
      </c>
      <c r="R19" s="14">
        <f t="shared" si="9"/>
        <v>18.742622137409413</v>
      </c>
      <c r="S19" s="10">
        <f t="shared" si="10"/>
        <v>0.10433804179444643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1B9-550C-40AC-A023-4F20D495B8D7}">
  <dimension ref="B3:N10"/>
  <sheetViews>
    <sheetView tabSelected="1" workbookViewId="0">
      <selection activeCell="C10" sqref="C10:D10"/>
    </sheetView>
  </sheetViews>
  <sheetFormatPr defaultRowHeight="15" x14ac:dyDescent="0.25"/>
  <cols>
    <col min="1" max="1" width="9.140625" style="3"/>
    <col min="2" max="2" width="73.85546875" style="3" bestFit="1" customWidth="1"/>
    <col min="3" max="16384" width="9.140625" style="3"/>
  </cols>
  <sheetData>
    <row r="3" spans="2:14" x14ac:dyDescent="0.25">
      <c r="B3" s="18" t="s">
        <v>17</v>
      </c>
      <c r="C3" s="18" t="s">
        <v>15</v>
      </c>
      <c r="D3" s="18"/>
      <c r="E3" s="18"/>
      <c r="F3" s="18"/>
      <c r="G3" s="18"/>
      <c r="H3" s="18"/>
      <c r="I3" s="18" t="s">
        <v>16</v>
      </c>
      <c r="J3" s="18"/>
      <c r="K3" s="18"/>
      <c r="L3" s="18"/>
      <c r="M3" s="18"/>
      <c r="N3" s="18"/>
    </row>
    <row r="4" spans="2:14" x14ac:dyDescent="0.25">
      <c r="B4" s="18"/>
      <c r="C4" s="18" t="s">
        <v>24</v>
      </c>
      <c r="D4" s="18"/>
      <c r="E4" s="18" t="s">
        <v>25</v>
      </c>
      <c r="F4" s="18"/>
      <c r="G4" s="18" t="s">
        <v>26</v>
      </c>
      <c r="H4" s="18"/>
      <c r="I4" s="18" t="s">
        <v>24</v>
      </c>
      <c r="J4" s="18"/>
      <c r="K4" s="18" t="s">
        <v>25</v>
      </c>
      <c r="L4" s="18"/>
      <c r="M4" s="18" t="s">
        <v>26</v>
      </c>
      <c r="N4" s="18"/>
    </row>
    <row r="5" spans="2:14" x14ac:dyDescent="0.25">
      <c r="B5" s="18"/>
      <c r="C5" s="17" t="s">
        <v>0</v>
      </c>
      <c r="D5" s="17" t="s">
        <v>18</v>
      </c>
      <c r="E5" s="17" t="s">
        <v>0</v>
      </c>
      <c r="F5" s="17" t="s">
        <v>18</v>
      </c>
      <c r="G5" s="17" t="s">
        <v>18</v>
      </c>
      <c r="H5" s="17" t="s">
        <v>1</v>
      </c>
      <c r="I5" s="17" t="s">
        <v>0</v>
      </c>
      <c r="J5" s="17" t="s">
        <v>18</v>
      </c>
      <c r="K5" s="17" t="s">
        <v>0</v>
      </c>
      <c r="L5" s="17" t="s">
        <v>18</v>
      </c>
      <c r="M5" s="17" t="s">
        <v>18</v>
      </c>
      <c r="N5" s="17" t="s">
        <v>1</v>
      </c>
    </row>
    <row r="6" spans="2:14" x14ac:dyDescent="0.25">
      <c r="B6" s="3" t="s">
        <v>19</v>
      </c>
      <c r="C6" s="3">
        <v>3</v>
      </c>
      <c r="D6" s="3">
        <v>192</v>
      </c>
      <c r="E6" s="3">
        <v>1</v>
      </c>
      <c r="F6" s="3">
        <v>21</v>
      </c>
      <c r="G6" s="3">
        <f>F6+D6</f>
        <v>213</v>
      </c>
      <c r="H6" s="3">
        <v>0.15</v>
      </c>
      <c r="I6" s="3">
        <v>3</v>
      </c>
      <c r="J6" s="3">
        <v>480</v>
      </c>
      <c r="K6" s="3">
        <v>1</v>
      </c>
      <c r="L6" s="3">
        <v>23</v>
      </c>
      <c r="M6" s="3">
        <f>L6+J6</f>
        <v>503</v>
      </c>
      <c r="N6" s="3">
        <v>0.503</v>
      </c>
    </row>
    <row r="7" spans="2:14" x14ac:dyDescent="0.25">
      <c r="B7" s="3" t="s">
        <v>20</v>
      </c>
      <c r="C7" s="3">
        <v>1</v>
      </c>
      <c r="D7" s="3">
        <v>30</v>
      </c>
      <c r="E7" s="3">
        <v>3</v>
      </c>
      <c r="F7" s="3">
        <v>237</v>
      </c>
      <c r="G7" s="3">
        <f t="shared" ref="G7:G10" si="0">F7+D7</f>
        <v>267</v>
      </c>
      <c r="H7" s="3">
        <v>0.218</v>
      </c>
      <c r="I7" s="3">
        <v>1</v>
      </c>
      <c r="J7" s="3">
        <v>50</v>
      </c>
      <c r="K7" s="3">
        <v>3</v>
      </c>
      <c r="L7" s="3">
        <v>180</v>
      </c>
      <c r="M7" s="3">
        <f t="shared" ref="M7:M10" si="1">L7+J7</f>
        <v>230</v>
      </c>
      <c r="N7" s="3">
        <v>0.316</v>
      </c>
    </row>
    <row r="8" spans="2:14" x14ac:dyDescent="0.25">
      <c r="B8" s="3" t="s">
        <v>21</v>
      </c>
      <c r="C8" s="3">
        <v>4</v>
      </c>
      <c r="D8" s="3">
        <v>1227</v>
      </c>
      <c r="E8" s="3">
        <v>7</v>
      </c>
      <c r="F8" s="3">
        <v>286252</v>
      </c>
      <c r="G8" s="3">
        <f t="shared" si="0"/>
        <v>287479</v>
      </c>
      <c r="H8" s="3">
        <v>180.63300000000001</v>
      </c>
      <c r="I8" s="3">
        <v>2</v>
      </c>
      <c r="J8" s="3">
        <v>246</v>
      </c>
      <c r="K8" s="3">
        <v>6</v>
      </c>
      <c r="L8" s="3">
        <v>451204</v>
      </c>
      <c r="M8" s="3">
        <f t="shared" si="1"/>
        <v>451450</v>
      </c>
      <c r="N8" s="3">
        <v>429.428</v>
      </c>
    </row>
    <row r="9" spans="2:14" x14ac:dyDescent="0.25">
      <c r="B9" s="3" t="s">
        <v>22</v>
      </c>
      <c r="C9" s="3">
        <v>0</v>
      </c>
      <c r="D9" s="3">
        <v>0</v>
      </c>
      <c r="E9" s="3">
        <v>3</v>
      </c>
      <c r="F9" s="3">
        <v>237</v>
      </c>
      <c r="G9" s="3">
        <f t="shared" si="0"/>
        <v>237</v>
      </c>
      <c r="H9" s="3">
        <v>0.187</v>
      </c>
      <c r="I9" s="3">
        <v>0</v>
      </c>
      <c r="J9" s="3">
        <v>0</v>
      </c>
      <c r="K9" s="3">
        <v>3</v>
      </c>
      <c r="L9" s="3">
        <v>180</v>
      </c>
      <c r="M9" s="3">
        <f t="shared" si="1"/>
        <v>180</v>
      </c>
      <c r="N9" s="3">
        <v>0.22800000000000001</v>
      </c>
    </row>
    <row r="10" spans="2:14" x14ac:dyDescent="0.25">
      <c r="B10" s="3" t="s">
        <v>23</v>
      </c>
      <c r="C10" s="3">
        <v>5</v>
      </c>
      <c r="D10" s="3">
        <v>30537</v>
      </c>
      <c r="E10" s="3">
        <v>10</v>
      </c>
      <c r="F10" s="3">
        <v>21814238</v>
      </c>
      <c r="G10" s="3">
        <f t="shared" si="0"/>
        <v>21844775</v>
      </c>
      <c r="H10" s="3">
        <v>13324.681</v>
      </c>
      <c r="M10" s="3">
        <f t="shared" si="1"/>
        <v>0</v>
      </c>
    </row>
  </sheetData>
  <mergeCells count="9">
    <mergeCell ref="I4:J4"/>
    <mergeCell ref="K4:L4"/>
    <mergeCell ref="B3:B5"/>
    <mergeCell ref="I3:N3"/>
    <mergeCell ref="C3:H3"/>
    <mergeCell ref="C4:D4"/>
    <mergeCell ref="E4:F4"/>
    <mergeCell ref="G4:H4"/>
    <mergeCell ref="M4:N4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G3 - None</vt:lpstr>
      <vt:lpstr>G3 - Dup Check</vt:lpstr>
      <vt:lpstr>G0 - Dup Check</vt:lpstr>
      <vt:lpstr>Phase 4 Generation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Garside</dc:creator>
  <cp:lastModifiedBy>Will Garside</cp:lastModifiedBy>
  <dcterms:created xsi:type="dcterms:W3CDTF">2018-02-06T21:15:54Z</dcterms:created>
  <dcterms:modified xsi:type="dcterms:W3CDTF">2018-02-25T14:37:55Z</dcterms:modified>
</cp:coreProperties>
</file>