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3D0B05BA-C968-4F2B-9C07-B51B279763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" i="1" l="1"/>
  <c r="N56" i="1"/>
  <c r="N55" i="1"/>
  <c r="N46" i="1"/>
  <c r="N38" i="1"/>
  <c r="N18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6" i="1"/>
  <c r="N7" i="1"/>
  <c r="N8" i="1"/>
  <c r="N9" i="1"/>
  <c r="N10" i="1"/>
  <c r="N11" i="1"/>
  <c r="N5" i="1"/>
  <c r="N3" i="1"/>
  <c r="N4" i="1"/>
  <c r="N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A55" i="1"/>
  <c r="G46" i="2"/>
  <c r="G47" i="2"/>
  <c r="G48" i="2"/>
  <c r="G49" i="2"/>
  <c r="G50" i="2"/>
  <c r="G51" i="2"/>
  <c r="G52" i="2"/>
  <c r="G53" i="2"/>
  <c r="G45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1" i="1"/>
  <c r="J52" i="1"/>
  <c r="J53" i="1"/>
  <c r="J54" i="1"/>
  <c r="J59" i="1"/>
  <c r="J60" i="1"/>
  <c r="A59" i="1"/>
  <c r="A60" i="1"/>
  <c r="A58" i="1"/>
  <c r="J58" i="1" s="1"/>
  <c r="A57" i="1"/>
  <c r="A56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J50" i="1" s="1"/>
  <c r="A51" i="1"/>
  <c r="A52" i="1"/>
  <c r="A53" i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J22" i="1" s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2" i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F4" i="2" l="1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<sst xmlns="http://schemas.openxmlformats.org/spreadsheetml/2006/main" count="699" uniqueCount="157">
  <si>
    <t>Part Number</t>
  </si>
  <si>
    <t>Library Ref</t>
  </si>
  <si>
    <t>Footprint Ref</t>
  </si>
  <si>
    <t>Library Path</t>
  </si>
  <si>
    <t>Footprint path</t>
  </si>
  <si>
    <t>Mounting</t>
  </si>
  <si>
    <t>Type</t>
  </si>
  <si>
    <t>Value</t>
  </si>
  <si>
    <t>Tolerance</t>
  </si>
  <si>
    <t>TU</t>
  </si>
  <si>
    <t>BOMformula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</si>
  <si>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</si>
  <si>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</si>
  <si>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</si>
  <si>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</si>
  <si>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</si>
  <si>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</si>
  <si>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</si>
  <si>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</si>
  <si>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</si>
  <si>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</si>
  <si>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</si>
  <si>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</si>
  <si>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</si>
  <si>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</si>
  <si>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</si>
  <si>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</si>
  <si>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</si>
  <si>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</si>
  <si>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</si>
  <si>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</si>
  <si>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</si>
  <si>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</si>
  <si>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</si>
  <si>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</si>
  <si>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</si>
  <si>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</si>
  <si>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</si>
  <si>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</si>
  <si>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</si>
  <si>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</si>
  <si>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</si>
  <si>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</si>
  <si>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</si>
  <si>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</si>
  <si>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</si>
  <si>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</si>
  <si>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</si>
  <si>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</si>
  <si>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</si>
  <si>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</si>
  <si>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</si>
  <si>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</si>
  <si>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</si>
  <si>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</si>
  <si>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</si>
  <si>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</si>
  <si>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</si>
  <si>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</si>
  <si>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</si>
  <si>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</si>
  <si>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</si>
  <si>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</si>
  <si>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</si>
  <si>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</si>
  <si>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</si>
  <si>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</si>
  <si>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</si>
  <si>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</si>
  <si>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</si>
  <si>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</si>
  <si>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Addit.Param.BOM</t>
  </si>
  <si>
    <t>Р1-8В-0,1-51,1 Ом±1% -Т-А-М ОЖ0.467.164ТУ</t>
  </si>
  <si>
    <t>Res</t>
  </si>
  <si>
    <t>SCH_LIB.SchLib</t>
  </si>
  <si>
    <t>SMD</t>
  </si>
  <si>
    <t>10Ом</t>
  </si>
  <si>
    <t>18,2 Ом</t>
  </si>
  <si>
    <t>20Ом</t>
  </si>
  <si>
    <t>33,2Ом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</si>
  <si>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</si>
  <si>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</si>
  <si>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</si>
  <si>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</si>
  <si>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</si>
  <si>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</si>
  <si>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</si>
  <si>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</si>
  <si>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</si>
  <si>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</si>
  <si>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</si>
  <si>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</si>
  <si>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</si>
  <si>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</si>
  <si>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</si>
  <si>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</si>
  <si>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</si>
  <si>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</si>
  <si>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</si>
  <si>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</si>
  <si>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</si>
  <si>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</si>
  <si>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</si>
  <si>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</si>
  <si>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</si>
  <si>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</si>
  <si>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</si>
  <si>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</si>
  <si>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</si>
  <si>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</si>
  <si>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</si>
  <si>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</si>
  <si>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</si>
  <si>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</si>
  <si>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</si>
  <si>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</si>
  <si>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</si>
  <si>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</si>
  <si>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</si>
  <si>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</si>
  <si>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</si>
  <si>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</si>
  <si>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</si>
  <si>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</si>
  <si>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</si>
  <si>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</si>
  <si>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</si>
  <si>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</si>
  <si>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±1%</t>
  </si>
  <si>
    <t>±5%</t>
  </si>
  <si>
    <r>
      <t>±</t>
    </r>
    <r>
      <rPr>
        <sz val="11"/>
        <color theme="1"/>
        <rFont val="Calibri"/>
        <family val="2"/>
      </rPr>
      <t>1%</t>
    </r>
  </si>
  <si>
    <t>±2%</t>
  </si>
  <si>
    <t>-А-М</t>
  </si>
  <si>
    <t>-А</t>
  </si>
  <si>
    <t>-Т-А-М</t>
  </si>
  <si>
    <t>-М-"A"</t>
  </si>
  <si>
    <t>-Т-А</t>
  </si>
  <si>
    <t>-Л-А-</t>
  </si>
  <si>
    <t>-Л-П</t>
  </si>
  <si>
    <t>-Т-"A"</t>
  </si>
  <si>
    <t>ОЖ0.467.164ТУ</t>
  </si>
  <si>
    <t>ОЖ0.467.531ТУ</t>
  </si>
  <si>
    <t>РКМУ.434150.001ТУ</t>
  </si>
  <si>
    <t>АЛЯР.434110.005ТУ</t>
  </si>
  <si>
    <t>=Part Number+' '+TU</t>
  </si>
  <si>
    <t>R0805</t>
  </si>
  <si>
    <t>R2512</t>
  </si>
  <si>
    <t>R1210</t>
  </si>
  <si>
    <t>PCB_LIB.PcbLib</t>
  </si>
  <si>
    <t>TH</t>
  </si>
  <si>
    <t>R0603</t>
  </si>
  <si>
    <t>R1206</t>
  </si>
  <si>
    <t>С5-47 25</t>
  </si>
  <si>
    <r>
      <t xml:space="preserve">Р1-12-1-100 Ом </t>
    </r>
    <r>
      <rPr>
        <sz val="11"/>
        <color theme="1"/>
        <rFont val="Calibri"/>
        <family val="2"/>
        <charset val="204"/>
      </rPr>
      <t>±1%</t>
    </r>
  </si>
  <si>
    <r>
      <t xml:space="preserve">Р1-12-1-210 Ом </t>
    </r>
    <r>
      <rPr>
        <sz val="11"/>
        <color theme="1"/>
        <rFont val="Calibri"/>
        <family val="2"/>
        <charset val="204"/>
      </rPr>
      <t>±1%</t>
    </r>
  </si>
  <si>
    <r>
      <t xml:space="preserve">Р1-12-1-2,43 кОм </t>
    </r>
    <r>
      <rPr>
        <sz val="11"/>
        <color theme="1"/>
        <rFont val="Calibri"/>
        <family val="2"/>
        <charset val="204"/>
      </rPr>
      <t>±1%</t>
    </r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</si>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</sst>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topLeftCell="A24" workbookViewId="0">
      <selection activeCell="N2" sqref="N2:N60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4.28515625" customWidth="1"/>
    <col min="6" max="6" width="11.28515625" customWidth="1"/>
    <col min="7" max="7" width="12.28515625" customWidth="1"/>
    <col min="8" max="8" width="18.28515625" customWidth="1"/>
    <col min="9" max="9" width="17.85546875" customWidth="1"/>
    <col min="10" max="10" width="16.42578125" customWidth="1"/>
    <col min="11" max="11" width="18.5703125" customWidth="1"/>
    <col min="12" max="12" width="23.42578125" customWidth="1"/>
    <col min="13" max="13" width="27" customWidth="1"/>
    <col min="14" max="14" width="2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71</v>
      </c>
      <c r="L1" t="s">
        <v>9</v>
      </c>
      <c r="M1" t="s">
        <v>10</v>
      </c>
      <c r="N1" t="s">
        <v>156</v>
      </c>
    </row>
    <row r="2" spans="1:14" x14ac:dyDescent="0.25">
      <c r="A2" t="str">
        <f>MID(Лист2!A1,1,SEARCH("ОЖ0",Лист2!A1)-1)</f>
        <v xml:space="preserve">Р1-8В-0805-0-А-М
</v>
      </c>
      <c r="B2" t="s">
        <v>73</v>
      </c>
      <c r="C2" t="s">
        <v>145</v>
      </c>
      <c r="D2" s="3" t="s">
        <v>74</v>
      </c>
      <c r="E2" s="3" t="s">
        <v>148</v>
      </c>
      <c r="F2" t="s">
        <v>75</v>
      </c>
      <c r="G2" t="s">
        <v>12</v>
      </c>
      <c r="H2" s="4">
        <v>0</v>
      </c>
      <c r="J2" s="4"/>
      <c r="K2" s="4" t="s">
        <v>132</v>
      </c>
      <c r="L2" t="s">
        <v>140</v>
      </c>
      <c r="M2" s="4" t="s">
        <v>144</v>
      </c>
      <c r="N2" t="str">
        <f>MID(Лист2!A1,1,SEARCH("-А-М",Лист2!A1)-1)</f>
        <v>Р1-8В-0805-0</v>
      </c>
    </row>
    <row r="3" spans="1:14" x14ac:dyDescent="0.25">
      <c r="A3" t="str">
        <f>MID(Лист2!A2,1,SEARCH("ОЖ0",Лист2!A2)-1)</f>
        <v xml:space="preserve">Р1-8В-2512-0-А-М 
</v>
      </c>
      <c r="B3" t="s">
        <v>73</v>
      </c>
      <c r="C3" t="s">
        <v>146</v>
      </c>
      <c r="D3" s="3" t="s">
        <v>74</v>
      </c>
      <c r="E3" s="3" t="s">
        <v>148</v>
      </c>
      <c r="F3" t="s">
        <v>75</v>
      </c>
      <c r="G3" t="s">
        <v>12</v>
      </c>
      <c r="H3" s="4">
        <v>0</v>
      </c>
      <c r="J3" s="4"/>
      <c r="K3" s="4" t="s">
        <v>132</v>
      </c>
      <c r="L3" t="s">
        <v>140</v>
      </c>
      <c r="M3" s="4" t="s">
        <v>144</v>
      </c>
      <c r="N3" t="str">
        <f>MID(Лист2!A2,1,SEARCH("-А-М",Лист2!A2)-1)</f>
        <v>Р1-8В-2512-0</v>
      </c>
    </row>
    <row r="4" spans="1:14" x14ac:dyDescent="0.25">
      <c r="A4" t="str">
        <f>MID(Лист2!A3,1,SEARCH("ОЖ0",Лист2!A3)-1)</f>
        <v xml:space="preserve">Р1-8В-1210-0-А-М 
</v>
      </c>
      <c r="B4" t="s">
        <v>73</v>
      </c>
      <c r="C4" t="s">
        <v>147</v>
      </c>
      <c r="D4" s="3" t="s">
        <v>74</v>
      </c>
      <c r="E4" s="3" t="s">
        <v>148</v>
      </c>
      <c r="F4" t="s">
        <v>75</v>
      </c>
      <c r="G4" t="s">
        <v>12</v>
      </c>
      <c r="H4" s="4">
        <v>0</v>
      </c>
      <c r="J4" s="4"/>
      <c r="K4" s="4" t="s">
        <v>132</v>
      </c>
      <c r="L4" t="s">
        <v>140</v>
      </c>
      <c r="M4" s="4" t="s">
        <v>144</v>
      </c>
      <c r="N4" t="str">
        <f>MID(Лист2!A3,1,SEARCH("-А-М",Лист2!A3)-1)</f>
        <v>Р1-8В-1210-0</v>
      </c>
    </row>
    <row r="5" spans="1:14" x14ac:dyDescent="0.25">
      <c r="A5" t="str">
        <f>MID(Лист2!A4,1,SEARCH("ОЖ0",Лист2!A4)-1)</f>
        <v xml:space="preserve">Р1-8В-0,125-10Ом±1% -Т-А-М 
</v>
      </c>
      <c r="B5" t="s">
        <v>73</v>
      </c>
      <c r="C5" t="str">
        <f>IF(J5=0.125,"R0805",IF(J5=0.1,"R0603","R1206"))</f>
        <v>R0805</v>
      </c>
      <c r="D5" s="3" t="s">
        <v>74</v>
      </c>
      <c r="E5" s="3" t="s">
        <v>148</v>
      </c>
      <c r="F5" t="s">
        <v>75</v>
      </c>
      <c r="G5" t="s">
        <v>12</v>
      </c>
      <c r="H5" t="s">
        <v>76</v>
      </c>
      <c r="I5" s="5" t="s">
        <v>130</v>
      </c>
      <c r="J5" s="4">
        <v>0.125</v>
      </c>
      <c r="K5" s="4" t="s">
        <v>134</v>
      </c>
      <c r="L5" t="s">
        <v>140</v>
      </c>
      <c r="M5" s="4" t="s">
        <v>144</v>
      </c>
      <c r="N5" t="str">
        <f>MID(Лист2!A4,1,SEARCH("-Т-А-М",Лист2!A4)-1)</f>
        <v xml:space="preserve">Р1-8В-0,125-10Ом±1% </v>
      </c>
    </row>
    <row r="6" spans="1:14" x14ac:dyDescent="0.25">
      <c r="A6" t="str">
        <f>MID(Лист2!A5,1,SEARCH("ОЖ0",Лист2!A5)-1)</f>
        <v xml:space="preserve">Р1-8В-0,1-18,2 Ом±1% -Т-А-М 
</v>
      </c>
      <c r="B6" t="s">
        <v>73</v>
      </c>
      <c r="C6" t="str">
        <f t="shared" ref="C6:C23" si="0">IF(J6=0.125,"R0805",IF(J6=0.1,"R0603","R1206"))</f>
        <v>R0603</v>
      </c>
      <c r="D6" s="3" t="s">
        <v>74</v>
      </c>
      <c r="E6" s="3" t="s">
        <v>148</v>
      </c>
      <c r="F6" t="s">
        <v>75</v>
      </c>
      <c r="G6" t="s">
        <v>12</v>
      </c>
      <c r="H6" t="s">
        <v>77</v>
      </c>
      <c r="I6" t="s">
        <v>128</v>
      </c>
      <c r="J6" s="4">
        <v>0.1</v>
      </c>
      <c r="K6" s="4" t="s">
        <v>134</v>
      </c>
      <c r="L6" t="s">
        <v>140</v>
      </c>
      <c r="M6" s="4" t="s">
        <v>144</v>
      </c>
      <c r="N6" t="str">
        <f>MID(Лист2!A5,1,SEARCH("-Т-А-М",Лист2!A5)-1)</f>
        <v xml:space="preserve">Р1-8В-0,1-18,2 Ом±1% </v>
      </c>
    </row>
    <row r="7" spans="1:14" x14ac:dyDescent="0.25">
      <c r="A7" t="str">
        <f>MID(Лист2!A6,1,SEARCH("ОЖ0",Лист2!A6)-1)</f>
        <v xml:space="preserve">Р1-8В-0,125-20Ом±1% -Т-А-М 
</v>
      </c>
      <c r="B7" t="s">
        <v>73</v>
      </c>
      <c r="C7" t="str">
        <f t="shared" si="0"/>
        <v>R0805</v>
      </c>
      <c r="D7" s="3" t="s">
        <v>74</v>
      </c>
      <c r="E7" s="3" t="s">
        <v>148</v>
      </c>
      <c r="F7" t="s">
        <v>75</v>
      </c>
      <c r="G7" t="s">
        <v>12</v>
      </c>
      <c r="H7" t="s">
        <v>78</v>
      </c>
      <c r="I7" t="s">
        <v>128</v>
      </c>
      <c r="J7" s="4">
        <v>0.125</v>
      </c>
      <c r="K7" s="4" t="s">
        <v>134</v>
      </c>
      <c r="L7" t="s">
        <v>140</v>
      </c>
      <c r="M7" s="4" t="s">
        <v>144</v>
      </c>
      <c r="N7" t="str">
        <f>MID(Лист2!A6,1,SEARCH("-Т-А-М",Лист2!A6)-1)</f>
        <v xml:space="preserve">Р1-8В-0,125-20Ом±1% </v>
      </c>
    </row>
    <row r="8" spans="1:14" x14ac:dyDescent="0.25">
      <c r="A8" t="str">
        <f>MID(Лист2!A7,1,SEARCH("ОЖ0",Лист2!A7)-1)</f>
        <v xml:space="preserve">Р1-8В-0,125-33,2Ом±1% -Т-А-М 
</v>
      </c>
      <c r="B8" t="s">
        <v>73</v>
      </c>
      <c r="C8" t="str">
        <f t="shared" si="0"/>
        <v>R0805</v>
      </c>
      <c r="D8" s="3" t="s">
        <v>74</v>
      </c>
      <c r="E8" s="3" t="s">
        <v>148</v>
      </c>
      <c r="F8" t="s">
        <v>75</v>
      </c>
      <c r="G8" t="s">
        <v>12</v>
      </c>
      <c r="H8" t="s">
        <v>79</v>
      </c>
      <c r="I8" t="s">
        <v>128</v>
      </c>
      <c r="J8" s="4">
        <v>0.125</v>
      </c>
      <c r="K8" s="4" t="s">
        <v>134</v>
      </c>
      <c r="L8" t="s">
        <v>140</v>
      </c>
      <c r="M8" s="4" t="s">
        <v>144</v>
      </c>
      <c r="N8" t="str">
        <f>MID(Лист2!A7,1,SEARCH("-Т-А-М",Лист2!A7)-1)</f>
        <v xml:space="preserve">Р1-8В-0,125-33,2Ом±1% </v>
      </c>
    </row>
    <row r="9" spans="1:14" x14ac:dyDescent="0.25">
      <c r="A9" t="str">
        <f>MID(Лист2!A8,1,SEARCH("ОЖ0",Лист2!A8)-1)</f>
        <v xml:space="preserve">Р1-8В-0,1-51,1 Ом±1% -Т-А-М </v>
      </c>
      <c r="B9" t="s">
        <v>73</v>
      </c>
      <c r="C9" t="str">
        <f t="shared" si="0"/>
        <v>R0603</v>
      </c>
      <c r="D9" s="3" t="s">
        <v>74</v>
      </c>
      <c r="E9" s="3" t="s">
        <v>148</v>
      </c>
      <c r="F9" t="s">
        <v>75</v>
      </c>
      <c r="G9" t="s">
        <v>12</v>
      </c>
      <c r="H9" t="s">
        <v>80</v>
      </c>
      <c r="I9" t="s">
        <v>128</v>
      </c>
      <c r="J9" s="4">
        <v>0.1</v>
      </c>
      <c r="K9" s="4" t="s">
        <v>136</v>
      </c>
      <c r="L9" t="s">
        <v>140</v>
      </c>
      <c r="M9" s="4" t="s">
        <v>144</v>
      </c>
      <c r="N9" t="str">
        <f>MID(Лист2!A8,1,SEARCH("-Т-А-М",Лист2!A8)-1)</f>
        <v xml:space="preserve">Р1-8В-0,1-51,1 Ом±1% </v>
      </c>
    </row>
    <row r="10" spans="1:14" x14ac:dyDescent="0.25">
      <c r="A10" t="str">
        <f>MID(Лист2!A9,1,SEARCH("ОЖ0",Лист2!A9)-1)</f>
        <v xml:space="preserve">Р1-8В-0,1-100 Ом±1% -Т-А-М 
</v>
      </c>
      <c r="B10" t="s">
        <v>73</v>
      </c>
      <c r="C10" t="str">
        <f t="shared" si="0"/>
        <v>R0603</v>
      </c>
      <c r="D10" s="3" t="s">
        <v>74</v>
      </c>
      <c r="E10" s="3" t="s">
        <v>148</v>
      </c>
      <c r="F10" t="s">
        <v>75</v>
      </c>
      <c r="G10" t="s">
        <v>12</v>
      </c>
      <c r="H10" t="s">
        <v>81</v>
      </c>
      <c r="I10" t="s">
        <v>128</v>
      </c>
      <c r="J10" s="4">
        <v>0.1</v>
      </c>
      <c r="K10" s="4" t="s">
        <v>134</v>
      </c>
      <c r="L10" t="s">
        <v>140</v>
      </c>
      <c r="M10" s="4" t="s">
        <v>144</v>
      </c>
      <c r="N10" t="str">
        <f>MID(Лист2!A9,1,SEARCH("-Т-А-М",Лист2!A9)-1)</f>
        <v xml:space="preserve">Р1-8В-0,1-100 Ом±1% </v>
      </c>
    </row>
    <row r="11" spans="1:14" x14ac:dyDescent="0.25">
      <c r="A11" t="str">
        <f>MID(Лист2!A10,1,SEARCH("ОЖ0",Лист2!A10)-1)</f>
        <v xml:space="preserve">Р1-8В-0,125-100Ом±1% -Т-А-М 
</v>
      </c>
      <c r="B11" t="s">
        <v>73</v>
      </c>
      <c r="C11" t="str">
        <f t="shared" si="0"/>
        <v>R0805</v>
      </c>
      <c r="D11" s="3" t="s">
        <v>74</v>
      </c>
      <c r="E11" s="3" t="s">
        <v>148</v>
      </c>
      <c r="F11" t="s">
        <v>75</v>
      </c>
      <c r="G11" t="s">
        <v>12</v>
      </c>
      <c r="H11" t="s">
        <v>82</v>
      </c>
      <c r="I11" t="s">
        <v>128</v>
      </c>
      <c r="J11" s="4">
        <v>0.125</v>
      </c>
      <c r="K11" s="4" t="s">
        <v>134</v>
      </c>
      <c r="L11" t="s">
        <v>140</v>
      </c>
      <c r="M11" s="4" t="s">
        <v>144</v>
      </c>
      <c r="N11" t="str">
        <f>MID(Лист2!A10,1,SEARCH("-Т-А-М",Лист2!A10)-1)</f>
        <v xml:space="preserve">Р1-8В-0,125-100Ом±1% </v>
      </c>
    </row>
    <row r="12" spans="1:14" x14ac:dyDescent="0.25">
      <c r="A12" t="str">
        <f>MID(Лист2!A11,1,SEARCH("ОЖ0",Лист2!A11)-1)</f>
        <v xml:space="preserve">Р1-8В-0,25-100±1%-Л-А-М
</v>
      </c>
      <c r="B12" t="s">
        <v>73</v>
      </c>
      <c r="C12" t="str">
        <f t="shared" si="0"/>
        <v>R1206</v>
      </c>
      <c r="D12" s="3" t="s">
        <v>74</v>
      </c>
      <c r="E12" s="3" t="s">
        <v>148</v>
      </c>
      <c r="F12" t="s">
        <v>75</v>
      </c>
      <c r="G12" t="s">
        <v>12</v>
      </c>
      <c r="H12" t="s">
        <v>82</v>
      </c>
      <c r="I12" t="s">
        <v>128</v>
      </c>
      <c r="J12" s="4">
        <v>0.25</v>
      </c>
      <c r="K12" s="4" t="s">
        <v>137</v>
      </c>
      <c r="L12" t="s">
        <v>140</v>
      </c>
      <c r="M12" s="4" t="s">
        <v>144</v>
      </c>
      <c r="N12" t="str">
        <f>MID(Лист2!A11,1,SEARCH("-Л-А-М",Лист2!A11)-1)</f>
        <v>Р1-8В-0,25-100±1%</v>
      </c>
    </row>
    <row r="13" spans="1:14" x14ac:dyDescent="0.25">
      <c r="A13" t="str">
        <f>MID(Лист2!A12,1,SEARCH("ОЖ0",Лист2!A12)-1)</f>
        <v xml:space="preserve">Р1-8В-0,125-130 Ом±1% -Т-А-М 
</v>
      </c>
      <c r="B13" t="s">
        <v>73</v>
      </c>
      <c r="C13" t="str">
        <f t="shared" si="0"/>
        <v>R0805</v>
      </c>
      <c r="D13" s="3" t="s">
        <v>74</v>
      </c>
      <c r="E13" s="3" t="s">
        <v>148</v>
      </c>
      <c r="F13" t="s">
        <v>75</v>
      </c>
      <c r="G13" t="s">
        <v>12</v>
      </c>
      <c r="H13" t="s">
        <v>83</v>
      </c>
      <c r="I13" t="s">
        <v>128</v>
      </c>
      <c r="J13" s="4">
        <v>0.125</v>
      </c>
      <c r="K13" s="4" t="s">
        <v>134</v>
      </c>
      <c r="L13" t="s">
        <v>140</v>
      </c>
      <c r="M13" s="4" t="s">
        <v>144</v>
      </c>
      <c r="N13" t="str">
        <f>MID(Лист2!A12,1,SEARCH("-Т-А-М",Лист2!A12)-1)</f>
        <v xml:space="preserve">Р1-8В-0,125-130 Ом±1% </v>
      </c>
    </row>
    <row r="14" spans="1:14" x14ac:dyDescent="0.25">
      <c r="A14" t="str">
        <f>MID(Лист2!A13,1,SEARCH("ОЖ0",Лист2!A13)-1)</f>
        <v xml:space="preserve">Р1-8В-0,1-200 Ом±1% -Т-А-М 
</v>
      </c>
      <c r="B14" t="s">
        <v>73</v>
      </c>
      <c r="C14" t="str">
        <f t="shared" si="0"/>
        <v>R0603</v>
      </c>
      <c r="D14" s="3" t="s">
        <v>74</v>
      </c>
      <c r="E14" s="3" t="s">
        <v>148</v>
      </c>
      <c r="F14" t="s">
        <v>75</v>
      </c>
      <c r="G14" t="s">
        <v>12</v>
      </c>
      <c r="H14" t="s">
        <v>84</v>
      </c>
      <c r="I14" t="s">
        <v>128</v>
      </c>
      <c r="J14" s="4">
        <v>0.1</v>
      </c>
      <c r="K14" s="4" t="s">
        <v>134</v>
      </c>
      <c r="L14" t="s">
        <v>140</v>
      </c>
      <c r="M14" s="4" t="s">
        <v>144</v>
      </c>
      <c r="N14" t="str">
        <f>MID(Лист2!A13,1,SEARCH("-Т-А-М",Лист2!A13)-1)</f>
        <v xml:space="preserve">Р1-8В-0,1-200 Ом±1% </v>
      </c>
    </row>
    <row r="15" spans="1:14" x14ac:dyDescent="0.25">
      <c r="A15" t="str">
        <f>MID(Лист2!A14,1,SEARCH("ОЖ0",Лист2!A14)-1)</f>
        <v xml:space="preserve">Р1-8В-0,125-200Ом±1% -Т-А-М 
</v>
      </c>
      <c r="B15" t="s">
        <v>73</v>
      </c>
      <c r="C15" t="str">
        <f t="shared" si="0"/>
        <v>R0805</v>
      </c>
      <c r="D15" s="3" t="s">
        <v>74</v>
      </c>
      <c r="E15" s="3" t="s">
        <v>148</v>
      </c>
      <c r="F15" t="s">
        <v>75</v>
      </c>
      <c r="G15" t="s">
        <v>12</v>
      </c>
      <c r="H15" t="s">
        <v>85</v>
      </c>
      <c r="I15" t="s">
        <v>128</v>
      </c>
      <c r="J15" s="4">
        <v>0.125</v>
      </c>
      <c r="K15" s="4" t="s">
        <v>134</v>
      </c>
      <c r="L15" t="s">
        <v>140</v>
      </c>
      <c r="M15" s="4" t="s">
        <v>144</v>
      </c>
      <c r="N15" t="str">
        <f>MID(Лист2!A14,1,SEARCH("-Т-А-М",Лист2!A14)-1)</f>
        <v xml:space="preserve">Р1-8В-0,125-200Ом±1% </v>
      </c>
    </row>
    <row r="16" spans="1:14" x14ac:dyDescent="0.25">
      <c r="A16" t="str">
        <f>MID(Лист2!A15,1,SEARCH("ОЖ0",Лист2!A15)-1)</f>
        <v xml:space="preserve">Р1-8В-0,1-301 Ом±1% -Т-А-М 
</v>
      </c>
      <c r="B16" t="s">
        <v>73</v>
      </c>
      <c r="C16" t="str">
        <f t="shared" si="0"/>
        <v>R0603</v>
      </c>
      <c r="D16" s="3" t="s">
        <v>74</v>
      </c>
      <c r="E16" s="3" t="s">
        <v>148</v>
      </c>
      <c r="F16" t="s">
        <v>75</v>
      </c>
      <c r="G16" t="s">
        <v>12</v>
      </c>
      <c r="H16" t="s">
        <v>86</v>
      </c>
      <c r="I16" t="s">
        <v>128</v>
      </c>
      <c r="J16" s="4">
        <v>0.1</v>
      </c>
      <c r="K16" s="4" t="s">
        <v>134</v>
      </c>
      <c r="L16" t="s">
        <v>140</v>
      </c>
      <c r="M16" s="4" t="s">
        <v>144</v>
      </c>
      <c r="N16" t="str">
        <f>MID(Лист2!A15,1,SEARCH("-Т-А-М",Лист2!A15)-1)</f>
        <v xml:space="preserve">Р1-8В-0,1-301 Ом±1% </v>
      </c>
    </row>
    <row r="17" spans="1:14" x14ac:dyDescent="0.25">
      <c r="A17" t="str">
        <f>MID(Лист2!A16,1,SEARCH("ОЖ0",Лист2!A16)-1)</f>
        <v xml:space="preserve">Р1-8В-0,125-332Ом±1% -Т-А-М 
</v>
      </c>
      <c r="B17" t="s">
        <v>73</v>
      </c>
      <c r="C17" t="str">
        <f t="shared" si="0"/>
        <v>R0805</v>
      </c>
      <c r="D17" s="3" t="s">
        <v>74</v>
      </c>
      <c r="E17" s="3" t="s">
        <v>148</v>
      </c>
      <c r="F17" t="s">
        <v>75</v>
      </c>
      <c r="G17" t="s">
        <v>12</v>
      </c>
      <c r="H17" t="s">
        <v>87</v>
      </c>
      <c r="I17" t="s">
        <v>128</v>
      </c>
      <c r="J17" s="4">
        <v>0.125</v>
      </c>
      <c r="K17" s="4" t="s">
        <v>134</v>
      </c>
      <c r="L17" t="s">
        <v>140</v>
      </c>
      <c r="M17" s="4" t="s">
        <v>144</v>
      </c>
      <c r="N17" t="str">
        <f>MID(Лист2!A16,1,SEARCH("-Т-А-М",Лист2!A16)-1)</f>
        <v xml:space="preserve">Р1-8В-0,125-332Ом±1% </v>
      </c>
    </row>
    <row r="18" spans="1:14" x14ac:dyDescent="0.25">
      <c r="A18" t="str">
        <f>MID(Лист2!A17,1,SEARCH("ОЖ0",Лист2!A17)-1)</f>
        <v xml:space="preserve">Р1-8В-0,25-402 Ом±1%-Л-П-М </v>
      </c>
      <c r="B18" t="s">
        <v>73</v>
      </c>
      <c r="C18" t="str">
        <f t="shared" si="0"/>
        <v>R1206</v>
      </c>
      <c r="D18" s="3" t="s">
        <v>74</v>
      </c>
      <c r="E18" s="3" t="s">
        <v>148</v>
      </c>
      <c r="F18" t="s">
        <v>75</v>
      </c>
      <c r="G18" t="s">
        <v>12</v>
      </c>
      <c r="H18" t="s">
        <v>88</v>
      </c>
      <c r="I18" t="s">
        <v>128</v>
      </c>
      <c r="J18" s="4">
        <v>0.25</v>
      </c>
      <c r="K18" s="4" t="s">
        <v>138</v>
      </c>
      <c r="L18" t="s">
        <v>140</v>
      </c>
      <c r="M18" s="4" t="s">
        <v>144</v>
      </c>
      <c r="N18" t="str">
        <f>MID(Лист2!A17,1,SEARCH("-Л-П-М",Лист2!A17)-1)</f>
        <v>Р1-8В-0,25-402 Ом±1%</v>
      </c>
    </row>
    <row r="19" spans="1:14" x14ac:dyDescent="0.25">
      <c r="A19" t="str">
        <f>MID(Лист2!A18,1,SEARCH("ОЖ0",Лист2!A18)-1)</f>
        <v xml:space="preserve">Р1-8В-0,125-562 Ом±1% -Т-А-М 
</v>
      </c>
      <c r="B19" t="s">
        <v>73</v>
      </c>
      <c r="C19" t="str">
        <f t="shared" si="0"/>
        <v>R0805</v>
      </c>
      <c r="D19" s="3" t="s">
        <v>74</v>
      </c>
      <c r="E19" s="3" t="s">
        <v>148</v>
      </c>
      <c r="F19" t="s">
        <v>75</v>
      </c>
      <c r="G19" t="s">
        <v>12</v>
      </c>
      <c r="H19" t="s">
        <v>89</v>
      </c>
      <c r="I19" t="s">
        <v>128</v>
      </c>
      <c r="J19" s="4">
        <v>0.125</v>
      </c>
      <c r="K19" s="4" t="s">
        <v>134</v>
      </c>
      <c r="L19" t="s">
        <v>140</v>
      </c>
      <c r="M19" s="4" t="s">
        <v>144</v>
      </c>
      <c r="N19" t="str">
        <f>MID(Лист2!A18,1,SEARCH("-Т-А-М",Лист2!A18)-1)</f>
        <v xml:space="preserve">Р1-8В-0,125-562 Ом±1% </v>
      </c>
    </row>
    <row r="20" spans="1:14" x14ac:dyDescent="0.25">
      <c r="A20" t="str">
        <f>MID(Лист2!A19,1,SEARCH("ОЖ0",Лист2!A19)-1)</f>
        <v xml:space="preserve">Р1-8В-0,1-1кОм±1% -Т-А-М 
</v>
      </c>
      <c r="B20" t="s">
        <v>73</v>
      </c>
      <c r="C20" t="str">
        <f t="shared" si="0"/>
        <v>R0603</v>
      </c>
      <c r="D20" s="3" t="s">
        <v>74</v>
      </c>
      <c r="E20" s="3" t="s">
        <v>148</v>
      </c>
      <c r="F20" t="s">
        <v>75</v>
      </c>
      <c r="G20" t="s">
        <v>12</v>
      </c>
      <c r="H20" t="s">
        <v>90</v>
      </c>
      <c r="I20" t="s">
        <v>128</v>
      </c>
      <c r="J20" s="4">
        <v>0.1</v>
      </c>
      <c r="K20" s="4" t="s">
        <v>134</v>
      </c>
      <c r="L20" t="s">
        <v>140</v>
      </c>
      <c r="M20" s="4" t="s">
        <v>144</v>
      </c>
      <c r="N20" t="str">
        <f>MID(Лист2!A19,1,SEARCH("-Т-А-М",Лист2!A19)-1)</f>
        <v xml:space="preserve">Р1-8В-0,1-1кОм±1% </v>
      </c>
    </row>
    <row r="21" spans="1:14" x14ac:dyDescent="0.25">
      <c r="A21" t="str">
        <f>MID(Лист2!A20,1,SEARCH("ОЖ0",Лист2!A20)-1)</f>
        <v xml:space="preserve">Р1-8В-0,125-1,0кОм±1% -Т-А-М 
</v>
      </c>
      <c r="B21" t="s">
        <v>73</v>
      </c>
      <c r="C21" t="str">
        <f t="shared" si="0"/>
        <v>R0805</v>
      </c>
      <c r="D21" s="3" t="s">
        <v>74</v>
      </c>
      <c r="E21" s="3" t="s">
        <v>148</v>
      </c>
      <c r="F21" t="s">
        <v>75</v>
      </c>
      <c r="G21" t="s">
        <v>12</v>
      </c>
      <c r="H21" t="s">
        <v>91</v>
      </c>
      <c r="I21" t="s">
        <v>128</v>
      </c>
      <c r="J21" s="4">
        <v>0.125</v>
      </c>
      <c r="K21" s="4" t="s">
        <v>134</v>
      </c>
      <c r="L21" t="s">
        <v>140</v>
      </c>
      <c r="M21" s="4" t="s">
        <v>144</v>
      </c>
      <c r="N21" t="str">
        <f>MID(Лист2!A20,1,SEARCH("-Т-А-М",Лист2!A20)-1)</f>
        <v xml:space="preserve">Р1-8В-0,125-1,0кОм±1% </v>
      </c>
    </row>
    <row r="22" spans="1:14" x14ac:dyDescent="0.25">
      <c r="A22" t="str">
        <f>MID(Лист2!A21,1,SEARCH("ОЖ0",Лист2!A21)-1)</f>
        <v xml:space="preserve">Р1-8В-0,1-1,21 кОм±1% -Т-А-М 
</v>
      </c>
      <c r="B22" t="s">
        <v>73</v>
      </c>
      <c r="C22" t="str">
        <f t="shared" si="0"/>
        <v>R1206</v>
      </c>
      <c r="D22" s="3" t="s">
        <v>74</v>
      </c>
      <c r="E22" s="3" t="s">
        <v>148</v>
      </c>
      <c r="F22" t="s">
        <v>75</v>
      </c>
      <c r="G22" t="s">
        <v>12</v>
      </c>
      <c r="H22" t="s">
        <v>92</v>
      </c>
      <c r="I22" t="s">
        <v>128</v>
      </c>
      <c r="J22" s="4" t="str">
        <f>MID(A22,SEARCH("-",A22,SEARCH("-",A22)+1)+1,SEARCH("-",A22,SEARCH("-",A22)+4)-SEARCH("-",A22)-4)</f>
        <v>0,1</v>
      </c>
      <c r="K22" s="4" t="s">
        <v>134</v>
      </c>
      <c r="L22" t="s">
        <v>140</v>
      </c>
      <c r="M22" s="4" t="s">
        <v>144</v>
      </c>
      <c r="N22" t="str">
        <f>MID(Лист2!A21,1,SEARCH("-Т-А-М",Лист2!A21)-1)</f>
        <v xml:space="preserve">Р1-8В-0,1-1,21 кОм±1% </v>
      </c>
    </row>
    <row r="23" spans="1:14" x14ac:dyDescent="0.25">
      <c r="A23" t="str">
        <f>MID(Лист2!A22,1,SEARCH("ОЖ0",Лист2!A22)-1)</f>
        <v xml:space="preserve">Р1-8В-0,125-1,5кОм±1% -Т-А-М 
</v>
      </c>
      <c r="B23" t="s">
        <v>73</v>
      </c>
      <c r="C23" t="str">
        <f t="shared" si="0"/>
        <v>R1206</v>
      </c>
      <c r="D23" s="3" t="s">
        <v>74</v>
      </c>
      <c r="E23" s="3" t="s">
        <v>148</v>
      </c>
      <c r="F23" t="s">
        <v>75</v>
      </c>
      <c r="G23" t="s">
        <v>12</v>
      </c>
      <c r="H23" t="s">
        <v>93</v>
      </c>
      <c r="I23" t="s">
        <v>128</v>
      </c>
      <c r="J23" s="4" t="str">
        <f t="shared" ref="J23:J60" si="1">MID(A23,SEARCH("-",A23,SEARCH("-",A23)+1)+1,SEARCH("-",A23,SEARCH("-",A23)+4)-SEARCH("-",A23)-4)</f>
        <v>0,125</v>
      </c>
      <c r="K23" s="4" t="s">
        <v>134</v>
      </c>
      <c r="L23" t="s">
        <v>140</v>
      </c>
      <c r="M23" s="4" t="s">
        <v>144</v>
      </c>
      <c r="N23" t="str">
        <f>MID(Лист2!A22,1,SEARCH("-Т-А-М",Лист2!A22)-1)</f>
        <v xml:space="preserve">Р1-8В-0,125-1,5кОм±1% </v>
      </c>
    </row>
    <row r="24" spans="1:14" x14ac:dyDescent="0.25">
      <c r="A24" t="str">
        <f>MID(Лист2!A23,1,SEARCH("ОЖ0",Лист2!A23)-1)</f>
        <v xml:space="preserve">Р1-8В-0,125-2,0кОм±1% -Т-А-М 
</v>
      </c>
      <c r="B24" t="s">
        <v>73</v>
      </c>
      <c r="C24" t="s">
        <v>145</v>
      </c>
      <c r="D24" s="3" t="s">
        <v>74</v>
      </c>
      <c r="E24" s="3" t="s">
        <v>148</v>
      </c>
      <c r="F24" t="s">
        <v>75</v>
      </c>
      <c r="G24" t="s">
        <v>12</v>
      </c>
      <c r="H24" t="s">
        <v>94</v>
      </c>
      <c r="I24" t="s">
        <v>128</v>
      </c>
      <c r="J24" s="4" t="str">
        <f t="shared" si="1"/>
        <v>0,125</v>
      </c>
      <c r="K24" s="4" t="s">
        <v>134</v>
      </c>
      <c r="L24" t="s">
        <v>140</v>
      </c>
      <c r="M24" s="4" t="s">
        <v>144</v>
      </c>
      <c r="N24" t="str">
        <f>MID(Лист2!A23,1,SEARCH("-Т-А-М",Лист2!A23)-1)</f>
        <v xml:space="preserve">Р1-8В-0,125-2,0кОм±1% </v>
      </c>
    </row>
    <row r="25" spans="1:14" x14ac:dyDescent="0.25">
      <c r="A25" t="str">
        <f>MID(Лист2!A24,1,SEARCH("ОЖ0",Лист2!A24)-1)</f>
        <v xml:space="preserve">Р1-8В-0,125-2,74кОм±1% -Т-А-М 
</v>
      </c>
      <c r="B25" t="s">
        <v>73</v>
      </c>
      <c r="C25" t="s">
        <v>145</v>
      </c>
      <c r="D25" s="3" t="s">
        <v>74</v>
      </c>
      <c r="E25" s="3" t="s">
        <v>148</v>
      </c>
      <c r="F25" t="s">
        <v>75</v>
      </c>
      <c r="G25" t="s">
        <v>12</v>
      </c>
      <c r="H25" t="s">
        <v>95</v>
      </c>
      <c r="I25" t="s">
        <v>128</v>
      </c>
      <c r="J25" s="4" t="str">
        <f t="shared" si="1"/>
        <v>0,125</v>
      </c>
      <c r="K25" s="4" t="s">
        <v>134</v>
      </c>
      <c r="L25" t="s">
        <v>140</v>
      </c>
      <c r="M25" s="4" t="s">
        <v>144</v>
      </c>
      <c r="N25" t="str">
        <f>MID(Лист2!A24,1,SEARCH("-Т-А-М",Лист2!A24)-1)</f>
        <v xml:space="preserve">Р1-8В-0,125-2,74кОм±1% </v>
      </c>
    </row>
    <row r="26" spans="1:14" x14ac:dyDescent="0.25">
      <c r="A26" t="str">
        <f>MID(Лист2!A25,1,SEARCH("ОЖ0",Лист2!A25)-1)</f>
        <v xml:space="preserve">Р1-8В-0,125-3,01кОм±1% -Т-А-М 
</v>
      </c>
      <c r="B26" t="s">
        <v>73</v>
      </c>
      <c r="C26" t="s">
        <v>145</v>
      </c>
      <c r="D26" s="3" t="s">
        <v>74</v>
      </c>
      <c r="E26" s="3" t="s">
        <v>148</v>
      </c>
      <c r="F26" t="s">
        <v>75</v>
      </c>
      <c r="G26" t="s">
        <v>12</v>
      </c>
      <c r="H26" t="s">
        <v>96</v>
      </c>
      <c r="I26" t="s">
        <v>128</v>
      </c>
      <c r="J26" s="4" t="str">
        <f t="shared" si="1"/>
        <v>0,125</v>
      </c>
      <c r="K26" s="4" t="s">
        <v>134</v>
      </c>
      <c r="L26" t="s">
        <v>140</v>
      </c>
      <c r="M26" s="4" t="s">
        <v>144</v>
      </c>
      <c r="N26" t="str">
        <f>MID(Лист2!A25,1,SEARCH("-Т-А-М",Лист2!A25)-1)</f>
        <v xml:space="preserve">Р1-8В-0,125-3,01кОм±1% </v>
      </c>
    </row>
    <row r="27" spans="1:14" x14ac:dyDescent="0.25">
      <c r="A27" t="str">
        <f>MID(Лист2!A26,1,SEARCH("ОЖ0",Лист2!A26)-1)</f>
        <v xml:space="preserve">Р1-8В-0,125-3,32кОм±1% -Т-А-М 
</v>
      </c>
      <c r="B27" t="s">
        <v>73</v>
      </c>
      <c r="C27" t="s">
        <v>145</v>
      </c>
      <c r="D27" s="3" t="s">
        <v>74</v>
      </c>
      <c r="E27" s="3" t="s">
        <v>148</v>
      </c>
      <c r="F27" t="s">
        <v>75</v>
      </c>
      <c r="G27" t="s">
        <v>12</v>
      </c>
      <c r="H27" t="s">
        <v>97</v>
      </c>
      <c r="I27" t="s">
        <v>128</v>
      </c>
      <c r="J27" s="4" t="str">
        <f t="shared" si="1"/>
        <v>0,125</v>
      </c>
      <c r="K27" s="4" t="s">
        <v>134</v>
      </c>
      <c r="L27" t="s">
        <v>140</v>
      </c>
      <c r="M27" s="4" t="s">
        <v>144</v>
      </c>
      <c r="N27" t="str">
        <f>MID(Лист2!A26,1,SEARCH("-Т-А-М",Лист2!A26)-1)</f>
        <v xml:space="preserve">Р1-8В-0,125-3,32кОм±1% </v>
      </c>
    </row>
    <row r="28" spans="1:14" x14ac:dyDescent="0.25">
      <c r="A28" t="str">
        <f>MID(Лист2!A27,1,SEARCH("ОЖ0",Лист2!A27)-1)</f>
        <v xml:space="preserve">Р1-8В-0,1-3,65 кОм±1% -Т-А-М 
</v>
      </c>
      <c r="B28" t="s">
        <v>73</v>
      </c>
      <c r="C28" t="s">
        <v>150</v>
      </c>
      <c r="D28" s="3" t="s">
        <v>74</v>
      </c>
      <c r="E28" s="3" t="s">
        <v>148</v>
      </c>
      <c r="F28" t="s">
        <v>75</v>
      </c>
      <c r="G28" t="s">
        <v>12</v>
      </c>
      <c r="H28" t="s">
        <v>98</v>
      </c>
      <c r="I28" t="s">
        <v>128</v>
      </c>
      <c r="J28" s="4" t="str">
        <f t="shared" si="1"/>
        <v>0,1</v>
      </c>
      <c r="K28" s="4" t="s">
        <v>134</v>
      </c>
      <c r="L28" t="s">
        <v>140</v>
      </c>
      <c r="M28" s="4" t="s">
        <v>144</v>
      </c>
      <c r="N28" t="str">
        <f>MID(Лист2!A27,1,SEARCH("-Т-А-М",Лист2!A27)-1)</f>
        <v xml:space="preserve">Р1-8В-0,1-3,65 кОм±1% </v>
      </c>
    </row>
    <row r="29" spans="1:14" x14ac:dyDescent="0.25">
      <c r="A29" t="str">
        <f>MID(Лист2!A28,1,SEARCH("ОЖ0",Лист2!A28)-1)</f>
        <v xml:space="preserve">Р1-8В-0,125-4,02кОм±1% -Т-А-М 
</v>
      </c>
      <c r="B29" t="s">
        <v>73</v>
      </c>
      <c r="C29" t="s">
        <v>145</v>
      </c>
      <c r="D29" s="3" t="s">
        <v>74</v>
      </c>
      <c r="E29" s="3" t="s">
        <v>148</v>
      </c>
      <c r="F29" t="s">
        <v>75</v>
      </c>
      <c r="G29" t="s">
        <v>12</v>
      </c>
      <c r="H29" t="s">
        <v>99</v>
      </c>
      <c r="I29" t="s">
        <v>128</v>
      </c>
      <c r="J29" s="4" t="str">
        <f t="shared" si="1"/>
        <v>0,125</v>
      </c>
      <c r="K29" s="4" t="s">
        <v>134</v>
      </c>
      <c r="L29" t="s">
        <v>140</v>
      </c>
      <c r="M29" s="4" t="s">
        <v>144</v>
      </c>
      <c r="N29" t="str">
        <f>MID(Лист2!A28,1,SEARCH("-Т-А-М",Лист2!A28)-1)</f>
        <v xml:space="preserve">Р1-8В-0,125-4,02кОм±1% </v>
      </c>
    </row>
    <row r="30" spans="1:14" x14ac:dyDescent="0.25">
      <c r="A30" t="str">
        <f>MID(Лист2!A29,1,SEARCH("ОЖ0",Лист2!A29)-1)</f>
        <v xml:space="preserve">Р1-8В-0,1-4,7кОм±5% -Т-А-М 
</v>
      </c>
      <c r="B30" t="s">
        <v>73</v>
      </c>
      <c r="C30" t="s">
        <v>150</v>
      </c>
      <c r="D30" s="3" t="s">
        <v>74</v>
      </c>
      <c r="E30" s="3" t="s">
        <v>148</v>
      </c>
      <c r="F30" t="s">
        <v>75</v>
      </c>
      <c r="G30" t="s">
        <v>12</v>
      </c>
      <c r="H30" t="s">
        <v>100</v>
      </c>
      <c r="I30" t="s">
        <v>129</v>
      </c>
      <c r="J30" s="4" t="str">
        <f t="shared" si="1"/>
        <v>0,1</v>
      </c>
      <c r="K30" s="4" t="s">
        <v>134</v>
      </c>
      <c r="L30" t="s">
        <v>140</v>
      </c>
      <c r="M30" s="4" t="s">
        <v>144</v>
      </c>
      <c r="N30" t="str">
        <f>MID(Лист2!A29,1,SEARCH("-Т-А-М",Лист2!A29)-1)</f>
        <v xml:space="preserve">Р1-8В-0,1-4,7кОм±5% </v>
      </c>
    </row>
    <row r="31" spans="1:14" x14ac:dyDescent="0.25">
      <c r="A31" t="str">
        <f>MID(Лист2!A30,1,SEARCH("ОЖ0",Лист2!A30)-1)</f>
        <v xml:space="preserve">Р1-8В-0,1-4,75кОм±1% -Т-А-М 
</v>
      </c>
      <c r="B31" t="s">
        <v>73</v>
      </c>
      <c r="C31" t="s">
        <v>150</v>
      </c>
      <c r="D31" s="3" t="s">
        <v>74</v>
      </c>
      <c r="E31" s="3" t="s">
        <v>148</v>
      </c>
      <c r="F31" t="s">
        <v>75</v>
      </c>
      <c r="G31" t="s">
        <v>12</v>
      </c>
      <c r="H31" t="s">
        <v>101</v>
      </c>
      <c r="I31" t="s">
        <v>128</v>
      </c>
      <c r="J31" s="4" t="str">
        <f t="shared" si="1"/>
        <v>0,1</v>
      </c>
      <c r="K31" s="4" t="s">
        <v>134</v>
      </c>
      <c r="L31" t="s">
        <v>140</v>
      </c>
      <c r="M31" s="4" t="s">
        <v>144</v>
      </c>
      <c r="N31" t="str">
        <f>MID(Лист2!A30,1,SEARCH("-Т-А-М",Лист2!A30)-1)</f>
        <v xml:space="preserve">Р1-8В-0,1-4,75кОм±1% </v>
      </c>
    </row>
    <row r="32" spans="1:14" x14ac:dyDescent="0.25">
      <c r="A32" t="str">
        <f>MID(Лист2!A31,1,SEARCH("ОЖ0",Лист2!A31)-1)</f>
        <v xml:space="preserve">Р1-8В-0,125-5,11кОм±1% -Т-А-М 
</v>
      </c>
      <c r="B32" t="s">
        <v>73</v>
      </c>
      <c r="C32" t="s">
        <v>145</v>
      </c>
      <c r="D32" s="3" t="s">
        <v>74</v>
      </c>
      <c r="E32" s="3" t="s">
        <v>148</v>
      </c>
      <c r="F32" t="s">
        <v>75</v>
      </c>
      <c r="G32" t="s">
        <v>12</v>
      </c>
      <c r="H32" t="s">
        <v>102</v>
      </c>
      <c r="I32" t="s">
        <v>128</v>
      </c>
      <c r="J32" s="4" t="str">
        <f t="shared" si="1"/>
        <v>0,125</v>
      </c>
      <c r="K32" s="4" t="s">
        <v>134</v>
      </c>
      <c r="L32" t="s">
        <v>140</v>
      </c>
      <c r="M32" s="4" t="s">
        <v>144</v>
      </c>
      <c r="N32" t="str">
        <f>MID(Лист2!A31,1,SEARCH("-Т-А-М",Лист2!A31)-1)</f>
        <v xml:space="preserve">Р1-8В-0,125-5,11кОм±1% </v>
      </c>
    </row>
    <row r="33" spans="1:14" x14ac:dyDescent="0.25">
      <c r="A33" t="str">
        <f>MID(Лист2!A32,1,SEARCH("ОЖ0",Лист2!A32)-1)</f>
        <v xml:space="preserve">Р1-8В-0,125-5,62кОм±1% -Т-А-М 
</v>
      </c>
      <c r="B33" t="s">
        <v>73</v>
      </c>
      <c r="C33" t="s">
        <v>145</v>
      </c>
      <c r="D33" s="3" t="s">
        <v>74</v>
      </c>
      <c r="E33" s="3" t="s">
        <v>148</v>
      </c>
      <c r="F33" t="s">
        <v>75</v>
      </c>
      <c r="G33" t="s">
        <v>12</v>
      </c>
      <c r="H33" t="s">
        <v>103</v>
      </c>
      <c r="I33" t="s">
        <v>128</v>
      </c>
      <c r="J33" s="4" t="str">
        <f t="shared" si="1"/>
        <v>0,125</v>
      </c>
      <c r="K33" s="4" t="s">
        <v>134</v>
      </c>
      <c r="L33" t="s">
        <v>140</v>
      </c>
      <c r="M33" s="4" t="s">
        <v>144</v>
      </c>
      <c r="N33" t="str">
        <f>MID(Лист2!A32,1,SEARCH("-Т-А-М",Лист2!A32)-1)</f>
        <v xml:space="preserve">Р1-8В-0,125-5,62кОм±1% </v>
      </c>
    </row>
    <row r="34" spans="1:14" x14ac:dyDescent="0.25">
      <c r="A34" t="str">
        <f>MID(Лист2!A33,1,SEARCH("ОЖ0",Лист2!A33)-1)</f>
        <v xml:space="preserve">Р1-8В-0,1-10кОм±1% -Т-А-М 
</v>
      </c>
      <c r="B34" t="s">
        <v>73</v>
      </c>
      <c r="C34" t="s">
        <v>150</v>
      </c>
      <c r="D34" s="3" t="s">
        <v>74</v>
      </c>
      <c r="E34" s="3" t="s">
        <v>148</v>
      </c>
      <c r="F34" t="s">
        <v>75</v>
      </c>
      <c r="G34" t="s">
        <v>12</v>
      </c>
      <c r="H34" t="s">
        <v>104</v>
      </c>
      <c r="I34" t="s">
        <v>128</v>
      </c>
      <c r="J34" s="4" t="str">
        <f t="shared" si="1"/>
        <v>0,1</v>
      </c>
      <c r="K34" s="4" t="s">
        <v>134</v>
      </c>
      <c r="L34" t="s">
        <v>140</v>
      </c>
      <c r="M34" s="4" t="s">
        <v>144</v>
      </c>
      <c r="N34" t="str">
        <f>MID(Лист2!A33,1,SEARCH("-Т-А-М",Лист2!A33)-1)</f>
        <v xml:space="preserve">Р1-8В-0,1-10кОм±1% </v>
      </c>
    </row>
    <row r="35" spans="1:14" x14ac:dyDescent="0.25">
      <c r="A35" t="str">
        <f>MID(Лист2!A34,1,SEARCH("ОЖ0",Лист2!A34)-1)</f>
        <v xml:space="preserve">Р1-8В-0,125-10кОм±1% -Т-А-М 
</v>
      </c>
      <c r="B35" t="s">
        <v>73</v>
      </c>
      <c r="C35" t="s">
        <v>145</v>
      </c>
      <c r="D35" s="3" t="s">
        <v>74</v>
      </c>
      <c r="E35" s="3" t="s">
        <v>148</v>
      </c>
      <c r="F35" t="s">
        <v>75</v>
      </c>
      <c r="G35" t="s">
        <v>12</v>
      </c>
      <c r="H35" t="s">
        <v>104</v>
      </c>
      <c r="I35" t="s">
        <v>128</v>
      </c>
      <c r="J35" s="4" t="str">
        <f t="shared" si="1"/>
        <v>0,125</v>
      </c>
      <c r="K35" s="4" t="s">
        <v>134</v>
      </c>
      <c r="L35" t="s">
        <v>140</v>
      </c>
      <c r="M35" s="4" t="s">
        <v>144</v>
      </c>
      <c r="N35" t="str">
        <f>MID(Лист2!A34,1,SEARCH("-Т-А-М",Лист2!A34)-1)</f>
        <v xml:space="preserve">Р1-8В-0,125-10кОм±1% </v>
      </c>
    </row>
    <row r="36" spans="1:14" x14ac:dyDescent="0.25">
      <c r="A36" t="str">
        <f>MID(Лист2!A35,1,SEARCH("ОЖ0",Лист2!A35)-1)</f>
        <v xml:space="preserve">Р1-8В-0,125-20кОм±1% -Т-А-М 
</v>
      </c>
      <c r="B36" t="s">
        <v>73</v>
      </c>
      <c r="C36" t="s">
        <v>145</v>
      </c>
      <c r="D36" s="3" t="s">
        <v>74</v>
      </c>
      <c r="E36" s="3" t="s">
        <v>148</v>
      </c>
      <c r="F36" t="s">
        <v>75</v>
      </c>
      <c r="G36" t="s">
        <v>12</v>
      </c>
      <c r="H36" t="s">
        <v>105</v>
      </c>
      <c r="I36" t="s">
        <v>128</v>
      </c>
      <c r="J36" s="4" t="str">
        <f t="shared" si="1"/>
        <v>0,125</v>
      </c>
      <c r="K36" s="4" t="s">
        <v>134</v>
      </c>
      <c r="L36" t="s">
        <v>140</v>
      </c>
      <c r="M36" s="4" t="s">
        <v>144</v>
      </c>
      <c r="N36" t="str">
        <f>MID(Лист2!A35,1,SEARCH("-Т-А-М",Лист2!A35)-1)</f>
        <v xml:space="preserve">Р1-8В-0,125-20кОм±1% </v>
      </c>
    </row>
    <row r="37" spans="1:14" x14ac:dyDescent="0.25">
      <c r="A37" t="str">
        <f>MID(Лист2!A36,1,SEARCH("ОЖ0",Лист2!A36)-1)</f>
        <v xml:space="preserve">Р1-8В-0,1-24,9кОм±1% -Т-А-М 
</v>
      </c>
      <c r="B37" t="s">
        <v>73</v>
      </c>
      <c r="C37" t="s">
        <v>150</v>
      </c>
      <c r="D37" s="3" t="s">
        <v>74</v>
      </c>
      <c r="E37" s="3" t="s">
        <v>148</v>
      </c>
      <c r="F37" t="s">
        <v>75</v>
      </c>
      <c r="G37" t="s">
        <v>12</v>
      </c>
      <c r="H37" t="s">
        <v>106</v>
      </c>
      <c r="I37" t="s">
        <v>128</v>
      </c>
      <c r="J37" s="4" t="str">
        <f t="shared" si="1"/>
        <v>0,1</v>
      </c>
      <c r="K37" s="4" t="s">
        <v>134</v>
      </c>
      <c r="L37" t="s">
        <v>140</v>
      </c>
      <c r="M37" s="4" t="s">
        <v>144</v>
      </c>
      <c r="N37" t="str">
        <f>MID(Лист2!A36,1,SEARCH("-Т-А-М",Лист2!A36)-1)</f>
        <v xml:space="preserve">Р1-8В-0,1-24,9кОм±1% </v>
      </c>
    </row>
    <row r="38" spans="1:14" x14ac:dyDescent="0.25">
      <c r="A38" t="str">
        <f>MID(Лист2!A37,1,SEARCH("ОЖ0",Лист2!A37)-1)</f>
        <v xml:space="preserve">Р1-8В-0,25-30,1кОм±1%-Л-П-М </v>
      </c>
      <c r="B38" t="s">
        <v>73</v>
      </c>
      <c r="C38" t="s">
        <v>151</v>
      </c>
      <c r="D38" s="3" t="s">
        <v>74</v>
      </c>
      <c r="E38" s="3" t="s">
        <v>148</v>
      </c>
      <c r="F38" t="s">
        <v>75</v>
      </c>
      <c r="G38" t="s">
        <v>12</v>
      </c>
      <c r="H38" t="s">
        <v>107</v>
      </c>
      <c r="I38" t="s">
        <v>128</v>
      </c>
      <c r="J38" s="4" t="str">
        <f t="shared" si="1"/>
        <v>0,25</v>
      </c>
      <c r="K38" s="4" t="s">
        <v>138</v>
      </c>
      <c r="L38" t="s">
        <v>140</v>
      </c>
      <c r="M38" s="4" t="s">
        <v>144</v>
      </c>
      <c r="N38" t="str">
        <f>MID(Лист2!A37,1,SEARCH("-Л-П",Лист2!A37)-1)</f>
        <v>Р1-8В-0,25-30,1кОм±1%</v>
      </c>
    </row>
    <row r="39" spans="1:14" x14ac:dyDescent="0.25">
      <c r="A39" t="str">
        <f>MID(Лист2!A38,1,SEARCH("ОЖ0",Лист2!A38)-1)</f>
        <v xml:space="preserve">Р1-8В-0,125-33,2кОм±1% -Т-А-М 
</v>
      </c>
      <c r="B39" t="s">
        <v>73</v>
      </c>
      <c r="C39" t="s">
        <v>145</v>
      </c>
      <c r="D39" s="3" t="s">
        <v>74</v>
      </c>
      <c r="E39" s="3" t="s">
        <v>148</v>
      </c>
      <c r="F39" t="s">
        <v>75</v>
      </c>
      <c r="G39" t="s">
        <v>12</v>
      </c>
      <c r="H39" t="s">
        <v>108</v>
      </c>
      <c r="I39" t="s">
        <v>128</v>
      </c>
      <c r="J39" s="4" t="str">
        <f t="shared" si="1"/>
        <v>0,125</v>
      </c>
      <c r="K39" s="4" t="s">
        <v>134</v>
      </c>
      <c r="L39" t="s">
        <v>140</v>
      </c>
      <c r="M39" s="4" t="s">
        <v>144</v>
      </c>
      <c r="N39" t="str">
        <f>MID(Лист2!A38,1,SEARCH("-Т-А-М",Лист2!A38)-1)</f>
        <v xml:space="preserve">Р1-8В-0,125-33,2кОм±1% </v>
      </c>
    </row>
    <row r="40" spans="1:14" x14ac:dyDescent="0.25">
      <c r="A40" t="str">
        <f>MID(Лист2!A39,1,SEARCH("ОЖ0",Лист2!A39)-1)</f>
        <v xml:space="preserve">Р1-8В-0,125-40,2кОм±1% -Т-А-М 
</v>
      </c>
      <c r="B40" t="s">
        <v>73</v>
      </c>
      <c r="C40" t="s">
        <v>145</v>
      </c>
      <c r="D40" s="3" t="s">
        <v>74</v>
      </c>
      <c r="E40" s="3" t="s">
        <v>148</v>
      </c>
      <c r="F40" t="s">
        <v>75</v>
      </c>
      <c r="G40" t="s">
        <v>12</v>
      </c>
      <c r="H40" t="s">
        <v>109</v>
      </c>
      <c r="I40" t="s">
        <v>128</v>
      </c>
      <c r="J40" s="4" t="str">
        <f t="shared" si="1"/>
        <v>0,125</v>
      </c>
      <c r="K40" s="4" t="s">
        <v>134</v>
      </c>
      <c r="L40" t="s">
        <v>140</v>
      </c>
      <c r="M40" s="4" t="s">
        <v>144</v>
      </c>
      <c r="N40" t="str">
        <f>MID(Лист2!A39,1,SEARCH("-Т-А-М",Лист2!A39)-1)</f>
        <v xml:space="preserve">Р1-8В-0,125-40,2кОм±1% </v>
      </c>
    </row>
    <row r="41" spans="1:14" x14ac:dyDescent="0.25">
      <c r="A41" t="str">
        <f>MID(Лист2!A40,1,SEARCH("ОЖ0",Лист2!A40)-1)</f>
        <v xml:space="preserve">Р1-8В-0,125-46,4кОм±1% -Т-А-М 
</v>
      </c>
      <c r="B41" t="s">
        <v>73</v>
      </c>
      <c r="C41" t="s">
        <v>145</v>
      </c>
      <c r="D41" s="3" t="s">
        <v>74</v>
      </c>
      <c r="E41" s="3" t="s">
        <v>148</v>
      </c>
      <c r="F41" t="s">
        <v>75</v>
      </c>
      <c r="G41" t="s">
        <v>12</v>
      </c>
      <c r="H41" t="s">
        <v>110</v>
      </c>
      <c r="I41" t="s">
        <v>128</v>
      </c>
      <c r="J41" s="4" t="str">
        <f t="shared" si="1"/>
        <v>0,125</v>
      </c>
      <c r="K41" s="4" t="s">
        <v>134</v>
      </c>
      <c r="L41" t="s">
        <v>140</v>
      </c>
      <c r="M41" s="4" t="s">
        <v>144</v>
      </c>
      <c r="N41" t="str">
        <f>MID(Лист2!A40,1,SEARCH("-Т-А-М",Лист2!A40)-1)</f>
        <v xml:space="preserve">Р1-8В-0,125-46,4кОм±1% </v>
      </c>
    </row>
    <row r="42" spans="1:14" x14ac:dyDescent="0.25">
      <c r="A42" t="str">
        <f>MID(Лист2!A41,1,SEARCH("ОЖ0",Лист2!A41)-1)</f>
        <v xml:space="preserve">Р1-8В-0,125-51,1кОм±1% -Т-А-М 
</v>
      </c>
      <c r="B42" t="s">
        <v>73</v>
      </c>
      <c r="C42" t="s">
        <v>145</v>
      </c>
      <c r="D42" s="3" t="s">
        <v>74</v>
      </c>
      <c r="E42" s="3" t="s">
        <v>148</v>
      </c>
      <c r="F42" t="s">
        <v>75</v>
      </c>
      <c r="G42" t="s">
        <v>12</v>
      </c>
      <c r="H42" t="s">
        <v>111</v>
      </c>
      <c r="I42" t="s">
        <v>128</v>
      </c>
      <c r="J42" s="4" t="str">
        <f t="shared" si="1"/>
        <v>0,125</v>
      </c>
      <c r="K42" s="4" t="s">
        <v>134</v>
      </c>
      <c r="L42" t="s">
        <v>140</v>
      </c>
      <c r="M42" s="4" t="s">
        <v>144</v>
      </c>
      <c r="N42" t="str">
        <f>MID(Лист2!A41,1,SEARCH("-Т-А-М",Лист2!A41)-1)</f>
        <v xml:space="preserve">Р1-8В-0,125-51,1кОм±1% </v>
      </c>
    </row>
    <row r="43" spans="1:14" x14ac:dyDescent="0.25">
      <c r="A43" t="str">
        <f>MID(Лист2!A42,1,SEARCH("ОЖ0",Лист2!A42)-1)</f>
        <v xml:space="preserve">Р1-8В-0,1-56,2кОм±1% -Т-А-М 
</v>
      </c>
      <c r="B43" t="s">
        <v>73</v>
      </c>
      <c r="C43" t="s">
        <v>150</v>
      </c>
      <c r="D43" s="3" t="s">
        <v>74</v>
      </c>
      <c r="E43" s="3" t="s">
        <v>148</v>
      </c>
      <c r="F43" t="s">
        <v>75</v>
      </c>
      <c r="G43" t="s">
        <v>12</v>
      </c>
      <c r="H43" t="s">
        <v>112</v>
      </c>
      <c r="I43" t="s">
        <v>128</v>
      </c>
      <c r="J43" s="4" t="str">
        <f t="shared" si="1"/>
        <v>0,1</v>
      </c>
      <c r="K43" s="4" t="s">
        <v>134</v>
      </c>
      <c r="L43" t="s">
        <v>140</v>
      </c>
      <c r="M43" s="4" t="s">
        <v>144</v>
      </c>
      <c r="N43" t="str">
        <f>MID(Лист2!A42,1,SEARCH("-Т-А-М",Лист2!A42)-1)</f>
        <v xml:space="preserve">Р1-8В-0,1-56,2кОм±1% </v>
      </c>
    </row>
    <row r="44" spans="1:14" x14ac:dyDescent="0.25">
      <c r="A44" t="str">
        <f>MID(Лист2!A43,1,SEARCH("ОЖ0",Лист2!A43)-1)</f>
        <v xml:space="preserve">Р1-8В-0,1-100кОм±1% -Т-А-М 
</v>
      </c>
      <c r="B44" t="s">
        <v>73</v>
      </c>
      <c r="C44" t="s">
        <v>150</v>
      </c>
      <c r="D44" s="3" t="s">
        <v>74</v>
      </c>
      <c r="E44" s="3" t="s">
        <v>148</v>
      </c>
      <c r="F44" t="s">
        <v>75</v>
      </c>
      <c r="G44" t="s">
        <v>12</v>
      </c>
      <c r="H44" t="s">
        <v>113</v>
      </c>
      <c r="I44" t="s">
        <v>128</v>
      </c>
      <c r="J44" s="4" t="str">
        <f t="shared" si="1"/>
        <v>0,1</v>
      </c>
      <c r="K44" s="4" t="s">
        <v>134</v>
      </c>
      <c r="L44" t="s">
        <v>140</v>
      </c>
      <c r="M44" s="4" t="s">
        <v>144</v>
      </c>
      <c r="N44" t="str">
        <f>MID(Лист2!A43,1,SEARCH("-Т-А-М",Лист2!A43)-1)</f>
        <v xml:space="preserve">Р1-8В-0,1-100кОм±1% </v>
      </c>
    </row>
    <row r="45" spans="1:14" x14ac:dyDescent="0.25">
      <c r="A45" t="str">
        <f>MID(Лист2!A44,1,SEARCH("ОЖ0",Лист2!A44)-1)</f>
        <v xml:space="preserve">Р1-8В-0,125-100кОм±1% -Т-А-М 
</v>
      </c>
      <c r="B45" t="s">
        <v>73</v>
      </c>
      <c r="C45" t="s">
        <v>145</v>
      </c>
      <c r="D45" s="3" t="s">
        <v>74</v>
      </c>
      <c r="E45" s="3" t="s">
        <v>148</v>
      </c>
      <c r="F45" t="s">
        <v>75</v>
      </c>
      <c r="G45" t="s">
        <v>12</v>
      </c>
      <c r="H45" t="s">
        <v>113</v>
      </c>
      <c r="I45" t="s">
        <v>128</v>
      </c>
      <c r="J45" s="4" t="str">
        <f t="shared" si="1"/>
        <v>0,125</v>
      </c>
      <c r="K45" s="4" t="s">
        <v>134</v>
      </c>
      <c r="L45" t="s">
        <v>140</v>
      </c>
      <c r="M45" s="4" t="s">
        <v>144</v>
      </c>
      <c r="N45" t="str">
        <f>MID(Лист2!A44,1,SEARCH("-Т-А-М",Лист2!A44)-1)</f>
        <v xml:space="preserve">Р1-8В-0,125-100кОм±1% </v>
      </c>
    </row>
    <row r="46" spans="1:14" x14ac:dyDescent="0.25">
      <c r="A46" t="str">
        <f>MID(Лист2!A45,1,SEARCH("ОЖ0",Лист2!A45)-1)</f>
        <v xml:space="preserve">Р1-8В-0,1-243кОм±1%-Л-П-М </v>
      </c>
      <c r="B46" t="s">
        <v>73</v>
      </c>
      <c r="C46" t="s">
        <v>150</v>
      </c>
      <c r="D46" s="3" t="s">
        <v>74</v>
      </c>
      <c r="E46" s="3" t="s">
        <v>148</v>
      </c>
      <c r="F46" t="s">
        <v>75</v>
      </c>
      <c r="G46" t="s">
        <v>12</v>
      </c>
      <c r="H46" t="s">
        <v>114</v>
      </c>
      <c r="I46" t="s">
        <v>128</v>
      </c>
      <c r="J46" s="4" t="str">
        <f t="shared" si="1"/>
        <v>0,1</v>
      </c>
      <c r="K46" s="4" t="s">
        <v>138</v>
      </c>
      <c r="L46" t="s">
        <v>140</v>
      </c>
      <c r="M46" s="4" t="s">
        <v>144</v>
      </c>
      <c r="N46" t="str">
        <f>MID(Лист2!A45,1,SEARCH("-Л-П",Лист2!A45)-1)</f>
        <v>Р1-8В-0,1-243кОм±1%</v>
      </c>
    </row>
    <row r="47" spans="1:14" x14ac:dyDescent="0.25">
      <c r="A47" t="str">
        <f>MID(Лист2!A46,1,SEARCH("ОЖ0",Лист2!A46)-1)</f>
        <v xml:space="preserve">Р1-8В-0,125-301кОм±1% -Т-А-М 
</v>
      </c>
      <c r="B47" t="s">
        <v>73</v>
      </c>
      <c r="C47" t="s">
        <v>145</v>
      </c>
      <c r="D47" s="3" t="s">
        <v>74</v>
      </c>
      <c r="E47" s="3" t="s">
        <v>148</v>
      </c>
      <c r="F47" t="s">
        <v>75</v>
      </c>
      <c r="G47" t="s">
        <v>12</v>
      </c>
      <c r="H47" t="s">
        <v>115</v>
      </c>
      <c r="I47" t="s">
        <v>128</v>
      </c>
      <c r="J47" s="4" t="str">
        <f t="shared" si="1"/>
        <v>0,125</v>
      </c>
      <c r="K47" s="4" t="s">
        <v>134</v>
      </c>
      <c r="L47" t="s">
        <v>140</v>
      </c>
      <c r="M47" s="4" t="s">
        <v>144</v>
      </c>
      <c r="N47" t="str">
        <f>MID(Лист2!A46,1,SEARCH("-Т-А-М",Лист2!A46)-1)</f>
        <v xml:space="preserve">Р1-8В-0,125-301кОм±1% </v>
      </c>
    </row>
    <row r="48" spans="1:14" x14ac:dyDescent="0.25">
      <c r="A48" t="str">
        <f>MID(Лист2!A47,1,SEARCH("ОЖ0",Лист2!A47)-1)</f>
        <v xml:space="preserve">Р1-8В-0,1-562кОм±1% -Т-А-М 
</v>
      </c>
      <c r="B48" t="s">
        <v>73</v>
      </c>
      <c r="C48" t="s">
        <v>150</v>
      </c>
      <c r="D48" s="3" t="s">
        <v>74</v>
      </c>
      <c r="E48" s="3" t="s">
        <v>148</v>
      </c>
      <c r="F48" t="s">
        <v>75</v>
      </c>
      <c r="G48" t="s">
        <v>12</v>
      </c>
      <c r="H48" t="s">
        <v>116</v>
      </c>
      <c r="I48" t="s">
        <v>128</v>
      </c>
      <c r="J48" s="4" t="str">
        <f t="shared" si="1"/>
        <v>0,1</v>
      </c>
      <c r="K48" s="4" t="s">
        <v>134</v>
      </c>
      <c r="L48" t="s">
        <v>140</v>
      </c>
      <c r="M48" s="4" t="s">
        <v>144</v>
      </c>
      <c r="N48" t="str">
        <f>MID(Лист2!A47,1,SEARCH("-Т-А-М",Лист2!A47)-1)</f>
        <v xml:space="preserve">Р1-8В-0,1-562кОм±1% </v>
      </c>
    </row>
    <row r="49" spans="1:14" x14ac:dyDescent="0.25">
      <c r="A49" t="str">
        <f>MID(Лист2!A48,1,SEARCH("ОЖ0",Лист2!A48)-1)</f>
        <v xml:space="preserve">Р1-8В-0,125-1МОм±1% -Т-А-М 
</v>
      </c>
      <c r="B49" t="s">
        <v>73</v>
      </c>
      <c r="C49" t="s">
        <v>145</v>
      </c>
      <c r="D49" s="3" t="s">
        <v>74</v>
      </c>
      <c r="E49" s="3" t="s">
        <v>148</v>
      </c>
      <c r="F49" t="s">
        <v>75</v>
      </c>
      <c r="G49" t="s">
        <v>12</v>
      </c>
      <c r="H49" t="s">
        <v>117</v>
      </c>
      <c r="I49" t="s">
        <v>128</v>
      </c>
      <c r="J49" s="4" t="str">
        <f t="shared" si="1"/>
        <v>0,125</v>
      </c>
      <c r="K49" s="4" t="s">
        <v>134</v>
      </c>
      <c r="L49" t="s">
        <v>140</v>
      </c>
      <c r="M49" s="4" t="s">
        <v>144</v>
      </c>
      <c r="N49" t="str">
        <f>MID(Лист2!A48,1,SEARCH("-Т-А-М",Лист2!A48)-1)</f>
        <v xml:space="preserve">Р1-8В-0,125-1МОм±1% </v>
      </c>
    </row>
    <row r="50" spans="1:14" x14ac:dyDescent="0.25">
      <c r="A50" t="str">
        <f>MID(Лист2!A49,1,SEARCH("ОЖ0",Лист2!A49)-1)</f>
        <v xml:space="preserve">Р1-8В-0,125-80,6кОм±1% -Т-А-М 
</v>
      </c>
      <c r="B50" t="s">
        <v>73</v>
      </c>
      <c r="C50" t="s">
        <v>145</v>
      </c>
      <c r="D50" s="3" t="s">
        <v>74</v>
      </c>
      <c r="E50" s="3" t="s">
        <v>148</v>
      </c>
      <c r="F50" t="s">
        <v>75</v>
      </c>
      <c r="G50" t="s">
        <v>12</v>
      </c>
      <c r="H50" t="s">
        <v>118</v>
      </c>
      <c r="I50" t="s">
        <v>128</v>
      </c>
      <c r="J50" s="4" t="str">
        <f t="shared" si="1"/>
        <v>0,125</v>
      </c>
      <c r="K50" s="4" t="s">
        <v>134</v>
      </c>
      <c r="L50" t="s">
        <v>140</v>
      </c>
      <c r="M50" s="4" t="s">
        <v>144</v>
      </c>
      <c r="N50" t="str">
        <f>MID(Лист2!A49,1,SEARCH("-Т-А-М",Лист2!A49)-1)</f>
        <v xml:space="preserve">Р1-8В-0,125-80,6кОм±1% </v>
      </c>
    </row>
    <row r="51" spans="1:14" x14ac:dyDescent="0.25">
      <c r="A51" t="str">
        <f>MID(Лист2!A50,1,SEARCH("ОЖ0",Лист2!A50)-1)</f>
        <v xml:space="preserve">Р1-8В-0,125-124кОм±1% -Т-А-М 
</v>
      </c>
      <c r="B51" t="s">
        <v>73</v>
      </c>
      <c r="C51" t="s">
        <v>145</v>
      </c>
      <c r="D51" s="3" t="s">
        <v>74</v>
      </c>
      <c r="E51" s="3" t="s">
        <v>148</v>
      </c>
      <c r="F51" t="s">
        <v>75</v>
      </c>
      <c r="G51" t="s">
        <v>12</v>
      </c>
      <c r="H51" t="s">
        <v>119</v>
      </c>
      <c r="I51" t="s">
        <v>128</v>
      </c>
      <c r="J51" s="4" t="str">
        <f t="shared" si="1"/>
        <v>0,125</v>
      </c>
      <c r="K51" s="4" t="s">
        <v>134</v>
      </c>
      <c r="L51" t="s">
        <v>140</v>
      </c>
      <c r="M51" s="4" t="s">
        <v>144</v>
      </c>
      <c r="N51" t="str">
        <f>MID(Лист2!A50,1,SEARCH("-Т-А-М",Лист2!A50)-1)</f>
        <v xml:space="preserve">Р1-8В-0,125-124кОм±1% </v>
      </c>
    </row>
    <row r="52" spans="1:14" x14ac:dyDescent="0.25">
      <c r="A52" t="str">
        <f>MID(Лист2!A51,1,SEARCH("ОЖ0",Лист2!A51)-1)</f>
        <v xml:space="preserve">Р1-8В-0,125-150кОм±1% -Т-А-М 
</v>
      </c>
      <c r="B52" t="s">
        <v>73</v>
      </c>
      <c r="C52" t="s">
        <v>145</v>
      </c>
      <c r="D52" s="3" t="s">
        <v>74</v>
      </c>
      <c r="E52" s="3" t="s">
        <v>148</v>
      </c>
      <c r="F52" t="s">
        <v>75</v>
      </c>
      <c r="G52" t="s">
        <v>12</v>
      </c>
      <c r="H52" t="s">
        <v>120</v>
      </c>
      <c r="I52" t="s">
        <v>128</v>
      </c>
      <c r="J52" s="4" t="str">
        <f t="shared" si="1"/>
        <v>0,125</v>
      </c>
      <c r="K52" s="4" t="s">
        <v>134</v>
      </c>
      <c r="L52" t="s">
        <v>140</v>
      </c>
      <c r="M52" s="4" t="s">
        <v>144</v>
      </c>
      <c r="N52" t="str">
        <f>MID(Лист2!A51,1,SEARCH("-Т-А-М",Лист2!A51)-1)</f>
        <v xml:space="preserve">Р1-8В-0,125-150кОм±1% </v>
      </c>
    </row>
    <row r="53" spans="1:14" x14ac:dyDescent="0.25">
      <c r="A53" t="str">
        <f>MID(Лист2!A52,1,SEARCH("ОЖ0",Лист2!A52)-1)</f>
        <v xml:space="preserve">Р1-8В-0,125-182кОм±1% -Т-А-М 
</v>
      </c>
      <c r="B53" t="s">
        <v>73</v>
      </c>
      <c r="C53" t="s">
        <v>145</v>
      </c>
      <c r="D53" s="3" t="s">
        <v>74</v>
      </c>
      <c r="E53" s="3" t="s">
        <v>148</v>
      </c>
      <c r="F53" t="s">
        <v>75</v>
      </c>
      <c r="G53" t="s">
        <v>12</v>
      </c>
      <c r="H53" t="s">
        <v>121</v>
      </c>
      <c r="I53" t="s">
        <v>128</v>
      </c>
      <c r="J53" s="4" t="str">
        <f t="shared" si="1"/>
        <v>0,125</v>
      </c>
      <c r="K53" s="4" t="s">
        <v>134</v>
      </c>
      <c r="L53" t="s">
        <v>140</v>
      </c>
      <c r="M53" s="4" t="s">
        <v>144</v>
      </c>
      <c r="N53" t="str">
        <f>MID(Лист2!A52,1,SEARCH("-Т-А-М",Лист2!A52)-1)</f>
        <v xml:space="preserve">Р1-8В-0,125-182кОм±1% </v>
      </c>
    </row>
    <row r="54" spans="1:14" x14ac:dyDescent="0.25">
      <c r="A54" t="str">
        <f>MID(Лист2!A53,1,SEARCH("ОЖ0",Лист2!A53)-1)</f>
        <v xml:space="preserve">Р1-8В-0,125-392кОм±1% -Т-А-М 
</v>
      </c>
      <c r="B54" t="s">
        <v>73</v>
      </c>
      <c r="C54" t="s">
        <v>145</v>
      </c>
      <c r="D54" s="3" t="s">
        <v>74</v>
      </c>
      <c r="E54" s="3" t="s">
        <v>148</v>
      </c>
      <c r="F54" t="s">
        <v>75</v>
      </c>
      <c r="G54" t="s">
        <v>12</v>
      </c>
      <c r="H54" t="s">
        <v>122</v>
      </c>
      <c r="I54" t="s">
        <v>128</v>
      </c>
      <c r="J54" s="4" t="str">
        <f t="shared" si="1"/>
        <v>0,125</v>
      </c>
      <c r="K54" s="4" t="s">
        <v>134</v>
      </c>
      <c r="L54" t="s">
        <v>140</v>
      </c>
      <c r="M54" s="4" t="s">
        <v>144</v>
      </c>
      <c r="N54" t="str">
        <f>MID(Лист2!A53,1,SEARCH("-Т-А-М",Лист2!A53)-1)</f>
        <v xml:space="preserve">Р1-8В-0,125-392кОм±1% </v>
      </c>
    </row>
    <row r="55" spans="1:14" x14ac:dyDescent="0.25">
      <c r="A55" t="str">
        <f>MID(Лист2!A54,1,SEARCH("ОЖ0",Лист2!A54)-1)</f>
        <v xml:space="preserve">С5-47 25 15Ом ±2% </v>
      </c>
      <c r="B55" t="s">
        <v>73</v>
      </c>
      <c r="C55" t="s">
        <v>152</v>
      </c>
      <c r="D55" s="3" t="s">
        <v>74</v>
      </c>
      <c r="E55" s="3" t="s">
        <v>148</v>
      </c>
      <c r="F55" t="s">
        <v>149</v>
      </c>
      <c r="G55" t="s">
        <v>12</v>
      </c>
      <c r="H55" t="s">
        <v>124</v>
      </c>
      <c r="I55" t="s">
        <v>131</v>
      </c>
      <c r="J55" s="4">
        <v>25</v>
      </c>
      <c r="K55" s="4"/>
      <c r="L55" t="s">
        <v>141</v>
      </c>
      <c r="M55" s="4" t="s">
        <v>144</v>
      </c>
      <c r="N55" t="str">
        <f>MID(Лист2!A54,1,SEARCH("ОЖ0",Лист2!A54)-1)</f>
        <v xml:space="preserve">С5-47 25 15Ом ±2% </v>
      </c>
    </row>
    <row r="56" spans="1:14" x14ac:dyDescent="0.25">
      <c r="A56" t="str">
        <f>MID(Лист2!A55,1,SEARCH("РКМУ",Лист2!A55)-1)</f>
        <v xml:space="preserve">Р2-105-0,75-0,022 Ом±5% -А 
</v>
      </c>
      <c r="B56" t="s">
        <v>73</v>
      </c>
      <c r="C56" t="s">
        <v>146</v>
      </c>
      <c r="D56" s="3" t="s">
        <v>74</v>
      </c>
      <c r="E56" s="3" t="s">
        <v>148</v>
      </c>
      <c r="F56" t="s">
        <v>75</v>
      </c>
      <c r="G56" t="s">
        <v>12</v>
      </c>
      <c r="H56" t="s">
        <v>126</v>
      </c>
      <c r="I56" t="s">
        <v>129</v>
      </c>
      <c r="J56" s="4">
        <v>0.75</v>
      </c>
      <c r="K56" s="4" t="s">
        <v>133</v>
      </c>
      <c r="L56" t="s">
        <v>142</v>
      </c>
      <c r="M56" s="4" t="s">
        <v>144</v>
      </c>
      <c r="N56" t="str">
        <f>MID(Лист2!A55,1,SEARCH("-А",Лист2!A55)-1)</f>
        <v xml:space="preserve">Р2-105-0,75-0,022 Ом±5% </v>
      </c>
    </row>
    <row r="57" spans="1:14" x14ac:dyDescent="0.25">
      <c r="A57" t="str">
        <f>MID(Лист2!A56,1,SEARCH("РКМУ",Лист2!A56)-1)</f>
        <v xml:space="preserve">Р2-105-0,75-0,068Ом±1% -А 
</v>
      </c>
      <c r="B57" t="s">
        <v>73</v>
      </c>
      <c r="C57" t="s">
        <v>146</v>
      </c>
      <c r="D57" s="3" t="s">
        <v>74</v>
      </c>
      <c r="E57" s="3" t="s">
        <v>148</v>
      </c>
      <c r="F57" t="s">
        <v>75</v>
      </c>
      <c r="G57" t="s">
        <v>12</v>
      </c>
      <c r="H57" t="s">
        <v>123</v>
      </c>
      <c r="I57" t="s">
        <v>128</v>
      </c>
      <c r="J57" s="4">
        <v>0.75</v>
      </c>
      <c r="K57" s="4" t="s">
        <v>133</v>
      </c>
      <c r="L57" t="s">
        <v>142</v>
      </c>
      <c r="M57" s="4" t="s">
        <v>144</v>
      </c>
      <c r="N57" t="str">
        <f>MID(Лист2!A56,1,SEARCH("-А",Лист2!A56)-1)</f>
        <v xml:space="preserve">Р2-105-0,75-0,068Ом±1% </v>
      </c>
    </row>
    <row r="58" spans="1:14" x14ac:dyDescent="0.25">
      <c r="A58" t="str">
        <f>MID(Лист2!A57,1,SEARCH("АЛЯР",Лист2!A57)-1)</f>
        <v xml:space="preserve">Р1-12-1-100 Ом ±1% -Т-"A" 
</v>
      </c>
      <c r="B58" t="s">
        <v>73</v>
      </c>
      <c r="C58" t="s">
        <v>146</v>
      </c>
      <c r="D58" s="3" t="s">
        <v>74</v>
      </c>
      <c r="E58" s="3" t="s">
        <v>148</v>
      </c>
      <c r="F58" t="s">
        <v>75</v>
      </c>
      <c r="G58" t="s">
        <v>12</v>
      </c>
      <c r="H58" t="s">
        <v>82</v>
      </c>
      <c r="I58" t="s">
        <v>128</v>
      </c>
      <c r="J58" s="4" t="str">
        <f t="shared" si="1"/>
        <v>1</v>
      </c>
      <c r="K58" s="4" t="s">
        <v>139</v>
      </c>
      <c r="L58" t="s">
        <v>143</v>
      </c>
      <c r="M58" s="4" t="s">
        <v>144</v>
      </c>
      <c r="N58" s="4" t="s">
        <v>153</v>
      </c>
    </row>
    <row r="59" spans="1:14" x14ac:dyDescent="0.25">
      <c r="A59" t="str">
        <f>MID(Лист2!A58,1,SEARCH("АЛЯР",Лист2!A58)-1)</f>
        <v xml:space="preserve">Р1-12-1-210 Ом ±1% -М-"A" 
</v>
      </c>
      <c r="B59" t="s">
        <v>73</v>
      </c>
      <c r="C59" t="s">
        <v>146</v>
      </c>
      <c r="D59" s="3" t="s">
        <v>74</v>
      </c>
      <c r="E59" s="3" t="s">
        <v>148</v>
      </c>
      <c r="F59" t="s">
        <v>75</v>
      </c>
      <c r="G59" t="s">
        <v>12</v>
      </c>
      <c r="H59" t="s">
        <v>125</v>
      </c>
      <c r="I59" t="s">
        <v>128</v>
      </c>
      <c r="J59" s="4" t="str">
        <f t="shared" si="1"/>
        <v>1</v>
      </c>
      <c r="K59" s="4" t="s">
        <v>135</v>
      </c>
      <c r="L59" t="s">
        <v>143</v>
      </c>
      <c r="M59" s="4" t="s">
        <v>144</v>
      </c>
      <c r="N59" s="4" t="s">
        <v>154</v>
      </c>
    </row>
    <row r="60" spans="1:14" x14ac:dyDescent="0.25">
      <c r="A60" t="str">
        <f>MID(Лист2!A59,1,SEARCH("АЛЯР",Лист2!A59)-1)</f>
        <v xml:space="preserve">Р1-12-1-2,43 кОм ±1% -М-"A" 
</v>
      </c>
      <c r="B60" t="s">
        <v>73</v>
      </c>
      <c r="C60" t="s">
        <v>146</v>
      </c>
      <c r="D60" s="3" t="s">
        <v>74</v>
      </c>
      <c r="E60" s="3" t="s">
        <v>148</v>
      </c>
      <c r="F60" t="s">
        <v>75</v>
      </c>
      <c r="G60" t="s">
        <v>12</v>
      </c>
      <c r="H60" t="s">
        <v>127</v>
      </c>
      <c r="I60" t="s">
        <v>128</v>
      </c>
      <c r="J60" s="4" t="str">
        <f t="shared" si="1"/>
        <v>1</v>
      </c>
      <c r="K60" s="4" t="s">
        <v>135</v>
      </c>
      <c r="L60" t="s">
        <v>143</v>
      </c>
      <c r="M60" s="4" t="s">
        <v>144</v>
      </c>
      <c r="N60" s="4" t="s">
        <v>155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15" zoomScaleNormal="100" workbookViewId="0">
      <selection activeCell="A21" sqref="A21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47</v>
      </c>
      <c r="B1" t="str">
        <f>MID(A1,1,SEARCH("ОЖ0",A1)-1)</f>
        <v xml:space="preserve">Р1-8В-0805-0-А-М
</v>
      </c>
    </row>
    <row r="2" spans="1:14" ht="31.5" x14ac:dyDescent="0.25">
      <c r="A2" s="1" t="s">
        <v>48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49</v>
      </c>
      <c r="B3" t="str">
        <f t="shared" si="0"/>
        <v xml:space="preserve">Р1-8В-1210-0-А-М 
</v>
      </c>
      <c r="N3" s="1"/>
    </row>
    <row r="4" spans="1:14" ht="31.5" x14ac:dyDescent="0.25">
      <c r="A4" s="1" t="s">
        <v>52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53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54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55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72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56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57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58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60</v>
      </c>
      <c r="D12" t="str">
        <f t="shared" si="2"/>
        <v>0,125</v>
      </c>
      <c r="H12">
        <v>0.125</v>
      </c>
    </row>
    <row r="13" spans="1:14" ht="31.5" x14ac:dyDescent="0.25">
      <c r="A13" s="1" t="s">
        <v>61</v>
      </c>
      <c r="D13" t="str">
        <f t="shared" si="2"/>
        <v>0,1</v>
      </c>
      <c r="H13">
        <v>0.1</v>
      </c>
    </row>
    <row r="14" spans="1:14" ht="31.5" x14ac:dyDescent="0.25">
      <c r="A14" s="1" t="s">
        <v>62</v>
      </c>
      <c r="D14" t="str">
        <f t="shared" si="2"/>
        <v>0,125</v>
      </c>
    </row>
    <row r="15" spans="1:14" ht="31.5" x14ac:dyDescent="0.25">
      <c r="A15" s="1" t="s">
        <v>64</v>
      </c>
      <c r="D15" t="str">
        <f t="shared" si="2"/>
        <v>0,1</v>
      </c>
    </row>
    <row r="16" spans="1:14" ht="31.5" x14ac:dyDescent="0.25">
      <c r="A16" s="1" t="s">
        <v>65</v>
      </c>
      <c r="D16" t="str">
        <f t="shared" si="2"/>
        <v>0,125</v>
      </c>
    </row>
    <row r="17" spans="1:4" ht="31.5" x14ac:dyDescent="0.25">
      <c r="A17" s="1" t="s">
        <v>66</v>
      </c>
      <c r="D17" t="str">
        <f t="shared" si="2"/>
        <v>0,25</v>
      </c>
    </row>
    <row r="18" spans="1:4" ht="31.5" x14ac:dyDescent="0.25">
      <c r="A18" s="1" t="s">
        <v>67</v>
      </c>
      <c r="D18" t="str">
        <f t="shared" si="2"/>
        <v>0,125</v>
      </c>
    </row>
    <row r="19" spans="1:4" ht="31.5" x14ac:dyDescent="0.25">
      <c r="A19" s="1" t="s">
        <v>68</v>
      </c>
      <c r="D19" t="str">
        <f t="shared" si="2"/>
        <v>0,1</v>
      </c>
    </row>
    <row r="20" spans="1:4" ht="31.5" x14ac:dyDescent="0.25">
      <c r="A20" s="1" t="s">
        <v>69</v>
      </c>
      <c r="D20" t="str">
        <f t="shared" si="2"/>
        <v>0,125</v>
      </c>
    </row>
    <row r="21" spans="1:4" ht="31.5" x14ac:dyDescent="0.25">
      <c r="A21" s="1" t="s">
        <v>70</v>
      </c>
      <c r="D21" t="str">
        <f t="shared" si="2"/>
        <v>0,1</v>
      </c>
    </row>
    <row r="22" spans="1:4" ht="31.5" x14ac:dyDescent="0.25">
      <c r="A22" s="1" t="s">
        <v>13</v>
      </c>
      <c r="D22" t="str">
        <f t="shared" si="2"/>
        <v>0,125</v>
      </c>
    </row>
    <row r="23" spans="1:4" ht="31.5" x14ac:dyDescent="0.25">
      <c r="A23" s="1" t="s">
        <v>14</v>
      </c>
      <c r="D23" t="str">
        <f t="shared" si="2"/>
        <v>0,125</v>
      </c>
    </row>
    <row r="24" spans="1:4" ht="47.25" x14ac:dyDescent="0.25">
      <c r="A24" s="1" t="s">
        <v>16</v>
      </c>
      <c r="D24" t="str">
        <f t="shared" si="2"/>
        <v>0,125</v>
      </c>
    </row>
    <row r="25" spans="1:4" ht="47.25" x14ac:dyDescent="0.25">
      <c r="A25" s="1" t="s">
        <v>17</v>
      </c>
      <c r="D25" t="str">
        <f t="shared" si="2"/>
        <v>0,125</v>
      </c>
    </row>
    <row r="26" spans="1:4" ht="47.25" x14ac:dyDescent="0.25">
      <c r="A26" s="1" t="s">
        <v>18</v>
      </c>
      <c r="D26" t="str">
        <f t="shared" si="2"/>
        <v>0,125</v>
      </c>
    </row>
    <row r="27" spans="1:4" ht="31.5" x14ac:dyDescent="0.25">
      <c r="A27" s="1" t="s">
        <v>19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20</v>
      </c>
      <c r="D28" t="str">
        <f t="shared" si="2"/>
        <v>0,125</v>
      </c>
    </row>
    <row r="29" spans="1:4" ht="31.5" x14ac:dyDescent="0.25">
      <c r="A29" s="1" t="s">
        <v>21</v>
      </c>
      <c r="D29" t="str">
        <f t="shared" si="2"/>
        <v>0,1</v>
      </c>
    </row>
    <row r="30" spans="1:4" ht="31.5" x14ac:dyDescent="0.25">
      <c r="A30" s="1" t="s">
        <v>22</v>
      </c>
      <c r="D30" t="str">
        <f t="shared" si="2"/>
        <v>0,1</v>
      </c>
    </row>
    <row r="31" spans="1:4" ht="47.25" x14ac:dyDescent="0.25">
      <c r="A31" s="1" t="s">
        <v>23</v>
      </c>
      <c r="D31" t="str">
        <f t="shared" si="2"/>
        <v>0,125</v>
      </c>
    </row>
    <row r="32" spans="1:4" ht="47.25" x14ac:dyDescent="0.25">
      <c r="A32" s="1" t="s">
        <v>24</v>
      </c>
      <c r="D32" t="str">
        <f t="shared" si="2"/>
        <v>0,125</v>
      </c>
    </row>
    <row r="33" spans="1:7" ht="31.5" x14ac:dyDescent="0.25">
      <c r="A33" s="1" t="s">
        <v>25</v>
      </c>
      <c r="D33" t="str">
        <f t="shared" si="2"/>
        <v>0,1</v>
      </c>
    </row>
    <row r="34" spans="1:7" ht="31.5" x14ac:dyDescent="0.25">
      <c r="A34" s="1" t="s">
        <v>26</v>
      </c>
      <c r="D34" t="str">
        <f t="shared" si="2"/>
        <v>0,125</v>
      </c>
    </row>
    <row r="35" spans="1:7" ht="31.5" x14ac:dyDescent="0.25">
      <c r="A35" s="1" t="s">
        <v>27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28</v>
      </c>
      <c r="D36" t="str">
        <f t="shared" si="2"/>
        <v>0,1</v>
      </c>
    </row>
    <row r="37" spans="1:7" ht="31.5" x14ac:dyDescent="0.25">
      <c r="A37" s="1" t="s">
        <v>29</v>
      </c>
      <c r="D37" t="str">
        <f t="shared" si="2"/>
        <v>0,25</v>
      </c>
    </row>
    <row r="38" spans="1:7" ht="47.25" x14ac:dyDescent="0.25">
      <c r="A38" s="1" t="s">
        <v>30</v>
      </c>
      <c r="D38" t="str">
        <f t="shared" si="2"/>
        <v>0,125</v>
      </c>
    </row>
    <row r="39" spans="1:7" ht="47.25" x14ac:dyDescent="0.25">
      <c r="A39" s="1" t="s">
        <v>31</v>
      </c>
      <c r="D39" t="str">
        <f t="shared" si="2"/>
        <v>0,125</v>
      </c>
    </row>
    <row r="40" spans="1:7" ht="47.25" x14ac:dyDescent="0.25">
      <c r="A40" s="1" t="s">
        <v>32</v>
      </c>
      <c r="D40" t="str">
        <f t="shared" si="2"/>
        <v>0,125</v>
      </c>
    </row>
    <row r="41" spans="1:7" ht="47.25" x14ac:dyDescent="0.25">
      <c r="A41" s="1" t="s">
        <v>33</v>
      </c>
      <c r="D41" t="str">
        <f t="shared" si="2"/>
        <v>0,125</v>
      </c>
    </row>
    <row r="42" spans="1:7" ht="31.5" x14ac:dyDescent="0.25">
      <c r="A42" s="1" t="s">
        <v>34</v>
      </c>
      <c r="D42" t="str">
        <f t="shared" si="2"/>
        <v>0,1</v>
      </c>
    </row>
    <row r="43" spans="1:7" ht="31.5" x14ac:dyDescent="0.25">
      <c r="A43" s="1" t="s">
        <v>35</v>
      </c>
      <c r="D43" t="str">
        <f t="shared" si="2"/>
        <v>0,1</v>
      </c>
    </row>
    <row r="44" spans="1:7" ht="47.25" x14ac:dyDescent="0.25">
      <c r="A44" s="1" t="s">
        <v>36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37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38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39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40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41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42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43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44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45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46</v>
      </c>
    </row>
    <row r="55" spans="1:7" ht="31.5" x14ac:dyDescent="0.25">
      <c r="A55" s="1" t="s">
        <v>50</v>
      </c>
    </row>
    <row r="56" spans="1:7" ht="31.5" x14ac:dyDescent="0.25">
      <c r="A56" s="1" t="s">
        <v>51</v>
      </c>
    </row>
    <row r="57" spans="1:7" ht="31.5" x14ac:dyDescent="0.25">
      <c r="A57" s="1" t="s">
        <v>59</v>
      </c>
    </row>
    <row r="58" spans="1:7" ht="31.5" x14ac:dyDescent="0.25">
      <c r="A58" s="1" t="s">
        <v>63</v>
      </c>
    </row>
    <row r="59" spans="1:7" ht="31.5" x14ac:dyDescent="0.25">
      <c r="A59" s="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2023-03-15T08:44:26Z</dcterms:modified>
</cp:coreProperties>
</file>