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SC.LENOVO-127726\Desktop\"/>
    </mc:Choice>
  </mc:AlternateContent>
  <xr:revisionPtr revIDLastSave="0" documentId="13_ncr:1_{77E5A343-1D5E-440E-9E8B-DF0CF846C817}" xr6:coauthVersionLast="47" xr6:coauthVersionMax="47" xr10:uidLastSave="{00000000-0000-0000-0000-000000000000}"/>
  <bookViews>
    <workbookView xWindow="-110" yWindow="-110" windowWidth="19420" windowHeight="10420" activeTab="2" xr2:uid="{75744369-F0BE-4E2B-9183-D1BD75C8D47A}"/>
  </bookViews>
  <sheets>
    <sheet name="Sheet1" sheetId="1" r:id="rId1"/>
    <sheet name="main" sheetId="4" r:id="rId2"/>
    <sheet name="New REF Store" sheetId="8" r:id="rId3"/>
    <sheet name="Sheet2_STS" sheetId="9" state="veryHidden" r:id="rId4"/>
    <sheet name="Sheet1_STS" sheetId="3" state="veryHidden" r:id="rId5"/>
    <sheet name="STS_1" sheetId="10" r:id="rId6"/>
    <sheet name="STS_2" sheetId="11" r:id="rId7"/>
    <sheet name="STS_3" sheetId="12" r:id="rId8"/>
    <sheet name="STS_4" sheetId="13" r:id="rId9"/>
  </sheets>
  <definedNames>
    <definedName name="ChartData" localSheetId="5">STS_1!$K$5:$K$19</definedName>
    <definedName name="ChartData" localSheetId="6">STS_2!$K$5:$K$13</definedName>
    <definedName name="ChartData" localSheetId="7">STS_3!$K$5:$K$25</definedName>
    <definedName name="ChartData" localSheetId="8">STS_4!$K$5:$K$10</definedName>
    <definedName name="InputValues" localSheetId="5">STS_1!$A$5:$A$19</definedName>
    <definedName name="InputValues" localSheetId="6">STS_2!$A$5:$A$13</definedName>
    <definedName name="InputValues" localSheetId="7">STS_3!$A$5:$A$25</definedName>
    <definedName name="InputValues" localSheetId="8">STS_4!$A$5:$A$10</definedName>
    <definedName name="OutputAddresses" localSheetId="5">STS_1!$B$4</definedName>
    <definedName name="OutputAddresses" localSheetId="6">STS_2!$B$4</definedName>
    <definedName name="OutputAddresses" localSheetId="7">STS_3!$B$4</definedName>
    <definedName name="OutputAddresses" localSheetId="8">STS_4!$B$4</definedName>
    <definedName name="OutputValues" localSheetId="5">STS_1!$B$5:$B$19</definedName>
    <definedName name="OutputValues" localSheetId="6">STS_2!$B$5:$B$13</definedName>
    <definedName name="OutputValues" localSheetId="7">STS_3!$B$5:$B$25</definedName>
    <definedName name="OutputValues" localSheetId="8">STS_4!$B$5:$B$10</definedName>
    <definedName name="solver_adj" localSheetId="1" hidden="1">main!$B$2:$B$4</definedName>
    <definedName name="solver_adj" localSheetId="2" hidden="1">'New REF Store'!$B$2:$B$5</definedName>
    <definedName name="solver_adj" localSheetId="0" hidden="1">Sheet1!$B$2:$B$4</definedName>
    <definedName name="solver_cvg" localSheetId="1" hidden="1">0.0001</definedName>
    <definedName name="solver_cvg" localSheetId="2" hidden="1">0.0001</definedName>
    <definedName name="solver_cvg" localSheetId="0" hidden="1">0.0001</definedName>
    <definedName name="solver_drv" localSheetId="1" hidden="1">1</definedName>
    <definedName name="solver_drv" localSheetId="2" hidden="1">1</definedName>
    <definedName name="solver_drv" localSheetId="0" hidden="1">1</definedName>
    <definedName name="solver_eng" localSheetId="1" hidden="1">2</definedName>
    <definedName name="solver_eng" localSheetId="2" hidden="1">2</definedName>
    <definedName name="solver_eng" localSheetId="0" hidden="1">2</definedName>
    <definedName name="solver_est" localSheetId="1" hidden="1">1</definedName>
    <definedName name="solver_est" localSheetId="2" hidden="1">1</definedName>
    <definedName name="solver_est" localSheetId="0" hidden="1">1</definedName>
    <definedName name="solver_itr" localSheetId="1" hidden="1">2147483647</definedName>
    <definedName name="solver_itr" localSheetId="2" hidden="1">2147483647</definedName>
    <definedName name="solver_itr" localSheetId="0" hidden="1">2147483647</definedName>
    <definedName name="solver_lhs1" localSheetId="1" hidden="1">main!$B$10:$B$12</definedName>
    <definedName name="solver_lhs1" localSheetId="2" hidden="1">'New REF Store'!$B$11:$B$14</definedName>
    <definedName name="solver_lhs1" localSheetId="0" hidden="1">Sheet1!$B$10:$B$12</definedName>
    <definedName name="solver_lhs2" localSheetId="1" hidden="1">main!$B$13</definedName>
    <definedName name="solver_lhs2" localSheetId="2" hidden="1">'New REF Store'!$B$2:$B$5</definedName>
    <definedName name="solver_lhs2" localSheetId="0" hidden="1">Sheet1!$B$2:$B$4</definedName>
    <definedName name="solver_lhs3" localSheetId="1" hidden="1">main!$B$2:$B$4</definedName>
    <definedName name="solver_lhs3" localSheetId="2" hidden="1">'New REF Store'!$B$2:$B$5</definedName>
    <definedName name="solver_lhs4" localSheetId="1" hidden="1">main!$B$2:$B$4</definedName>
    <definedName name="solver_mip" localSheetId="1" hidden="1">2147483647</definedName>
    <definedName name="solver_mip" localSheetId="2" hidden="1">2147483647</definedName>
    <definedName name="solver_mip" localSheetId="0" hidden="1">2147483647</definedName>
    <definedName name="solver_mni" localSheetId="1" hidden="1">30</definedName>
    <definedName name="solver_mni" localSheetId="2" hidden="1">30</definedName>
    <definedName name="solver_mni" localSheetId="0" hidden="1">30</definedName>
    <definedName name="solver_mrt" localSheetId="1" hidden="1">0.075</definedName>
    <definedName name="solver_mrt" localSheetId="2" hidden="1">0.075</definedName>
    <definedName name="solver_mrt" localSheetId="0" hidden="1">0.075</definedName>
    <definedName name="solver_msl" localSheetId="1" hidden="1">2</definedName>
    <definedName name="solver_msl" localSheetId="2" hidden="1">2</definedName>
    <definedName name="solver_msl" localSheetId="0" hidden="1">2</definedName>
    <definedName name="solver_neg" localSheetId="1" hidden="1">1</definedName>
    <definedName name="solver_neg" localSheetId="2" hidden="1">1</definedName>
    <definedName name="solver_neg" localSheetId="0" hidden="1">1</definedName>
    <definedName name="solver_nod" localSheetId="1" hidden="1">2147483647</definedName>
    <definedName name="solver_nod" localSheetId="2" hidden="1">2147483647</definedName>
    <definedName name="solver_nod" localSheetId="0" hidden="1">2147483647</definedName>
    <definedName name="solver_num" localSheetId="1" hidden="1">4</definedName>
    <definedName name="solver_num" localSheetId="2" hidden="1">3</definedName>
    <definedName name="solver_num" localSheetId="0" hidden="1">2</definedName>
    <definedName name="solver_nwt" localSheetId="1" hidden="1">1</definedName>
    <definedName name="solver_nwt" localSheetId="2" hidden="1">1</definedName>
    <definedName name="solver_nwt" localSheetId="0" hidden="1">1</definedName>
    <definedName name="solver_opt" localSheetId="1" hidden="1">main!$B$7</definedName>
    <definedName name="solver_opt" localSheetId="2" hidden="1">'New REF Store'!$B$8</definedName>
    <definedName name="solver_opt" localSheetId="0" hidden="1">Sheet1!$B$7</definedName>
    <definedName name="solver_pre" localSheetId="1" hidden="1">0.000001</definedName>
    <definedName name="solver_pre" localSheetId="2" hidden="1">0.000001</definedName>
    <definedName name="solver_pre" localSheetId="0" hidden="1">0.000001</definedName>
    <definedName name="solver_rbv" localSheetId="1" hidden="1">1</definedName>
    <definedName name="solver_rbv" localSheetId="2" hidden="1">1</definedName>
    <definedName name="solver_rbv" localSheetId="0" hidden="1">1</definedName>
    <definedName name="solver_rel1" localSheetId="1" hidden="1">1</definedName>
    <definedName name="solver_rel1" localSheetId="2" hidden="1">1</definedName>
    <definedName name="solver_rel1" localSheetId="0" hidden="1">1</definedName>
    <definedName name="solver_rel2" localSheetId="1" hidden="1">1</definedName>
    <definedName name="solver_rel2" localSheetId="2" hidden="1">4</definedName>
    <definedName name="solver_rel2" localSheetId="0" hidden="1">3</definedName>
    <definedName name="solver_rel3" localSheetId="1" hidden="1">4</definedName>
    <definedName name="solver_rel3" localSheetId="2" hidden="1">3</definedName>
    <definedName name="solver_rel4" localSheetId="1" hidden="1">3</definedName>
    <definedName name="solver_rhs1" localSheetId="1" hidden="1">main!$D$10:$D$12</definedName>
    <definedName name="solver_rhs1" localSheetId="2" hidden="1">'New REF Store'!$D$11:$D$14</definedName>
    <definedName name="solver_rhs1" localSheetId="0" hidden="1">Sheet1!$D$10:$D$12</definedName>
    <definedName name="solver_rhs2" localSheetId="1" hidden="1">main!$D$13</definedName>
    <definedName name="solver_rhs2" localSheetId="2" hidden="1">"integer"</definedName>
    <definedName name="solver_rhs2" localSheetId="0" hidden="1">1</definedName>
    <definedName name="solver_rhs3" localSheetId="1" hidden="1">"integer"</definedName>
    <definedName name="solver_rhs3" localSheetId="2" hidden="1">1</definedName>
    <definedName name="solver_rhs4" localSheetId="1" hidden="1">1</definedName>
    <definedName name="solver_rlx" localSheetId="1" hidden="1">2</definedName>
    <definedName name="solver_rlx" localSheetId="2" hidden="1">2</definedName>
    <definedName name="solver_rlx" localSheetId="0" hidden="1">2</definedName>
    <definedName name="solver_rsd" localSheetId="1" hidden="1">0</definedName>
    <definedName name="solver_rsd" localSheetId="2" hidden="1">0</definedName>
    <definedName name="solver_rsd" localSheetId="0" hidden="1">0</definedName>
    <definedName name="solver_scl" localSheetId="1" hidden="1">1</definedName>
    <definedName name="solver_scl" localSheetId="2" hidden="1">1</definedName>
    <definedName name="solver_scl" localSheetId="0" hidden="1">1</definedName>
    <definedName name="solver_sho" localSheetId="1" hidden="1">2</definedName>
    <definedName name="solver_sho" localSheetId="2" hidden="1">2</definedName>
    <definedName name="solver_sho" localSheetId="0" hidden="1">2</definedName>
    <definedName name="solver_ssz" localSheetId="1" hidden="1">100</definedName>
    <definedName name="solver_ssz" localSheetId="2" hidden="1">100</definedName>
    <definedName name="solver_ssz" localSheetId="0" hidden="1">100</definedName>
    <definedName name="solver_tim" localSheetId="1" hidden="1">2147483647</definedName>
    <definedName name="solver_tim" localSheetId="2" hidden="1">2147483647</definedName>
    <definedName name="solver_tim" localSheetId="0" hidden="1">2147483647</definedName>
    <definedName name="solver_tol" localSheetId="1" hidden="1">0.01</definedName>
    <definedName name="solver_tol" localSheetId="2" hidden="1">0.01</definedName>
    <definedName name="solver_tol" localSheetId="0" hidden="1">0.01</definedName>
    <definedName name="solver_typ" localSheetId="1" hidden="1">1</definedName>
    <definedName name="solver_typ" localSheetId="2" hidden="1">1</definedName>
    <definedName name="solver_typ" localSheetId="0" hidden="1">1</definedName>
    <definedName name="solver_val" localSheetId="1" hidden="1">0</definedName>
    <definedName name="solver_val" localSheetId="2" hidden="1">0</definedName>
    <definedName name="solver_val" localSheetId="0" hidden="1">0</definedName>
    <definedName name="solver_ver" localSheetId="1" hidden="1">3</definedName>
    <definedName name="solver_ver" localSheetId="2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8" l="1"/>
  <c r="F5" i="8"/>
  <c r="E5" i="8"/>
  <c r="K1" i="13"/>
  <c r="K10" i="13"/>
  <c r="K9" i="13"/>
  <c r="K8" i="13"/>
  <c r="K7" i="13"/>
  <c r="K6" i="13"/>
  <c r="K5" i="13"/>
  <c r="J4" i="13"/>
  <c r="K1" i="12"/>
  <c r="K25" i="12"/>
  <c r="K24" i="12"/>
  <c r="K23" i="12"/>
  <c r="K22" i="12"/>
  <c r="K21" i="12"/>
  <c r="K20" i="12"/>
  <c r="K19" i="12"/>
  <c r="K18" i="12"/>
  <c r="K17" i="12"/>
  <c r="K16" i="12"/>
  <c r="K15" i="12"/>
  <c r="K14" i="12"/>
  <c r="K13" i="12"/>
  <c r="K12" i="12"/>
  <c r="K11" i="12"/>
  <c r="K10" i="12"/>
  <c r="K9" i="12"/>
  <c r="K8" i="12"/>
  <c r="K7" i="12"/>
  <c r="K6" i="12"/>
  <c r="K5" i="12"/>
  <c r="J4" i="12"/>
  <c r="K1" i="11"/>
  <c r="K13" i="11"/>
  <c r="K12" i="11"/>
  <c r="K11" i="11"/>
  <c r="K10" i="11"/>
  <c r="K9" i="11"/>
  <c r="K8" i="11"/>
  <c r="K7" i="11"/>
  <c r="K6" i="11"/>
  <c r="K5" i="11"/>
  <c r="J4" i="11"/>
  <c r="K1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K5" i="10"/>
  <c r="J4" i="10"/>
  <c r="B5" i="4"/>
  <c r="F6" i="8" l="1"/>
  <c r="E6" i="8"/>
  <c r="D6" i="8"/>
  <c r="B13" i="8" a="1"/>
  <c r="B13" i="8" s="1"/>
  <c r="B12" i="8" a="1"/>
  <c r="B12" i="8" s="1"/>
  <c r="B11" i="8"/>
  <c r="B8" i="8" a="1"/>
  <c r="B8" i="8" s="1"/>
  <c r="B6" i="8"/>
  <c r="B14" i="8"/>
  <c r="B13" i="4"/>
  <c r="B7" i="4" a="1"/>
  <c r="B7" i="4" s="1"/>
  <c r="B12" i="4" a="1"/>
  <c r="B12" i="4" s="1"/>
  <c r="B11" i="4" a="1"/>
  <c r="B11" i="4" s="1"/>
  <c r="B10" i="4"/>
  <c r="F5" i="4"/>
  <c r="E5" i="4"/>
  <c r="D5" i="4"/>
  <c r="B12" i="1" a="1"/>
  <c r="B12" i="1" s="1"/>
  <c r="B11" i="1" a="1"/>
  <c r="B11" i="1" s="1"/>
  <c r="F5" i="1"/>
  <c r="E5" i="1"/>
  <c r="D5" i="1"/>
  <c r="B10" i="1"/>
  <c r="B7" i="1" a="1"/>
  <c r="B7" i="1" s="1"/>
  <c r="B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STSC</author>
  </authors>
  <commentList>
    <comment ref="B5" authorId="0" shapeId="0" xr:uid="{4161FDDC-51B2-4729-AACA-D682A7249BB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6" authorId="0" shapeId="0" xr:uid="{F7CE33B8-5ECC-4D4A-BED0-248006B1F3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7" authorId="0" shapeId="0" xr:uid="{AA367B97-D6FA-4892-89F0-DE886CF127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09147F17-3C3D-4AE6-BBA9-2EB9C864A3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1EE69D22-D05F-44E0-BFAC-3A54428DB65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94B63B5A-52FC-4736-A721-77894CCB82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36D203E4-E3A4-46CA-9576-3EF170F7C7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283C93CC-BAD3-4E21-B804-1E2A5C316C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E06E5A22-8A77-465A-A7FC-37F35C9C48E3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4" authorId="0" shapeId="0" xr:uid="{F4BCB755-E88E-4971-81B8-4CE69DC3393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5" authorId="0" shapeId="0" xr:uid="{68A06440-8A4B-42C0-80A3-AA53BC4BC8B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6" authorId="0" shapeId="0" xr:uid="{8CA95A39-8680-447E-ADD0-3C4367808B3C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7" authorId="0" shapeId="0" xr:uid="{827D2A88-9CC6-4CB4-9595-740AB49BEE2A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8" authorId="0" shapeId="0" xr:uid="{A0F17E2B-7803-4DC8-BE0D-B8F4C64FE771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9" authorId="0" shapeId="0" xr:uid="{0B18C192-92EC-4CC7-85D7-B0C8F2C16E9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STSC</author>
  </authors>
  <commentList>
    <comment ref="B5" authorId="0" shapeId="0" xr:uid="{B5A7C1C8-50C4-42F9-9071-CCD3B2AF30AF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6" authorId="0" shapeId="0" xr:uid="{83852F75-B513-4DD1-BA0E-8246BFD0666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3F11D40C-0E21-4D09-8DF9-F897E9801B2B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8" authorId="0" shapeId="0" xr:uid="{28A48761-5A38-4D79-8195-7F49D8075E76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9" authorId="0" shapeId="0" xr:uid="{F8FB1B07-4429-4824-B2BB-34892E0BE01D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0" authorId="0" shapeId="0" xr:uid="{E7FDBFCF-7453-4B8A-8F6A-95AFC3AB489F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1" authorId="0" shapeId="0" xr:uid="{CD4A3EA4-E82A-4555-A269-DAF420C97F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1FDB742B-6605-4C3E-B938-CA4CBE717A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9A65D1DC-D9A1-4864-BD6E-5F3FB9C2EB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STSC</author>
  </authors>
  <commentList>
    <comment ref="B5" authorId="0" shapeId="0" xr:uid="{A3E773C6-C7DC-49DE-AE2D-C3D05263FCF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6" authorId="0" shapeId="0" xr:uid="{F281E511-37D3-41D3-909F-44FFBEEF2E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806165F7-5798-480C-B37A-DDA8314FE7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E671705B-A581-4203-AFFA-AD46B807C4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7A588412-B83F-4035-AC9A-F4C7B2B569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3EF68AE3-541C-42FA-9A99-81A7E6832C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5668B12B-E03D-462B-AD92-7250792F846D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2" authorId="0" shapeId="0" xr:uid="{18F13B35-0B6B-421D-835F-47E9594AF7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AE5B26CF-4184-4BFD-B36B-E90731BA55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" authorId="0" shapeId="0" xr:uid="{DBDF95AD-757F-4FF4-A9B4-3F878B589B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" authorId="0" shapeId="0" xr:uid="{4B00BE4B-6862-46EB-ADAC-5CD074E95A5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6" authorId="0" shapeId="0" xr:uid="{B6153639-81CA-4EC5-B94F-F1A73D306A04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7" authorId="0" shapeId="0" xr:uid="{8B163C2E-6B0B-47C7-B089-C6A7F8070796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8" authorId="0" shapeId="0" xr:uid="{E33BB1E8-32E6-4FA3-BB7A-F469F1182203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9" authorId="0" shapeId="0" xr:uid="{2A04C407-FCBF-4A4C-A705-CBD414FC9025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20" authorId="0" shapeId="0" xr:uid="{4F343A56-34FC-464B-AD69-3C70F204BC83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21" authorId="0" shapeId="0" xr:uid="{699FE543-87BA-49FC-B352-01838A9563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" authorId="0" shapeId="0" xr:uid="{FA367F97-52AD-4EBE-8497-A3D3911487C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" authorId="0" shapeId="0" xr:uid="{2B20F696-0014-450F-9FD0-A0AFAADE62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" authorId="0" shapeId="0" xr:uid="{CCC31CFB-7BC0-48B0-914E-5E877F52F703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25" authorId="0" shapeId="0" xr:uid="{CF609D5E-A98F-4530-ABD6-060D88296A0E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STSC</author>
  </authors>
  <commentList>
    <comment ref="B5" authorId="0" shapeId="0" xr:uid="{4A5149D4-464C-4A6A-8143-F084261608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76734B1D-2E10-4C3C-82D2-2E1068048C08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7" authorId="0" shapeId="0" xr:uid="{A2B368C8-9FCD-4F39-91E3-E07866B6020F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8" authorId="0" shapeId="0" xr:uid="{02BBFF5B-FD8C-4B50-AF02-863E789114C3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9" authorId="0" shapeId="0" xr:uid="{5990541C-68D4-4442-83B4-5468C0EBF4B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8A466275-2AFA-4CE5-8329-94F0C394BDB4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<sst xmlns="http://schemas.openxmlformats.org/spreadsheetml/2006/main" count="98" uniqueCount="36">
  <si>
    <t>Decision Variables</t>
  </si>
  <si>
    <t>Number of convenient stores</t>
  </si>
  <si>
    <t>Number of pharmaceutical stores</t>
  </si>
  <si>
    <t>Number of expanded services stores</t>
  </si>
  <si>
    <t>X1=</t>
  </si>
  <si>
    <t>X2=</t>
  </si>
  <si>
    <t>X3=</t>
  </si>
  <si>
    <t>Total =</t>
  </si>
  <si>
    <t>Objective Function</t>
  </si>
  <si>
    <t>Net Annually (in millions)</t>
  </si>
  <si>
    <t>Constraints</t>
  </si>
  <si>
    <t>LHS</t>
  </si>
  <si>
    <t>RHS</t>
  </si>
  <si>
    <t>Total number of stores X1 + X2 + X3</t>
  </si>
  <si>
    <t>&lt;=</t>
  </si>
  <si>
    <t>Construction Capital</t>
  </si>
  <si>
    <t>Construction Costs (in millions)</t>
  </si>
  <si>
    <t>Number of employees</t>
  </si>
  <si>
    <t xml:space="preserve">Number of Pharmaceutical store X2 </t>
  </si>
  <si>
    <t>Number of stores X1, X2, X3  &gt;= 1</t>
  </si>
  <si>
    <t>X4=</t>
  </si>
  <si>
    <t>Total number of stores X1 + X2 + X3 + X4</t>
  </si>
  <si>
    <t>Number of stores X1, X2, X3,X4  &gt;= 1</t>
  </si>
  <si>
    <t>Number of stores = integer</t>
  </si>
  <si>
    <t>$B$7</t>
  </si>
  <si>
    <t>Input</t>
  </si>
  <si>
    <t>Oneway analysis for Solver model in Sheet2 worksheet</t>
  </si>
  <si>
    <t>Input (cell $D$10) values along side, output cell(s) along top</t>
  </si>
  <si>
    <t>Data for chart</t>
  </si>
  <si>
    <t>Not feasible</t>
  </si>
  <si>
    <t>Input (cell $D$11) values along side, output cell(s) along top</t>
  </si>
  <si>
    <t>Input (cell $D$12) values along side, output cell(s) along top</t>
  </si>
  <si>
    <t>$D$13</t>
  </si>
  <si>
    <t>Input (cell $D$13) values along side, output cell(s) along top</t>
  </si>
  <si>
    <t>Number of supermarket services stores</t>
  </si>
  <si>
    <t>Trial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</si>
</sst>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i/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49" fontId="0" fillId="0" borderId="0" xfId="0" applyNumberFormat="1"/>
    <xf numFmtId="0" fontId="0" fillId="0" borderId="1" xfId="0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right" textRotation="90"/>
    </xf>
    <xf numFmtId="0" fontId="0" fillId="4" borderId="0" xfId="0" applyFill="1" applyAlignment="1">
      <alignment horizontal="right" textRotation="90"/>
    </xf>
    <xf numFmtId="0" fontId="5" fillId="0" borderId="0" xfId="0" applyFont="1"/>
    <xf numFmtId="0" fontId="0" fillId="5" borderId="2" xfId="0" applyFill="1" applyBorder="1"/>
    <xf numFmtId="0" fontId="0" fillId="5" borderId="15" xfId="0" applyFill="1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2" xfId="0" applyNumberFormat="1" applyBorder="1"/>
    <xf numFmtId="0" fontId="0" fillId="0" borderId="6" xfId="0" applyFill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Normal" xfId="0" builtinId="0"/>
    <cellStyle name="Normal 2" xfId="1" xr:uid="{4AB75ED8-3FFF-47C0-A7EA-969845C5A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STS_1!$K$1</c:f>
          <c:strCache>
            <c:ptCount val="1"/>
            <c:pt idx="0">
              <c:v>Sensitivity of $B$7 to Input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STS_1!$A$5:$A$19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STS_1!$K$5:$K$19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7.8000000000000007</c:v>
                </c:pt>
                <c:pt idx="3">
                  <c:v>11.799999999999999</c:v>
                </c:pt>
                <c:pt idx="4">
                  <c:v>14.399999999999999</c:v>
                </c:pt>
                <c:pt idx="5">
                  <c:v>17</c:v>
                </c:pt>
                <c:pt idx="6">
                  <c:v>19.600000000000001</c:v>
                </c:pt>
                <c:pt idx="7">
                  <c:v>22.2</c:v>
                </c:pt>
                <c:pt idx="8">
                  <c:v>22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9-4DF7-80A4-257D0DFD7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4087024"/>
        <c:axId val="264088688"/>
      </c:lineChart>
      <c:catAx>
        <c:axId val="264087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($D$10)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4088688"/>
        <c:crosses val="autoZero"/>
        <c:auto val="1"/>
        <c:lblAlgn val="ctr"/>
        <c:lblOffset val="100"/>
        <c:noMultiLvlLbl val="0"/>
      </c:catAx>
      <c:valAx>
        <c:axId val="264088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4087024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STS_2!$K$1</c:f>
          <c:strCache>
            <c:ptCount val="1"/>
            <c:pt idx="0">
              <c:v>Sensitivity of $B$7 to Input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STS_2!$A$5:$A$13</c:f>
              <c:numCache>
                <c:formatCode>General</c:formatCode>
                <c:ptCount val="9"/>
                <c:pt idx="0">
                  <c:v>70</c:v>
                </c:pt>
                <c:pt idx="1">
                  <c:v>72.5</c:v>
                </c:pt>
                <c:pt idx="2">
                  <c:v>75</c:v>
                </c:pt>
                <c:pt idx="3">
                  <c:v>77.5</c:v>
                </c:pt>
                <c:pt idx="4">
                  <c:v>80</c:v>
                </c:pt>
                <c:pt idx="5">
                  <c:v>82.5</c:v>
                </c:pt>
                <c:pt idx="6">
                  <c:v>85</c:v>
                </c:pt>
                <c:pt idx="7">
                  <c:v>87.5</c:v>
                </c:pt>
                <c:pt idx="8">
                  <c:v>90</c:v>
                </c:pt>
              </c:numCache>
            </c:numRef>
          </c:cat>
          <c:val>
            <c:numRef>
              <c:f>STS_2!$K$5:$K$13</c:f>
              <c:numCache>
                <c:formatCode>General</c:formatCode>
                <c:ptCount val="9"/>
                <c:pt idx="0">
                  <c:v>20.399999999999999</c:v>
                </c:pt>
                <c:pt idx="1">
                  <c:v>20.6</c:v>
                </c:pt>
                <c:pt idx="2">
                  <c:v>20.8</c:v>
                </c:pt>
                <c:pt idx="3">
                  <c:v>20.8</c:v>
                </c:pt>
                <c:pt idx="4">
                  <c:v>22</c:v>
                </c:pt>
                <c:pt idx="5">
                  <c:v>22</c:v>
                </c:pt>
                <c:pt idx="6">
                  <c:v>22.2</c:v>
                </c:pt>
                <c:pt idx="7">
                  <c:v>22.2</c:v>
                </c:pt>
                <c:pt idx="8">
                  <c:v>22.2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81-47AD-9D89-8A9138962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4813312"/>
        <c:axId val="704812064"/>
      </c:lineChart>
      <c:catAx>
        <c:axId val="704813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($D$11)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4812064"/>
        <c:crosses val="autoZero"/>
        <c:auto val="1"/>
        <c:lblAlgn val="ctr"/>
        <c:lblOffset val="100"/>
        <c:noMultiLvlLbl val="0"/>
      </c:catAx>
      <c:valAx>
        <c:axId val="704812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4813312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STS_3!$K$1</c:f>
          <c:strCache>
            <c:ptCount val="1"/>
            <c:pt idx="0">
              <c:v>Sensitivity of $B$7 to Input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STS_3!$A$5:$A$25</c:f>
              <c:numCache>
                <c:formatCode>General</c:formatCode>
                <c:ptCount val="21"/>
                <c:pt idx="0">
                  <c:v>250</c:v>
                </c:pt>
                <c:pt idx="1">
                  <c:v>255</c:v>
                </c:pt>
                <c:pt idx="2">
                  <c:v>260</c:v>
                </c:pt>
                <c:pt idx="3">
                  <c:v>265</c:v>
                </c:pt>
                <c:pt idx="4">
                  <c:v>270</c:v>
                </c:pt>
                <c:pt idx="5">
                  <c:v>275</c:v>
                </c:pt>
                <c:pt idx="6">
                  <c:v>280</c:v>
                </c:pt>
                <c:pt idx="7">
                  <c:v>285</c:v>
                </c:pt>
                <c:pt idx="8">
                  <c:v>290</c:v>
                </c:pt>
                <c:pt idx="9">
                  <c:v>295</c:v>
                </c:pt>
                <c:pt idx="10">
                  <c:v>300</c:v>
                </c:pt>
                <c:pt idx="11">
                  <c:v>305</c:v>
                </c:pt>
                <c:pt idx="12">
                  <c:v>310</c:v>
                </c:pt>
                <c:pt idx="13">
                  <c:v>315</c:v>
                </c:pt>
                <c:pt idx="14">
                  <c:v>320</c:v>
                </c:pt>
                <c:pt idx="15">
                  <c:v>325</c:v>
                </c:pt>
                <c:pt idx="16">
                  <c:v>330</c:v>
                </c:pt>
                <c:pt idx="17">
                  <c:v>335</c:v>
                </c:pt>
                <c:pt idx="18">
                  <c:v>340</c:v>
                </c:pt>
                <c:pt idx="19">
                  <c:v>345</c:v>
                </c:pt>
                <c:pt idx="20">
                  <c:v>350</c:v>
                </c:pt>
              </c:numCache>
            </c:numRef>
          </c:cat>
          <c:val>
            <c:numRef>
              <c:f>STS_3!$K$5:$K$25</c:f>
              <c:numCache>
                <c:formatCode>General</c:formatCode>
                <c:ptCount val="21"/>
                <c:pt idx="0">
                  <c:v>19.600000000000001</c:v>
                </c:pt>
                <c:pt idx="1">
                  <c:v>19.600000000000001</c:v>
                </c:pt>
                <c:pt idx="2">
                  <c:v>19.600000000000001</c:v>
                </c:pt>
                <c:pt idx="3">
                  <c:v>19.600000000000001</c:v>
                </c:pt>
                <c:pt idx="4">
                  <c:v>20.8</c:v>
                </c:pt>
                <c:pt idx="5">
                  <c:v>20.8</c:v>
                </c:pt>
                <c:pt idx="6">
                  <c:v>20.8</c:v>
                </c:pt>
                <c:pt idx="7">
                  <c:v>22.2</c:v>
                </c:pt>
                <c:pt idx="8">
                  <c:v>22.2</c:v>
                </c:pt>
                <c:pt idx="9">
                  <c:v>22.2</c:v>
                </c:pt>
                <c:pt idx="10">
                  <c:v>22</c:v>
                </c:pt>
                <c:pt idx="11">
                  <c:v>22.2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23.200000000000003</c:v>
                </c:pt>
                <c:pt idx="17">
                  <c:v>23.200000000000003</c:v>
                </c:pt>
                <c:pt idx="18">
                  <c:v>23.200000000000003</c:v>
                </c:pt>
                <c:pt idx="19">
                  <c:v>23</c:v>
                </c:pt>
                <c:pt idx="2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ED-466D-8CD6-38141DDE9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087216"/>
        <c:axId val="550086384"/>
      </c:lineChart>
      <c:catAx>
        <c:axId val="550087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($D$12)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0086384"/>
        <c:crosses val="autoZero"/>
        <c:auto val="1"/>
        <c:lblAlgn val="ctr"/>
        <c:lblOffset val="100"/>
        <c:noMultiLvlLbl val="0"/>
      </c:catAx>
      <c:valAx>
        <c:axId val="550086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0087216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STS_4!$K$1</c:f>
          <c:strCache>
            <c:ptCount val="1"/>
            <c:pt idx="0">
              <c:v>Sensitivity of $B$7 to Input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STS_4!$A$5:$A$10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STS_4!$K$5:$K$10</c:f>
              <c:numCache>
                <c:formatCode>General</c:formatCode>
                <c:ptCount val="6"/>
                <c:pt idx="0">
                  <c:v>19.399999999999999</c:v>
                </c:pt>
                <c:pt idx="1">
                  <c:v>22</c:v>
                </c:pt>
                <c:pt idx="2">
                  <c:v>24.6</c:v>
                </c:pt>
                <c:pt idx="3">
                  <c:v>27.2</c:v>
                </c:pt>
                <c:pt idx="4">
                  <c:v>30</c:v>
                </c:pt>
                <c:pt idx="5">
                  <c:v>31.400000000000002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1E-4D32-87B0-1D89D39DF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10592"/>
        <c:axId val="32408928"/>
      </c:lineChart>
      <c:catAx>
        <c:axId val="32410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($D$13)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408928"/>
        <c:crosses val="autoZero"/>
        <c:auto val="1"/>
        <c:lblAlgn val="ctr"/>
        <c:lblOffset val="100"/>
        <c:noMultiLvlLbl val="0"/>
      </c:catAx>
      <c:valAx>
        <c:axId val="32408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410592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0</xdr:colOff>
      <xdr:row>20</xdr:row>
      <xdr:rowOff>120650</xdr:rowOff>
    </xdr:from>
    <xdr:to>
      <xdr:col>18</xdr:col>
      <xdr:colOff>0</xdr:colOff>
      <xdr:row>36</xdr:row>
      <xdr:rowOff>31750</xdr:rowOff>
    </xdr:to>
    <xdr:graphicFrame macro="">
      <xdr:nvGraphicFramePr>
        <xdr:cNvPr id="2" name="STS_1_Chart">
          <a:extLst>
            <a:ext uri="{FF2B5EF4-FFF2-40B4-BE49-F238E27FC236}">
              <a16:creationId xmlns:a16="http://schemas.microsoft.com/office/drawing/2014/main" id="{1B550197-7951-ADD2-E5E5-737E17198C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12</xdr:col>
      <xdr:colOff>0</xdr:colOff>
      <xdr:row>3</xdr:row>
      <xdr:rowOff>19050</xdr:rowOff>
    </xdr:from>
    <xdr:to>
      <xdr:col>16</xdr:col>
      <xdr:colOff>0</xdr:colOff>
      <xdr:row>6</xdr:row>
      <xdr:rowOff>69850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F6388B4-BA11-7CCC-C485-62C2F657AE73}"/>
            </a:ext>
          </a:extLst>
        </xdr:cNvPr>
        <xdr:cNvSpPr txBox="1"/>
      </xdr:nvSpPr>
      <xdr:spPr>
        <a:xfrm>
          <a:off x="7315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0</xdr:colOff>
      <xdr:row>14</xdr:row>
      <xdr:rowOff>82550</xdr:rowOff>
    </xdr:from>
    <xdr:to>
      <xdr:col>18</xdr:col>
      <xdr:colOff>0</xdr:colOff>
      <xdr:row>29</xdr:row>
      <xdr:rowOff>177800</xdr:rowOff>
    </xdr:to>
    <xdr:graphicFrame macro="">
      <xdr:nvGraphicFramePr>
        <xdr:cNvPr id="2" name="STS_2_Chart">
          <a:extLst>
            <a:ext uri="{FF2B5EF4-FFF2-40B4-BE49-F238E27FC236}">
              <a16:creationId xmlns:a16="http://schemas.microsoft.com/office/drawing/2014/main" id="{4D2BFC49-0792-732F-983B-ABCCD5DB8A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12</xdr:col>
      <xdr:colOff>0</xdr:colOff>
      <xdr:row>3</xdr:row>
      <xdr:rowOff>19050</xdr:rowOff>
    </xdr:from>
    <xdr:to>
      <xdr:col>16</xdr:col>
      <xdr:colOff>0</xdr:colOff>
      <xdr:row>6</xdr:row>
      <xdr:rowOff>69850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8D188F9-233E-DDA2-B874-C8861EDB3827}"/>
            </a:ext>
          </a:extLst>
        </xdr:cNvPr>
        <xdr:cNvSpPr txBox="1"/>
      </xdr:nvSpPr>
      <xdr:spPr>
        <a:xfrm>
          <a:off x="7315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0</xdr:colOff>
      <xdr:row>26</xdr:row>
      <xdr:rowOff>158750</xdr:rowOff>
    </xdr:from>
    <xdr:to>
      <xdr:col>18</xdr:col>
      <xdr:colOff>0</xdr:colOff>
      <xdr:row>42</xdr:row>
      <xdr:rowOff>69850</xdr:rowOff>
    </xdr:to>
    <xdr:graphicFrame macro="">
      <xdr:nvGraphicFramePr>
        <xdr:cNvPr id="2" name="STS_3_Chart">
          <a:extLst>
            <a:ext uri="{FF2B5EF4-FFF2-40B4-BE49-F238E27FC236}">
              <a16:creationId xmlns:a16="http://schemas.microsoft.com/office/drawing/2014/main" id="{F9BDAD53-282F-E154-E7EE-D051CA0983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12</xdr:col>
      <xdr:colOff>0</xdr:colOff>
      <xdr:row>3</xdr:row>
      <xdr:rowOff>19050</xdr:rowOff>
    </xdr:from>
    <xdr:to>
      <xdr:col>16</xdr:col>
      <xdr:colOff>0</xdr:colOff>
      <xdr:row>6</xdr:row>
      <xdr:rowOff>69850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168F679-C89B-A7D3-F06D-DFAB82109FCD}"/>
            </a:ext>
          </a:extLst>
        </xdr:cNvPr>
        <xdr:cNvSpPr txBox="1"/>
      </xdr:nvSpPr>
      <xdr:spPr>
        <a:xfrm>
          <a:off x="7315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0</xdr:colOff>
      <xdr:row>11</xdr:row>
      <xdr:rowOff>63500</xdr:rowOff>
    </xdr:from>
    <xdr:to>
      <xdr:col>18</xdr:col>
      <xdr:colOff>0</xdr:colOff>
      <xdr:row>26</xdr:row>
      <xdr:rowOff>158750</xdr:rowOff>
    </xdr:to>
    <xdr:graphicFrame macro="">
      <xdr:nvGraphicFramePr>
        <xdr:cNvPr id="2" name="STS_4_Chart">
          <a:extLst>
            <a:ext uri="{FF2B5EF4-FFF2-40B4-BE49-F238E27FC236}">
              <a16:creationId xmlns:a16="http://schemas.microsoft.com/office/drawing/2014/main" id="{EB8B1970-2668-9961-1024-66BF4741EA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12</xdr:col>
      <xdr:colOff>0</xdr:colOff>
      <xdr:row>3</xdr:row>
      <xdr:rowOff>19050</xdr:rowOff>
    </xdr:from>
    <xdr:to>
      <xdr:col>16</xdr:col>
      <xdr:colOff>0</xdr:colOff>
      <xdr:row>6</xdr:row>
      <xdr:rowOff>69850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301DDFB-0243-AB8B-DC75-511845A39F03}"/>
            </a:ext>
          </a:extLst>
        </xdr:cNvPr>
        <xdr:cNvSpPr txBox="1"/>
      </xdr:nvSpPr>
      <xdr:spPr>
        <a:xfrm>
          <a:off x="7315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986E-F9EF-41CD-8778-565CB767397F}">
  <dimension ref="A1:F13"/>
  <sheetViews>
    <sheetView workbookViewId="0">
      <selection activeCell="B7" sqref="B7"/>
    </sheetView>
  </sheetViews>
  <sheetFormatPr defaultRowHeight="14.5" x14ac:dyDescent="0.35"/>
  <cols>
    <col min="1" max="1" width="32.453125" style="9" customWidth="1"/>
    <col min="2" max="2" width="8.7265625" style="9"/>
    <col min="3" max="3" width="31.54296875" style="9" bestFit="1" customWidth="1"/>
    <col min="4" max="4" width="21.90625" style="9" bestFit="1" customWidth="1"/>
    <col min="5" max="5" width="26.90625" style="9" bestFit="1" customWidth="1"/>
    <col min="6" max="6" width="19.453125" style="9" bestFit="1" customWidth="1"/>
    <col min="7" max="16384" width="8.7265625" style="9"/>
  </cols>
  <sheetData>
    <row r="1" spans="1:6" x14ac:dyDescent="0.35">
      <c r="A1" s="11" t="s">
        <v>0</v>
      </c>
      <c r="D1" s="3" t="s">
        <v>9</v>
      </c>
      <c r="E1" s="3" t="s">
        <v>16</v>
      </c>
      <c r="F1" s="3" t="s">
        <v>17</v>
      </c>
    </row>
    <row r="2" spans="1:6" x14ac:dyDescent="0.35">
      <c r="A2" s="2" t="s">
        <v>4</v>
      </c>
      <c r="B2" s="7">
        <v>1</v>
      </c>
      <c r="C2" s="4" t="s">
        <v>1</v>
      </c>
      <c r="D2" s="3">
        <v>1.2</v>
      </c>
      <c r="E2" s="3">
        <v>4.125</v>
      </c>
      <c r="F2" s="3">
        <v>30</v>
      </c>
    </row>
    <row r="3" spans="1:6" x14ac:dyDescent="0.35">
      <c r="A3" s="2" t="s">
        <v>5</v>
      </c>
      <c r="B3" s="7">
        <v>8.0006060606060601</v>
      </c>
      <c r="C3" s="4" t="s">
        <v>2</v>
      </c>
      <c r="D3" s="3">
        <v>4</v>
      </c>
      <c r="E3" s="3">
        <v>8.25</v>
      </c>
      <c r="F3" s="3">
        <v>15</v>
      </c>
    </row>
    <row r="4" spans="1:6" x14ac:dyDescent="0.35">
      <c r="A4" s="2" t="s">
        <v>6</v>
      </c>
      <c r="B4" s="7">
        <v>1</v>
      </c>
      <c r="C4" s="4" t="s">
        <v>3</v>
      </c>
      <c r="D4" s="3">
        <v>2.6</v>
      </c>
      <c r="E4" s="3">
        <v>12.37</v>
      </c>
      <c r="F4" s="3">
        <v>45</v>
      </c>
    </row>
    <row r="5" spans="1:6" x14ac:dyDescent="0.35">
      <c r="A5" s="5" t="s">
        <v>7</v>
      </c>
      <c r="B5" s="8">
        <f>SUM(B2:B4)</f>
        <v>10.00060606060606</v>
      </c>
      <c r="C5" s="4"/>
      <c r="D5" s="3">
        <f>SUM(D2:D4)</f>
        <v>7.8000000000000007</v>
      </c>
      <c r="E5" s="3">
        <f>SUM(E2:E4)</f>
        <v>24.744999999999997</v>
      </c>
      <c r="F5" s="3">
        <f>SUM(F2:F4)</f>
        <v>90</v>
      </c>
    </row>
    <row r="6" spans="1:6" x14ac:dyDescent="0.35">
      <c r="A6" s="6"/>
    </row>
    <row r="7" spans="1:6" x14ac:dyDescent="0.35">
      <c r="A7" s="12" t="s">
        <v>8</v>
      </c>
      <c r="B7" s="3" cm="1">
        <f t="array" ref="B7">SUMPRODUCT(B2:B4*D2:D4)</f>
        <v>35.802424242424244</v>
      </c>
    </row>
    <row r="8" spans="1:6" x14ac:dyDescent="0.35">
      <c r="A8" s="6"/>
    </row>
    <row r="9" spans="1:6" x14ac:dyDescent="0.35">
      <c r="A9" s="13" t="s">
        <v>10</v>
      </c>
      <c r="B9" s="10" t="s">
        <v>11</v>
      </c>
      <c r="C9" s="3"/>
      <c r="D9" s="10" t="s">
        <v>12</v>
      </c>
    </row>
    <row r="10" spans="1:6" x14ac:dyDescent="0.35">
      <c r="A10" s="2" t="s">
        <v>13</v>
      </c>
      <c r="B10" s="8">
        <f>SUM(B2:B4)</f>
        <v>10.00060606060606</v>
      </c>
      <c r="C10" s="3" t="s">
        <v>14</v>
      </c>
      <c r="D10" s="3">
        <v>11</v>
      </c>
    </row>
    <row r="11" spans="1:6" x14ac:dyDescent="0.35">
      <c r="A11" s="2" t="s">
        <v>15</v>
      </c>
      <c r="B11" s="3" cm="1">
        <f t="array" ref="B11">SUMPRODUCT(B2:B4*E2:E4)</f>
        <v>82.5</v>
      </c>
      <c r="C11" s="3" t="s">
        <v>14</v>
      </c>
      <c r="D11" s="3">
        <v>82.5</v>
      </c>
    </row>
    <row r="12" spans="1:6" x14ac:dyDescent="0.35">
      <c r="A12" s="2" t="s">
        <v>17</v>
      </c>
      <c r="B12" s="3" cm="1">
        <f t="array" ref="B12">SUMPRODUCT(B2:B4*F2:F4)</f>
        <v>195.0090909090909</v>
      </c>
      <c r="C12" s="3" t="s">
        <v>14</v>
      </c>
      <c r="D12" s="3">
        <v>300</v>
      </c>
    </row>
    <row r="13" spans="1:6" x14ac:dyDescent="0.35">
      <c r="A13" s="15" t="s">
        <v>19</v>
      </c>
      <c r="B13" s="3"/>
      <c r="C13" s="3"/>
      <c r="D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D3767-683E-4AF9-826B-0372A3A9A994}">
  <dimension ref="A1:F15"/>
  <sheetViews>
    <sheetView zoomScale="70" zoomScaleNormal="70" workbookViewId="0">
      <selection activeCell="D20" sqref="D20"/>
    </sheetView>
  </sheetViews>
  <sheetFormatPr defaultRowHeight="14.5" x14ac:dyDescent="0.35"/>
  <cols>
    <col min="1" max="1" width="32.453125" style="9" customWidth="1"/>
    <col min="2" max="2" width="8.7265625" style="9"/>
    <col min="3" max="3" width="34" style="9" bestFit="1" customWidth="1"/>
    <col min="4" max="4" width="21.90625" style="9" bestFit="1" customWidth="1"/>
    <col min="5" max="5" width="26.90625" style="9" bestFit="1" customWidth="1"/>
    <col min="6" max="6" width="19.453125" style="9" bestFit="1" customWidth="1"/>
    <col min="7" max="16384" width="8.7265625" style="9"/>
  </cols>
  <sheetData>
    <row r="1" spans="1:6" x14ac:dyDescent="0.35">
      <c r="A1" s="16" t="s">
        <v>0</v>
      </c>
      <c r="B1" s="17"/>
      <c r="C1" s="17"/>
      <c r="D1" s="20" t="s">
        <v>9</v>
      </c>
      <c r="E1" s="20" t="s">
        <v>16</v>
      </c>
      <c r="F1" s="21" t="s">
        <v>17</v>
      </c>
    </row>
    <row r="2" spans="1:6" x14ac:dyDescent="0.35">
      <c r="A2" s="18" t="s">
        <v>4</v>
      </c>
      <c r="B2" s="7">
        <v>4</v>
      </c>
      <c r="C2" s="4" t="s">
        <v>1</v>
      </c>
      <c r="D2" s="3">
        <v>1.2</v>
      </c>
      <c r="E2" s="3">
        <v>4.125</v>
      </c>
      <c r="F2" s="19">
        <v>30</v>
      </c>
    </row>
    <row r="3" spans="1:6" x14ac:dyDescent="0.35">
      <c r="A3" s="18" t="s">
        <v>5</v>
      </c>
      <c r="B3" s="7">
        <v>2</v>
      </c>
      <c r="C3" s="4" t="s">
        <v>2</v>
      </c>
      <c r="D3" s="3">
        <v>4</v>
      </c>
      <c r="E3" s="3">
        <v>8.25</v>
      </c>
      <c r="F3" s="19">
        <v>15</v>
      </c>
    </row>
    <row r="4" spans="1:6" x14ac:dyDescent="0.35">
      <c r="A4" s="18" t="s">
        <v>6</v>
      </c>
      <c r="B4" s="7">
        <v>4</v>
      </c>
      <c r="C4" s="4" t="s">
        <v>34</v>
      </c>
      <c r="D4" s="3">
        <v>2.6</v>
      </c>
      <c r="E4" s="3">
        <v>12.37</v>
      </c>
      <c r="F4" s="19">
        <v>45</v>
      </c>
    </row>
    <row r="5" spans="1:6" x14ac:dyDescent="0.35">
      <c r="A5" s="39" t="s">
        <v>7</v>
      </c>
      <c r="B5" s="8">
        <f>SUM(B2:B4)</f>
        <v>10</v>
      </c>
      <c r="C5" s="4"/>
      <c r="D5" s="3">
        <f>SUM(D2:D4)</f>
        <v>7.8000000000000007</v>
      </c>
      <c r="E5" s="3">
        <f>SUM(E2:E4)</f>
        <v>24.744999999999997</v>
      </c>
      <c r="F5" s="19">
        <f>SUM(F2:F4)</f>
        <v>90</v>
      </c>
    </row>
    <row r="6" spans="1:6" x14ac:dyDescent="0.35">
      <c r="A6" s="40"/>
      <c r="B6" s="23"/>
      <c r="C6" s="23"/>
      <c r="D6" s="23"/>
      <c r="E6" s="23"/>
      <c r="F6" s="26"/>
    </row>
    <row r="7" spans="1:6" x14ac:dyDescent="0.35">
      <c r="A7" s="41" t="s">
        <v>8</v>
      </c>
      <c r="B7" s="3" cm="1">
        <f t="array" ref="B7">SUMPRODUCT(B2:B4*D2:D4)</f>
        <v>23.200000000000003</v>
      </c>
      <c r="C7" s="23"/>
      <c r="D7" s="23"/>
      <c r="E7" s="23"/>
      <c r="F7" s="26"/>
    </row>
    <row r="8" spans="1:6" x14ac:dyDescent="0.35">
      <c r="A8" s="40"/>
      <c r="B8" s="23"/>
      <c r="C8" s="23"/>
      <c r="D8" s="23"/>
      <c r="E8" s="23"/>
      <c r="F8" s="26"/>
    </row>
    <row r="9" spans="1:6" x14ac:dyDescent="0.35">
      <c r="A9" s="42" t="s">
        <v>10</v>
      </c>
      <c r="B9" s="10" t="s">
        <v>11</v>
      </c>
      <c r="C9" s="3"/>
      <c r="D9" s="10" t="s">
        <v>12</v>
      </c>
      <c r="E9" s="23"/>
      <c r="F9" s="26"/>
    </row>
    <row r="10" spans="1:6" x14ac:dyDescent="0.35">
      <c r="A10" s="24" t="s">
        <v>13</v>
      </c>
      <c r="B10" s="8">
        <f>SUM(B2:B4)</f>
        <v>10</v>
      </c>
      <c r="C10" s="3" t="s">
        <v>14</v>
      </c>
      <c r="D10" s="3">
        <v>11</v>
      </c>
      <c r="E10" s="23"/>
      <c r="F10" s="26"/>
    </row>
    <row r="11" spans="1:6" x14ac:dyDescent="0.35">
      <c r="A11" s="24" t="s">
        <v>15</v>
      </c>
      <c r="B11" s="3" cm="1">
        <f t="array" ref="B11">SUMPRODUCT(B2:B4*E2:E4)</f>
        <v>82.47999999999999</v>
      </c>
      <c r="C11" s="3" t="s">
        <v>14</v>
      </c>
      <c r="D11" s="3">
        <v>82.5</v>
      </c>
      <c r="E11" s="23"/>
      <c r="F11" s="26"/>
    </row>
    <row r="12" spans="1:6" x14ac:dyDescent="0.35">
      <c r="A12" s="24" t="s">
        <v>17</v>
      </c>
      <c r="B12" s="3" cm="1">
        <f t="array" ref="B12">SUMPRODUCT(B2:B4*F2:F4)</f>
        <v>330</v>
      </c>
      <c r="C12" s="3" t="s">
        <v>14</v>
      </c>
      <c r="D12" s="3">
        <v>340</v>
      </c>
      <c r="E12" s="23"/>
      <c r="F12" s="26"/>
    </row>
    <row r="13" spans="1:6" x14ac:dyDescent="0.35">
      <c r="A13" s="25" t="s">
        <v>18</v>
      </c>
      <c r="B13" s="8">
        <f>B3</f>
        <v>2</v>
      </c>
      <c r="C13" s="3" t="s">
        <v>14</v>
      </c>
      <c r="D13" s="3">
        <v>2</v>
      </c>
      <c r="E13" s="23"/>
      <c r="F13" s="26"/>
    </row>
    <row r="14" spans="1:6" x14ac:dyDescent="0.35">
      <c r="A14" s="25" t="s">
        <v>19</v>
      </c>
      <c r="B14" s="3"/>
      <c r="C14" s="3"/>
      <c r="D14" s="3"/>
      <c r="E14" s="23"/>
      <c r="F14" s="26"/>
    </row>
    <row r="15" spans="1:6" ht="15" thickBot="1" x14ac:dyDescent="0.4">
      <c r="A15" s="27" t="s">
        <v>23</v>
      </c>
      <c r="B15" s="22"/>
      <c r="C15" s="22"/>
      <c r="D15" s="22"/>
      <c r="E15" s="28"/>
      <c r="F15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E197-D57B-402D-A6BA-F1FF552448EE}">
  <dimension ref="A1:F15"/>
  <sheetViews>
    <sheetView tabSelected="1" workbookViewId="0">
      <selection activeCell="D5" sqref="D5"/>
    </sheetView>
  </sheetViews>
  <sheetFormatPr defaultRowHeight="14.5" x14ac:dyDescent="0.35"/>
  <cols>
    <col min="1" max="1" width="32.453125" style="9" customWidth="1"/>
    <col min="2" max="2" width="8.7265625" style="9"/>
    <col min="3" max="3" width="31.54296875" style="9" bestFit="1" customWidth="1"/>
    <col min="4" max="4" width="21.90625" style="9" bestFit="1" customWidth="1"/>
    <col min="5" max="5" width="26.90625" style="9" bestFit="1" customWidth="1"/>
    <col min="6" max="6" width="19.453125" style="9" bestFit="1" customWidth="1"/>
    <col min="7" max="16384" width="8.7265625" style="9"/>
  </cols>
  <sheetData>
    <row r="1" spans="1:6" x14ac:dyDescent="0.35">
      <c r="A1" s="11" t="s">
        <v>0</v>
      </c>
      <c r="D1" s="3" t="s">
        <v>9</v>
      </c>
      <c r="E1" s="3" t="s">
        <v>16</v>
      </c>
      <c r="F1" s="3" t="s">
        <v>17</v>
      </c>
    </row>
    <row r="2" spans="1:6" x14ac:dyDescent="0.35">
      <c r="A2" s="2" t="s">
        <v>4</v>
      </c>
      <c r="B2" s="7">
        <v>1</v>
      </c>
      <c r="C2" s="4" t="s">
        <v>1</v>
      </c>
      <c r="D2" s="3">
        <v>1.2</v>
      </c>
      <c r="E2" s="3">
        <v>4.125</v>
      </c>
      <c r="F2" s="3">
        <v>30</v>
      </c>
    </row>
    <row r="3" spans="1:6" x14ac:dyDescent="0.35">
      <c r="A3" s="2" t="s">
        <v>5</v>
      </c>
      <c r="B3" s="7">
        <v>2</v>
      </c>
      <c r="C3" s="4" t="s">
        <v>2</v>
      </c>
      <c r="D3" s="3">
        <v>4</v>
      </c>
      <c r="E3" s="3">
        <v>8.25</v>
      </c>
      <c r="F3" s="3">
        <v>15</v>
      </c>
    </row>
    <row r="4" spans="1:6" x14ac:dyDescent="0.35">
      <c r="A4" s="2" t="s">
        <v>6</v>
      </c>
      <c r="B4" s="7">
        <v>1</v>
      </c>
      <c r="C4" s="4" t="s">
        <v>3</v>
      </c>
      <c r="D4" s="3">
        <v>2.6</v>
      </c>
      <c r="E4" s="3">
        <v>12.37</v>
      </c>
      <c r="F4" s="3">
        <v>45</v>
      </c>
    </row>
    <row r="5" spans="1:6" x14ac:dyDescent="0.35">
      <c r="A5" s="2" t="s">
        <v>20</v>
      </c>
      <c r="B5" s="7">
        <v>6</v>
      </c>
      <c r="C5" s="43" t="s">
        <v>35</v>
      </c>
      <c r="D5" s="44">
        <f>AVERAGE(D2:D4)</f>
        <v>2.6</v>
      </c>
      <c r="E5" s="3">
        <f>AVERAGE(E2:E4)</f>
        <v>8.2483333333333331</v>
      </c>
      <c r="F5" s="3">
        <f>AVERAGE(F2:F4)</f>
        <v>30</v>
      </c>
    </row>
    <row r="6" spans="1:6" x14ac:dyDescent="0.35">
      <c r="A6" s="5" t="s">
        <v>7</v>
      </c>
      <c r="B6" s="8">
        <f>SUM(B2:B5)</f>
        <v>10</v>
      </c>
      <c r="C6" s="4"/>
      <c r="D6" s="3">
        <f>SUM(D2:D5)</f>
        <v>10.4</v>
      </c>
      <c r="E6" s="3">
        <f>SUM(E2:E5)</f>
        <v>32.993333333333332</v>
      </c>
      <c r="F6" s="3">
        <f>SUM(F2:F5)</f>
        <v>120</v>
      </c>
    </row>
    <row r="7" spans="1:6" x14ac:dyDescent="0.35">
      <c r="A7" s="6"/>
    </row>
    <row r="8" spans="1:6" x14ac:dyDescent="0.35">
      <c r="A8" s="12" t="s">
        <v>8</v>
      </c>
      <c r="B8" s="3" cm="1">
        <f t="array" ref="B8">SUMPRODUCT(B2:B5*D2:D5)</f>
        <v>27.4</v>
      </c>
    </row>
    <row r="9" spans="1:6" x14ac:dyDescent="0.35">
      <c r="A9" s="6"/>
    </row>
    <row r="10" spans="1:6" x14ac:dyDescent="0.35">
      <c r="A10" s="13" t="s">
        <v>10</v>
      </c>
      <c r="B10" s="10" t="s">
        <v>11</v>
      </c>
      <c r="C10" s="3"/>
      <c r="D10" s="10" t="s">
        <v>12</v>
      </c>
    </row>
    <row r="11" spans="1:6" x14ac:dyDescent="0.35">
      <c r="A11" s="2" t="s">
        <v>21</v>
      </c>
      <c r="B11" s="8">
        <f>SUM(B2:B5)</f>
        <v>10</v>
      </c>
      <c r="C11" s="3" t="s">
        <v>14</v>
      </c>
      <c r="D11" s="3">
        <v>11</v>
      </c>
    </row>
    <row r="12" spans="1:6" x14ac:dyDescent="0.35">
      <c r="A12" s="2" t="s">
        <v>15</v>
      </c>
      <c r="B12" s="3" cm="1">
        <f t="array" ref="B12">SUMPRODUCT(B2:B5*E2:E5)</f>
        <v>82.484999999999985</v>
      </c>
      <c r="C12" s="3" t="s">
        <v>14</v>
      </c>
      <c r="D12" s="3">
        <v>82.5</v>
      </c>
    </row>
    <row r="13" spans="1:6" x14ac:dyDescent="0.35">
      <c r="A13" s="2" t="s">
        <v>17</v>
      </c>
      <c r="B13" s="3" cm="1">
        <f t="array" ref="B13">SUMPRODUCT(B2:B5*F2:F5)</f>
        <v>285</v>
      </c>
      <c r="C13" s="3" t="s">
        <v>14</v>
      </c>
      <c r="D13" s="3">
        <v>300</v>
      </c>
    </row>
    <row r="14" spans="1:6" x14ac:dyDescent="0.35">
      <c r="A14" s="15" t="s">
        <v>18</v>
      </c>
      <c r="B14" s="8">
        <f>B3</f>
        <v>2</v>
      </c>
      <c r="C14" s="3" t="s">
        <v>14</v>
      </c>
      <c r="D14" s="3">
        <v>2</v>
      </c>
    </row>
    <row r="15" spans="1:6" x14ac:dyDescent="0.35">
      <c r="A15" s="15" t="s">
        <v>22</v>
      </c>
      <c r="B15" s="3"/>
      <c r="C15" s="3"/>
      <c r="D1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3FA6-47DD-4E7D-8D8E-9BEAE9CC3294}">
  <dimension ref="A1:B15"/>
  <sheetViews>
    <sheetView workbookViewId="0"/>
  </sheetViews>
  <sheetFormatPr defaultRowHeight="14.5" x14ac:dyDescent="0.35"/>
  <sheetData>
    <row r="1" spans="1:2" x14ac:dyDescent="0.35">
      <c r="A1">
        <v>1</v>
      </c>
    </row>
    <row r="2" spans="1:2" x14ac:dyDescent="0.35">
      <c r="A2" t="s">
        <v>32</v>
      </c>
    </row>
    <row r="3" spans="1:2" x14ac:dyDescent="0.35">
      <c r="A3">
        <v>1</v>
      </c>
    </row>
    <row r="4" spans="1:2" x14ac:dyDescent="0.35">
      <c r="A4">
        <v>1</v>
      </c>
    </row>
    <row r="5" spans="1:2" x14ac:dyDescent="0.35">
      <c r="A5">
        <v>6</v>
      </c>
    </row>
    <row r="6" spans="1:2" x14ac:dyDescent="0.35">
      <c r="A6">
        <v>1</v>
      </c>
    </row>
    <row r="8" spans="1:2" x14ac:dyDescent="0.35">
      <c r="A8" s="14"/>
      <c r="B8" s="14"/>
    </row>
    <row r="9" spans="1:2" x14ac:dyDescent="0.35">
      <c r="A9" t="s">
        <v>24</v>
      </c>
    </row>
    <row r="10" spans="1:2" x14ac:dyDescent="0.35">
      <c r="A10" t="s">
        <v>25</v>
      </c>
    </row>
    <row r="15" spans="1:2" x14ac:dyDescent="0.35">
      <c r="B15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73C36-E8BF-42E8-8B84-5D74A82E81C0}">
  <dimension ref="A8:B15"/>
  <sheetViews>
    <sheetView workbookViewId="0"/>
  </sheetViews>
  <sheetFormatPr defaultRowHeight="14.5" x14ac:dyDescent="0.35"/>
  <sheetData>
    <row r="8" spans="1:2" x14ac:dyDescent="0.35">
      <c r="A8" s="14"/>
      <c r="B8" s="14"/>
    </row>
    <row r="15" spans="1:2" x14ac:dyDescent="0.35">
      <c r="B15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4CC8-A78F-4D13-A9C6-116E0395C898}">
  <dimension ref="A1:K19"/>
  <sheetViews>
    <sheetView workbookViewId="0">
      <selection activeCell="F12" sqref="F12"/>
    </sheetView>
  </sheetViews>
  <sheetFormatPr defaultRowHeight="14.5" x14ac:dyDescent="0.35"/>
  <sheetData>
    <row r="1" spans="1:11" x14ac:dyDescent="0.35">
      <c r="A1" s="1" t="s">
        <v>26</v>
      </c>
      <c r="K1" s="33" t="str">
        <f>CONCATENATE("Sensitivity of ",$K$4," to ","Input")</f>
        <v>Sensitivity of $B$7 to Input</v>
      </c>
    </row>
    <row r="3" spans="1:11" x14ac:dyDescent="0.35">
      <c r="A3" t="s">
        <v>27</v>
      </c>
      <c r="K3" t="s">
        <v>28</v>
      </c>
    </row>
    <row r="4" spans="1:11" ht="27" x14ac:dyDescent="0.35">
      <c r="B4" s="31" t="s">
        <v>24</v>
      </c>
      <c r="J4" s="33">
        <f>MATCH($K$4,OutputAddresses,0)</f>
        <v>1</v>
      </c>
      <c r="K4" s="32" t="s">
        <v>24</v>
      </c>
    </row>
    <row r="5" spans="1:11" x14ac:dyDescent="0.35">
      <c r="A5" s="30">
        <v>1</v>
      </c>
      <c r="B5" s="34" t="s">
        <v>29</v>
      </c>
      <c r="K5" t="str">
        <f>INDEX(OutputValues,1,$J$4)</f>
        <v>Not feasible</v>
      </c>
    </row>
    <row r="6" spans="1:11" x14ac:dyDescent="0.35">
      <c r="A6" s="30">
        <v>2</v>
      </c>
      <c r="B6" s="35" t="s">
        <v>29</v>
      </c>
      <c r="K6" t="str">
        <f>INDEX(OutputValues,2,$J$4)</f>
        <v>Not feasible</v>
      </c>
    </row>
    <row r="7" spans="1:11" x14ac:dyDescent="0.35">
      <c r="A7" s="30">
        <v>3</v>
      </c>
      <c r="B7" s="36">
        <v>7.8000000000000007</v>
      </c>
      <c r="K7">
        <f>INDEX(OutputValues,3,$J$4)</f>
        <v>7.8000000000000007</v>
      </c>
    </row>
    <row r="8" spans="1:11" x14ac:dyDescent="0.35">
      <c r="A8" s="30">
        <v>4</v>
      </c>
      <c r="B8" s="36">
        <v>11.799999999999999</v>
      </c>
      <c r="K8">
        <f>INDEX(OutputValues,4,$J$4)</f>
        <v>11.799999999999999</v>
      </c>
    </row>
    <row r="9" spans="1:11" x14ac:dyDescent="0.35">
      <c r="A9" s="30">
        <v>5</v>
      </c>
      <c r="B9" s="36">
        <v>14.399999999999999</v>
      </c>
      <c r="K9">
        <f>INDEX(OutputValues,5,$J$4)</f>
        <v>14.399999999999999</v>
      </c>
    </row>
    <row r="10" spans="1:11" x14ac:dyDescent="0.35">
      <c r="A10" s="30">
        <v>6</v>
      </c>
      <c r="B10" s="36">
        <v>17</v>
      </c>
      <c r="K10">
        <f>INDEX(OutputValues,6,$J$4)</f>
        <v>17</v>
      </c>
    </row>
    <row r="11" spans="1:11" x14ac:dyDescent="0.35">
      <c r="A11" s="30">
        <v>7</v>
      </c>
      <c r="B11" s="36">
        <v>19.600000000000001</v>
      </c>
      <c r="K11">
        <f>INDEX(OutputValues,7,$J$4)</f>
        <v>19.600000000000001</v>
      </c>
    </row>
    <row r="12" spans="1:11" x14ac:dyDescent="0.35">
      <c r="A12" s="30">
        <v>8</v>
      </c>
      <c r="B12" s="36">
        <v>22.2</v>
      </c>
      <c r="K12">
        <f>INDEX(OutputValues,8,$J$4)</f>
        <v>22.2</v>
      </c>
    </row>
    <row r="13" spans="1:11" x14ac:dyDescent="0.35">
      <c r="A13" s="30">
        <v>9</v>
      </c>
      <c r="B13" s="36">
        <v>22</v>
      </c>
      <c r="K13">
        <f>INDEX(OutputValues,9,$J$4)</f>
        <v>22</v>
      </c>
    </row>
    <row r="14" spans="1:11" x14ac:dyDescent="0.35">
      <c r="A14" s="30">
        <v>10</v>
      </c>
      <c r="B14" s="36">
        <v>22</v>
      </c>
      <c r="K14">
        <f>INDEX(OutputValues,10,$J$4)</f>
        <v>22</v>
      </c>
    </row>
    <row r="15" spans="1:11" x14ac:dyDescent="0.35">
      <c r="A15" s="30">
        <v>11</v>
      </c>
      <c r="B15" s="36">
        <v>22</v>
      </c>
      <c r="K15">
        <f>INDEX(OutputValues,11,$J$4)</f>
        <v>22</v>
      </c>
    </row>
    <row r="16" spans="1:11" x14ac:dyDescent="0.35">
      <c r="A16" s="30">
        <v>12</v>
      </c>
      <c r="B16" s="36">
        <v>22</v>
      </c>
      <c r="K16">
        <f>INDEX(OutputValues,12,$J$4)</f>
        <v>22</v>
      </c>
    </row>
    <row r="17" spans="1:11" x14ac:dyDescent="0.35">
      <c r="A17" s="30">
        <v>13</v>
      </c>
      <c r="B17" s="36">
        <v>22</v>
      </c>
      <c r="K17">
        <f>INDEX(OutputValues,13,$J$4)</f>
        <v>22</v>
      </c>
    </row>
    <row r="18" spans="1:11" x14ac:dyDescent="0.35">
      <c r="A18" s="30">
        <v>14</v>
      </c>
      <c r="B18" s="36">
        <v>22</v>
      </c>
      <c r="K18">
        <f>INDEX(OutputValues,14,$J$4)</f>
        <v>22</v>
      </c>
    </row>
    <row r="19" spans="1:11" x14ac:dyDescent="0.35">
      <c r="A19" s="30">
        <v>15</v>
      </c>
      <c r="B19" s="37">
        <v>22</v>
      </c>
      <c r="K19">
        <f>INDEX(OutputValues,15,$J$4)</f>
        <v>22</v>
      </c>
    </row>
  </sheetData>
  <dataValidations count="1">
    <dataValidation type="list" allowBlank="1" showInputMessage="1" showErrorMessage="1" sqref="K4" xr:uid="{887CF1E5-9B42-4F49-8A58-E566D53833C7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30C4-1710-4548-B7B0-EF4437E7E7CC}">
  <dimension ref="A1:K13"/>
  <sheetViews>
    <sheetView workbookViewId="0">
      <selection activeCell="B11" sqref="B11:B13"/>
    </sheetView>
  </sheetViews>
  <sheetFormatPr defaultRowHeight="14.5" x14ac:dyDescent="0.35"/>
  <sheetData>
    <row r="1" spans="1:11" x14ac:dyDescent="0.35">
      <c r="A1" s="1" t="s">
        <v>26</v>
      </c>
      <c r="K1" s="33" t="str">
        <f>CONCATENATE("Sensitivity of ",$K$4," to ","Input")</f>
        <v>Sensitivity of $B$7 to Input</v>
      </c>
    </row>
    <row r="3" spans="1:11" x14ac:dyDescent="0.35">
      <c r="A3" t="s">
        <v>30</v>
      </c>
      <c r="K3" t="s">
        <v>28</v>
      </c>
    </row>
    <row r="4" spans="1:11" ht="27" x14ac:dyDescent="0.35">
      <c r="B4" s="31" t="s">
        <v>24</v>
      </c>
      <c r="J4" s="33">
        <f>MATCH($K$4,OutputAddresses,0)</f>
        <v>1</v>
      </c>
      <c r="K4" s="32" t="s">
        <v>24</v>
      </c>
    </row>
    <row r="5" spans="1:11" x14ac:dyDescent="0.35">
      <c r="A5" s="30">
        <v>70</v>
      </c>
      <c r="B5" s="38">
        <v>20.399999999999999</v>
      </c>
      <c r="K5">
        <f>INDEX(OutputValues,1,$J$4)</f>
        <v>20.399999999999999</v>
      </c>
    </row>
    <row r="6" spans="1:11" x14ac:dyDescent="0.35">
      <c r="A6" s="30">
        <v>72.5</v>
      </c>
      <c r="B6" s="36">
        <v>20.6</v>
      </c>
      <c r="K6">
        <f>INDEX(OutputValues,2,$J$4)</f>
        <v>20.6</v>
      </c>
    </row>
    <row r="7" spans="1:11" x14ac:dyDescent="0.35">
      <c r="A7" s="30">
        <v>75</v>
      </c>
      <c r="B7" s="36">
        <v>20.8</v>
      </c>
      <c r="K7">
        <f>INDEX(OutputValues,3,$J$4)</f>
        <v>20.8</v>
      </c>
    </row>
    <row r="8" spans="1:11" x14ac:dyDescent="0.35">
      <c r="A8" s="30">
        <v>77.5</v>
      </c>
      <c r="B8" s="36">
        <v>20.8</v>
      </c>
      <c r="K8">
        <f>INDEX(OutputValues,4,$J$4)</f>
        <v>20.8</v>
      </c>
    </row>
    <row r="9" spans="1:11" x14ac:dyDescent="0.35">
      <c r="A9" s="30">
        <v>80</v>
      </c>
      <c r="B9" s="36">
        <v>22</v>
      </c>
      <c r="K9">
        <f>INDEX(OutputValues,5,$J$4)</f>
        <v>22</v>
      </c>
    </row>
    <row r="10" spans="1:11" x14ac:dyDescent="0.35">
      <c r="A10" s="30">
        <v>82.5</v>
      </c>
      <c r="B10" s="36">
        <v>22</v>
      </c>
      <c r="K10">
        <f>INDEX(OutputValues,6,$J$4)</f>
        <v>22</v>
      </c>
    </row>
    <row r="11" spans="1:11" x14ac:dyDescent="0.35">
      <c r="A11" s="30">
        <v>85</v>
      </c>
      <c r="B11" s="36">
        <v>22.2</v>
      </c>
      <c r="K11">
        <f>INDEX(OutputValues,7,$J$4)</f>
        <v>22.2</v>
      </c>
    </row>
    <row r="12" spans="1:11" x14ac:dyDescent="0.35">
      <c r="A12" s="30">
        <v>87.5</v>
      </c>
      <c r="B12" s="36">
        <v>22.2</v>
      </c>
      <c r="K12">
        <f>INDEX(OutputValues,8,$J$4)</f>
        <v>22.2</v>
      </c>
    </row>
    <row r="13" spans="1:11" x14ac:dyDescent="0.35">
      <c r="A13" s="30">
        <v>90</v>
      </c>
      <c r="B13" s="37">
        <v>22.2</v>
      </c>
      <c r="K13">
        <f>INDEX(OutputValues,9,$J$4)</f>
        <v>22.2</v>
      </c>
    </row>
  </sheetData>
  <dataValidations count="1">
    <dataValidation type="list" allowBlank="1" showInputMessage="1" showErrorMessage="1" sqref="K4" xr:uid="{C08F191E-0CCC-419F-80ED-32178DE94199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3C4C-BDD5-4A74-8AFB-13B5C1C6DA0F}">
  <dimension ref="A1:K25"/>
  <sheetViews>
    <sheetView workbookViewId="0">
      <selection activeCell="G7" sqref="G7"/>
    </sheetView>
  </sheetViews>
  <sheetFormatPr defaultRowHeight="14.5" x14ac:dyDescent="0.35"/>
  <sheetData>
    <row r="1" spans="1:11" x14ac:dyDescent="0.35">
      <c r="A1" s="1" t="s">
        <v>26</v>
      </c>
      <c r="K1" s="33" t="str">
        <f>CONCATENATE("Sensitivity of ",$K$4," to ","Input")</f>
        <v>Sensitivity of $B$7 to Input</v>
      </c>
    </row>
    <row r="3" spans="1:11" x14ac:dyDescent="0.35">
      <c r="A3" t="s">
        <v>31</v>
      </c>
      <c r="K3" t="s">
        <v>28</v>
      </c>
    </row>
    <row r="4" spans="1:11" ht="27" x14ac:dyDescent="0.35">
      <c r="B4" s="31" t="s">
        <v>24</v>
      </c>
      <c r="J4" s="33">
        <f>MATCH($K$4,OutputAddresses,0)</f>
        <v>1</v>
      </c>
      <c r="K4" s="32" t="s">
        <v>24</v>
      </c>
    </row>
    <row r="5" spans="1:11" x14ac:dyDescent="0.35">
      <c r="A5" s="30">
        <v>250</v>
      </c>
      <c r="B5" s="38">
        <v>19.600000000000001</v>
      </c>
      <c r="K5">
        <f>INDEX(OutputValues,1,$J$4)</f>
        <v>19.600000000000001</v>
      </c>
    </row>
    <row r="6" spans="1:11" x14ac:dyDescent="0.35">
      <c r="A6" s="30">
        <v>255</v>
      </c>
      <c r="B6" s="36">
        <v>19.600000000000001</v>
      </c>
      <c r="K6">
        <f>INDEX(OutputValues,2,$J$4)</f>
        <v>19.600000000000001</v>
      </c>
    </row>
    <row r="7" spans="1:11" x14ac:dyDescent="0.35">
      <c r="A7" s="30">
        <v>260</v>
      </c>
      <c r="B7" s="36">
        <v>19.600000000000001</v>
      </c>
      <c r="K7">
        <f>INDEX(OutputValues,3,$J$4)</f>
        <v>19.600000000000001</v>
      </c>
    </row>
    <row r="8" spans="1:11" x14ac:dyDescent="0.35">
      <c r="A8" s="30">
        <v>265</v>
      </c>
      <c r="B8" s="36">
        <v>19.600000000000001</v>
      </c>
      <c r="K8">
        <f>INDEX(OutputValues,4,$J$4)</f>
        <v>19.600000000000001</v>
      </c>
    </row>
    <row r="9" spans="1:11" x14ac:dyDescent="0.35">
      <c r="A9" s="30">
        <v>270</v>
      </c>
      <c r="B9" s="36">
        <v>20.8</v>
      </c>
      <c r="K9">
        <f>INDEX(OutputValues,5,$J$4)</f>
        <v>20.8</v>
      </c>
    </row>
    <row r="10" spans="1:11" x14ac:dyDescent="0.35">
      <c r="A10" s="30">
        <v>275</v>
      </c>
      <c r="B10" s="36">
        <v>20.8</v>
      </c>
      <c r="K10">
        <f>INDEX(OutputValues,6,$J$4)</f>
        <v>20.8</v>
      </c>
    </row>
    <row r="11" spans="1:11" x14ac:dyDescent="0.35">
      <c r="A11" s="30">
        <v>280</v>
      </c>
      <c r="B11" s="36">
        <v>20.8</v>
      </c>
      <c r="K11">
        <f>INDEX(OutputValues,7,$J$4)</f>
        <v>20.8</v>
      </c>
    </row>
    <row r="12" spans="1:11" x14ac:dyDescent="0.35">
      <c r="A12" s="30">
        <v>285</v>
      </c>
      <c r="B12" s="36">
        <v>22.2</v>
      </c>
      <c r="K12">
        <f>INDEX(OutputValues,8,$J$4)</f>
        <v>22.2</v>
      </c>
    </row>
    <row r="13" spans="1:11" x14ac:dyDescent="0.35">
      <c r="A13" s="30">
        <v>290</v>
      </c>
      <c r="B13" s="36">
        <v>22.2</v>
      </c>
      <c r="K13">
        <f>INDEX(OutputValues,9,$J$4)</f>
        <v>22.2</v>
      </c>
    </row>
    <row r="14" spans="1:11" x14ac:dyDescent="0.35">
      <c r="A14" s="30">
        <v>295</v>
      </c>
      <c r="B14" s="36">
        <v>22.2</v>
      </c>
      <c r="K14">
        <f>INDEX(OutputValues,10,$J$4)</f>
        <v>22.2</v>
      </c>
    </row>
    <row r="15" spans="1:11" x14ac:dyDescent="0.35">
      <c r="A15" s="30">
        <v>300</v>
      </c>
      <c r="B15" s="36">
        <v>22</v>
      </c>
      <c r="K15">
        <f>INDEX(OutputValues,11,$J$4)</f>
        <v>22</v>
      </c>
    </row>
    <row r="16" spans="1:11" x14ac:dyDescent="0.35">
      <c r="A16" s="30">
        <v>305</v>
      </c>
      <c r="B16" s="36">
        <v>22.2</v>
      </c>
      <c r="K16">
        <f>INDEX(OutputValues,12,$J$4)</f>
        <v>22.2</v>
      </c>
    </row>
    <row r="17" spans="1:11" x14ac:dyDescent="0.35">
      <c r="A17" s="30">
        <v>310</v>
      </c>
      <c r="B17" s="36">
        <v>22</v>
      </c>
      <c r="K17">
        <f>INDEX(OutputValues,13,$J$4)</f>
        <v>22</v>
      </c>
    </row>
    <row r="18" spans="1:11" x14ac:dyDescent="0.35">
      <c r="A18" s="30">
        <v>315</v>
      </c>
      <c r="B18" s="36">
        <v>22</v>
      </c>
      <c r="K18">
        <f>INDEX(OutputValues,14,$J$4)</f>
        <v>22</v>
      </c>
    </row>
    <row r="19" spans="1:11" x14ac:dyDescent="0.35">
      <c r="A19" s="30">
        <v>320</v>
      </c>
      <c r="B19" s="36">
        <v>22</v>
      </c>
      <c r="K19">
        <f>INDEX(OutputValues,15,$J$4)</f>
        <v>22</v>
      </c>
    </row>
    <row r="20" spans="1:11" x14ac:dyDescent="0.35">
      <c r="A20" s="30">
        <v>325</v>
      </c>
      <c r="B20" s="36">
        <v>22</v>
      </c>
      <c r="K20">
        <f>INDEX(OutputValues,16,$J$4)</f>
        <v>22</v>
      </c>
    </row>
    <row r="21" spans="1:11" x14ac:dyDescent="0.35">
      <c r="A21" s="30">
        <v>330</v>
      </c>
      <c r="B21" s="36">
        <v>23.200000000000003</v>
      </c>
      <c r="K21">
        <f>INDEX(OutputValues,17,$J$4)</f>
        <v>23.200000000000003</v>
      </c>
    </row>
    <row r="22" spans="1:11" x14ac:dyDescent="0.35">
      <c r="A22" s="30">
        <v>335</v>
      </c>
      <c r="B22" s="36">
        <v>23.200000000000003</v>
      </c>
      <c r="K22">
        <f>INDEX(OutputValues,18,$J$4)</f>
        <v>23.200000000000003</v>
      </c>
    </row>
    <row r="23" spans="1:11" x14ac:dyDescent="0.35">
      <c r="A23" s="30">
        <v>340</v>
      </c>
      <c r="B23" s="36">
        <v>23.200000000000003</v>
      </c>
      <c r="K23">
        <f>INDEX(OutputValues,19,$J$4)</f>
        <v>23.200000000000003</v>
      </c>
    </row>
    <row r="24" spans="1:11" x14ac:dyDescent="0.35">
      <c r="A24" s="30">
        <v>345</v>
      </c>
      <c r="B24" s="36">
        <v>23</v>
      </c>
      <c r="K24">
        <f>INDEX(OutputValues,20,$J$4)</f>
        <v>23</v>
      </c>
    </row>
    <row r="25" spans="1:11" x14ac:dyDescent="0.35">
      <c r="A25" s="30">
        <v>350</v>
      </c>
      <c r="B25" s="37">
        <v>23</v>
      </c>
      <c r="K25">
        <f>INDEX(OutputValues,21,$J$4)</f>
        <v>23</v>
      </c>
    </row>
  </sheetData>
  <dataValidations count="1">
    <dataValidation type="list" allowBlank="1" showInputMessage="1" showErrorMessage="1" sqref="K4" xr:uid="{3EA5F42F-EDD3-4107-AD48-DA30F45AF051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CD329-841D-40BA-8342-D7A0A644A742}">
  <dimension ref="A1:K10"/>
  <sheetViews>
    <sheetView workbookViewId="0">
      <selection activeCell="E10" sqref="E10"/>
    </sheetView>
  </sheetViews>
  <sheetFormatPr defaultRowHeight="14.5" x14ac:dyDescent="0.35"/>
  <sheetData>
    <row r="1" spans="1:11" x14ac:dyDescent="0.35">
      <c r="A1" s="1" t="s">
        <v>26</v>
      </c>
      <c r="K1" s="33" t="str">
        <f>CONCATENATE("Sensitivity of ",$K$4," to ","Input")</f>
        <v>Sensitivity of $B$7 to Input</v>
      </c>
    </row>
    <row r="3" spans="1:11" x14ac:dyDescent="0.35">
      <c r="A3" t="s">
        <v>33</v>
      </c>
      <c r="K3" t="s">
        <v>28</v>
      </c>
    </row>
    <row r="4" spans="1:11" ht="27" x14ac:dyDescent="0.35">
      <c r="B4" s="31" t="s">
        <v>24</v>
      </c>
      <c r="J4" s="33">
        <f>MATCH($K$4,OutputAddresses,0)</f>
        <v>1</v>
      </c>
      <c r="K4" s="32" t="s">
        <v>24</v>
      </c>
    </row>
    <row r="5" spans="1:11" x14ac:dyDescent="0.35">
      <c r="A5" s="30">
        <v>1</v>
      </c>
      <c r="B5" s="38">
        <v>19.399999999999999</v>
      </c>
      <c r="K5">
        <f>INDEX(OutputValues,1,$J$4)</f>
        <v>19.399999999999999</v>
      </c>
    </row>
    <row r="6" spans="1:11" x14ac:dyDescent="0.35">
      <c r="A6" s="30">
        <v>2</v>
      </c>
      <c r="B6" s="36">
        <v>22</v>
      </c>
      <c r="K6">
        <f>INDEX(OutputValues,2,$J$4)</f>
        <v>22</v>
      </c>
    </row>
    <row r="7" spans="1:11" x14ac:dyDescent="0.35">
      <c r="A7" s="30">
        <v>3</v>
      </c>
      <c r="B7" s="36">
        <v>24.6</v>
      </c>
      <c r="K7">
        <f>INDEX(OutputValues,3,$J$4)</f>
        <v>24.6</v>
      </c>
    </row>
    <row r="8" spans="1:11" x14ac:dyDescent="0.35">
      <c r="A8" s="30">
        <v>4</v>
      </c>
      <c r="B8" s="36">
        <v>27.2</v>
      </c>
      <c r="K8">
        <f>INDEX(OutputValues,4,$J$4)</f>
        <v>27.2</v>
      </c>
    </row>
    <row r="9" spans="1:11" x14ac:dyDescent="0.35">
      <c r="A9" s="30">
        <v>5</v>
      </c>
      <c r="B9" s="36">
        <v>30</v>
      </c>
      <c r="K9">
        <f>INDEX(OutputValues,5,$J$4)</f>
        <v>30</v>
      </c>
    </row>
    <row r="10" spans="1:11" x14ac:dyDescent="0.35">
      <c r="A10" s="30">
        <v>6</v>
      </c>
      <c r="B10" s="37">
        <v>31.400000000000002</v>
      </c>
      <c r="K10">
        <f>INDEX(OutputValues,6,$J$4)</f>
        <v>31.400000000000002</v>
      </c>
    </row>
  </sheetData>
  <dataValidations count="1">
    <dataValidation type="list" allowBlank="1" showInputMessage="1" showErrorMessage="1" sqref="K4" xr:uid="{FD050A8C-03A4-4114-A03F-30D2F401CE4F}">
      <formula1>OutputAddresses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16</vt:i4>
      </vt:variant>
    </vt:vector>
  </HeadingPairs>
  <TitlesOfParts>
    <vt:vector size="23" baseType="lpstr">
      <vt:lpstr>Sheet1</vt:lpstr>
      <vt:lpstr>main</vt:lpstr>
      <vt:lpstr>New REF Store</vt:lpstr>
      <vt:lpstr>STS_1</vt:lpstr>
      <vt:lpstr>STS_2</vt:lpstr>
      <vt:lpstr>STS_3</vt:lpstr>
      <vt:lpstr>STS_4</vt:lpstr>
      <vt:lpstr>STS_1!ChartData</vt:lpstr>
      <vt:lpstr>STS_2!ChartData</vt:lpstr>
      <vt:lpstr>STS_3!ChartData</vt:lpstr>
      <vt:lpstr>STS_4!ChartData</vt:lpstr>
      <vt:lpstr>STS_1!InputValues</vt:lpstr>
      <vt:lpstr>STS_2!InputValues</vt:lpstr>
      <vt:lpstr>STS_3!InputValues</vt:lpstr>
      <vt:lpstr>STS_4!InputValues</vt:lpstr>
      <vt:lpstr>STS_1!OutputAddresses</vt:lpstr>
      <vt:lpstr>STS_2!OutputAddresses</vt:lpstr>
      <vt:lpstr>STS_3!OutputAddresses</vt:lpstr>
      <vt:lpstr>STS_4!OutputAddresses</vt:lpstr>
      <vt:lpstr>STS_1!OutputValues</vt:lpstr>
      <vt:lpstr>STS_2!OutputValues</vt:lpstr>
      <vt:lpstr>STS_3!OutputValues</vt:lpstr>
      <vt:lpstr>STS_4!OutputValues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STSC</dc:creator>
  <cp:lastModifiedBy>STSC</cp:lastModifiedBy>
  <dcterms:created xsi:type="dcterms:W3CDTF">2022-05-15T21:34:21Z</dcterms:created>
  <dcterms:modified xsi:type="dcterms:W3CDTF">2022-05-16T02:36:09Z</dcterms:modified>
</cp:coreProperties>
</file>